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defaultThemeVersion="124226"/>
  <mc:AlternateContent xmlns:mc="http://schemas.openxmlformats.org/markup-compatibility/2006">
    <mc:Choice Requires="x15">
      <x15ac:absPath xmlns:x15ac="http://schemas.microsoft.com/office/spreadsheetml/2010/11/ac" url="C:\Users\lgilland\Desktop\"/>
    </mc:Choice>
  </mc:AlternateContent>
  <xr:revisionPtr revIDLastSave="0" documentId="8_{E7FDA1FD-3D8A-4A43-A90F-76D3B12BBEAE}" xr6:coauthVersionLast="45" xr6:coauthVersionMax="45" xr10:uidLastSave="{00000000-0000-0000-0000-000000000000}"/>
  <bookViews>
    <workbookView xWindow="28680" yWindow="-120" windowWidth="29040" windowHeight="15840" firstSheet="36" activeTab="36" xr2:uid="{00000000-000D-0000-FFFF-FFFF00000000}"/>
  </bookViews>
  <sheets>
    <sheet name="AT Ph 1 Trail" sheetId="3" r:id="rId1"/>
    <sheet name="AT Trail Lighting" sheetId="20" r:id="rId2"/>
    <sheet name="AT Ph 2 Trail" sheetId="15" r:id="rId3"/>
    <sheet name="AT Tree Clear" sheetId="7" r:id="rId4"/>
    <sheet name="AT Area 20" sheetId="6" r:id="rId5"/>
    <sheet name="AT Sanitary" sheetId="26" r:id="rId6"/>
    <sheet name="AT CG PH 1" sheetId="30" r:id="rId7"/>
    <sheet name="AT CG PH 2" sheetId="49" r:id="rId8"/>
    <sheet name="AT Area 4 RR" sheetId="44" r:id="rId9"/>
    <sheet name="CM 95" sheetId="2" r:id="rId10"/>
    <sheet name="CM West Shore" sheetId="1" r:id="rId11"/>
    <sheet name="CM Sites Lake Road" sheetId="4" r:id="rId12"/>
    <sheet name="CM Ramp" sheetId="16" r:id="rId13"/>
    <sheet name="CM RV Lot" sheetId="27" r:id="rId14"/>
    <sheet name="CM Waterline" sheetId="29" r:id="rId15"/>
    <sheet name="CM Water WW" sheetId="31" r:id="rId16"/>
    <sheet name="CM CG PH1" sheetId="32" r:id="rId17"/>
    <sheet name="CM CG PH2" sheetId="42" r:id="rId18"/>
    <sheet name="CM CG PH 3" sheetId="57" r:id="rId19"/>
    <sheet name="LE Launch Ramp" sheetId="8" r:id="rId20"/>
    <sheet name="PH Richland Paving" sheetId="10" r:id="rId21"/>
    <sheet name="PH Area 22" sheetId="19" r:id="rId22"/>
    <sheet name="PH Pier" sheetId="9" r:id="rId23"/>
    <sheet name="PH Sanitary" sheetId="23" r:id="rId24"/>
    <sheet name="PH CG PH 1" sheetId="33" r:id="rId25"/>
    <sheet name="PH Cabin Road" sheetId="37" r:id="rId26"/>
    <sheet name="PH Cabins" sheetId="38" r:id="rId27"/>
    <sheet name="PH CG PH 2" sheetId="43" r:id="rId28"/>
    <sheet name="PH Horse Bridge" sheetId="50" r:id="rId29"/>
    <sheet name="PH Horse Electric" sheetId="54" r:id="rId30"/>
    <sheet name="PH Area G" sheetId="56" r:id="rId31"/>
    <sheet name="PI Marina Drive" sheetId="14" r:id="rId32"/>
    <sheet name="PI Marina Reno" sheetId="22" r:id="rId33"/>
    <sheet name="PI Fuel" sheetId="25" r:id="rId34"/>
    <sheet name="PI CG PH 1" sheetId="34" r:id="rId35"/>
    <sheet name="PI Water" sheetId="39" r:id="rId36"/>
    <sheet name="PI CG PH 2" sheetId="46" r:id="rId37"/>
    <sheet name="PI Pump Station" sheetId="45" r:id="rId38"/>
    <sheet name="PI WWTP" sheetId="51" r:id="rId39"/>
    <sheet name="PI WTP" sheetId="58" r:id="rId40"/>
    <sheet name="SE BCB" sheetId="18" r:id="rId41"/>
    <sheet name="SE LS &amp;FM" sheetId="21" r:id="rId42"/>
    <sheet name="SE Parkside" sheetId="28" r:id="rId43"/>
    <sheet name="SE Fuel" sheetId="35" r:id="rId44"/>
    <sheet name="SE MP PH 1" sheetId="40" r:id="rId45"/>
    <sheet name="SE MP PH 2" sheetId="53" r:id="rId46"/>
    <sheet name="TA Paving" sheetId="12" r:id="rId47"/>
    <sheet name="TA Culvert" sheetId="13" r:id="rId48"/>
    <sheet name="TA Docks" sheetId="11" r:id="rId49"/>
    <sheet name="TA East CG" sheetId="24" r:id="rId50"/>
    <sheet name="TA CG PH1" sheetId="36" r:id="rId51"/>
    <sheet name="TA CG PH 2" sheetId="41" r:id="rId52"/>
    <sheet name="TA Marina Support" sheetId="47" r:id="rId53"/>
    <sheet name="TA Boat Storage" sheetId="48" r:id="rId54"/>
    <sheet name="TA Marina Fuel" sheetId="52" r:id="rId55"/>
    <sheet name="TA Marina WWTP" sheetId="55" r:id="rId56"/>
    <sheet name="TA Marina Reno" sheetId="60" r:id="rId57"/>
  </sheets>
  <externalReferences>
    <externalReference r:id="rId58"/>
    <externalReference r:id="rId59"/>
    <externalReference r:id="rId60"/>
    <externalReference r:id="rId61"/>
    <externalReference r:id="rId62"/>
  </externalReferences>
  <definedNames>
    <definedName name="PI_Bidders">[1]!tbl_PI[[#This Row],[Begin]]:INDEX([1]!tbl_PI[#Data],ROW()-ROW([1]!tbl_PI[#Headers]),COLUMNS([1]!tbl_PI[#Data]))</definedName>
    <definedName name="TAP_Bidders">[1]!tbl_TAP[[#This Row],[Begin]]:INDEX([1]!tbl_TAP[#Data],ROW()-ROW([1]!tbl_TAP[#Headers]),COLUMNS([1]!tbl_TAP[#Data]))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60" l="1"/>
  <c r="J7" i="60"/>
  <c r="L7" i="60"/>
  <c r="N7" i="60"/>
  <c r="H8" i="60"/>
  <c r="J8" i="60"/>
  <c r="L8" i="60"/>
  <c r="N8" i="60"/>
  <c r="H9" i="60"/>
  <c r="J9" i="60"/>
  <c r="L9" i="60"/>
  <c r="N9" i="60"/>
  <c r="H10" i="60"/>
  <c r="J10" i="60"/>
  <c r="L10" i="60"/>
  <c r="N10" i="60"/>
  <c r="H11" i="60"/>
  <c r="J11" i="60"/>
  <c r="L11" i="60"/>
  <c r="N11" i="60"/>
  <c r="H12" i="60"/>
  <c r="J12" i="60"/>
  <c r="L12" i="60"/>
  <c r="N12" i="60"/>
  <c r="H13" i="60"/>
  <c r="J13" i="60"/>
  <c r="L13" i="60"/>
  <c r="N13" i="60"/>
  <c r="H14" i="60"/>
  <c r="J14" i="60"/>
  <c r="L14" i="60"/>
  <c r="N14" i="60"/>
  <c r="H15" i="60"/>
  <c r="J15" i="60"/>
  <c r="L15" i="60"/>
  <c r="N15" i="60"/>
  <c r="H16" i="60"/>
  <c r="J16" i="60"/>
  <c r="L16" i="60"/>
  <c r="N16" i="60"/>
  <c r="H17" i="60"/>
  <c r="J17" i="60"/>
  <c r="L17" i="60"/>
  <c r="N17" i="60"/>
  <c r="H18" i="60"/>
  <c r="J18" i="60"/>
  <c r="L18" i="60"/>
  <c r="N18" i="60"/>
  <c r="H19" i="60"/>
  <c r="J19" i="60"/>
  <c r="L19" i="60"/>
  <c r="N19" i="60"/>
  <c r="H20" i="60"/>
  <c r="J20" i="60"/>
  <c r="L20" i="60"/>
  <c r="N20" i="60"/>
  <c r="H21" i="60"/>
  <c r="J21" i="60"/>
  <c r="L21" i="60"/>
  <c r="N21" i="60"/>
  <c r="H22" i="60"/>
  <c r="J22" i="60"/>
  <c r="L22" i="60"/>
  <c r="N22" i="60"/>
  <c r="H23" i="60"/>
  <c r="J23" i="60"/>
  <c r="L23" i="60"/>
  <c r="N23" i="60"/>
  <c r="H24" i="60"/>
  <c r="J24" i="60"/>
  <c r="L24" i="60"/>
  <c r="N24" i="60"/>
  <c r="H25" i="60"/>
  <c r="J25" i="60"/>
  <c r="L25" i="60"/>
  <c r="N25" i="60"/>
  <c r="H26" i="60"/>
  <c r="J26" i="60"/>
  <c r="L26" i="60"/>
  <c r="N26" i="60"/>
  <c r="H27" i="60"/>
  <c r="J27" i="60"/>
  <c r="L27" i="60"/>
  <c r="N27" i="60"/>
  <c r="H28" i="60"/>
  <c r="J28" i="60"/>
  <c r="L28" i="60"/>
  <c r="N28" i="60"/>
  <c r="H29" i="60"/>
  <c r="J29" i="60"/>
  <c r="L29" i="60"/>
  <c r="N29" i="60"/>
  <c r="H30" i="60"/>
  <c r="J30" i="60"/>
  <c r="L30" i="60"/>
  <c r="N30" i="60"/>
  <c r="H31" i="60"/>
  <c r="J31" i="60"/>
  <c r="L31" i="60"/>
  <c r="N31" i="60"/>
  <c r="H32" i="60"/>
  <c r="J32" i="60"/>
  <c r="L32" i="60"/>
  <c r="N32" i="60"/>
  <c r="H33" i="60"/>
  <c r="J33" i="60"/>
  <c r="L33" i="60"/>
  <c r="N33" i="60"/>
  <c r="H34" i="60"/>
  <c r="J34" i="60"/>
  <c r="L34" i="60"/>
  <c r="N34" i="60"/>
  <c r="H35" i="60"/>
  <c r="J35" i="60"/>
  <c r="L35" i="60"/>
  <c r="N35" i="60"/>
  <c r="H36" i="60"/>
  <c r="J36" i="60"/>
  <c r="L36" i="60"/>
  <c r="N36" i="60"/>
  <c r="H37" i="60"/>
  <c r="J37" i="60"/>
  <c r="L37" i="60"/>
  <c r="N37" i="60"/>
  <c r="H38" i="60"/>
  <c r="J38" i="60"/>
  <c r="L38" i="60"/>
  <c r="N38" i="60"/>
  <c r="H39" i="60"/>
  <c r="J39" i="60"/>
  <c r="L39" i="60"/>
  <c r="N39" i="60"/>
  <c r="H40" i="60"/>
  <c r="J40" i="60"/>
  <c r="L40" i="60"/>
  <c r="N40" i="60"/>
  <c r="H41" i="60"/>
  <c r="J41" i="60"/>
  <c r="L41" i="60"/>
  <c r="N41" i="60"/>
  <c r="H42" i="60"/>
  <c r="J42" i="60"/>
  <c r="L42" i="60"/>
  <c r="N42" i="60"/>
  <c r="H43" i="60"/>
  <c r="J43" i="60"/>
  <c r="L43" i="60"/>
  <c r="N43" i="60"/>
  <c r="H44" i="60"/>
  <c r="J44" i="60"/>
  <c r="L44" i="60"/>
  <c r="N44" i="60"/>
  <c r="H45" i="60"/>
  <c r="J45" i="60"/>
  <c r="L45" i="60"/>
  <c r="N45" i="60"/>
  <c r="H46" i="60"/>
  <c r="J46" i="60"/>
  <c r="L46" i="60"/>
  <c r="N46" i="60"/>
  <c r="H47" i="60"/>
  <c r="J47" i="60"/>
  <c r="L47" i="60"/>
  <c r="N47" i="60"/>
  <c r="H48" i="60"/>
  <c r="J48" i="60"/>
  <c r="L48" i="60"/>
  <c r="N48" i="60"/>
  <c r="H49" i="60"/>
  <c r="J49" i="60"/>
  <c r="L49" i="60"/>
  <c r="N49" i="60"/>
  <c r="H50" i="60"/>
  <c r="J50" i="60"/>
  <c r="L50" i="60"/>
  <c r="N50" i="60"/>
  <c r="H51" i="60"/>
  <c r="J51" i="60"/>
  <c r="L51" i="60"/>
  <c r="N51" i="60"/>
  <c r="H52" i="60"/>
  <c r="J52" i="60"/>
  <c r="L52" i="60"/>
  <c r="N52" i="60"/>
  <c r="H53" i="60"/>
  <c r="J53" i="60"/>
  <c r="L53" i="60"/>
  <c r="N53" i="60"/>
  <c r="H54" i="60"/>
  <c r="J54" i="60"/>
  <c r="L54" i="60"/>
  <c r="N54" i="60"/>
  <c r="H55" i="60"/>
  <c r="J55" i="60"/>
  <c r="L55" i="60"/>
  <c r="N55" i="60"/>
  <c r="H56" i="60"/>
  <c r="J56" i="60"/>
  <c r="L56" i="60"/>
  <c r="N56" i="60"/>
  <c r="H57" i="60"/>
  <c r="J57" i="60"/>
  <c r="L57" i="60"/>
  <c r="N57" i="60"/>
  <c r="H58" i="60"/>
  <c r="J58" i="60"/>
  <c r="L58" i="60"/>
  <c r="N58" i="60"/>
  <c r="H59" i="60"/>
  <c r="J59" i="60"/>
  <c r="L59" i="60"/>
  <c r="N59" i="60"/>
  <c r="H60" i="60"/>
  <c r="J60" i="60"/>
  <c r="L60" i="60"/>
  <c r="N60" i="60"/>
  <c r="H61" i="60"/>
  <c r="J61" i="60"/>
  <c r="L61" i="60"/>
  <c r="N61" i="60"/>
  <c r="H62" i="60"/>
  <c r="J62" i="60"/>
  <c r="L62" i="60"/>
  <c r="N62" i="60"/>
  <c r="H63" i="60"/>
  <c r="J63" i="60"/>
  <c r="L63" i="60"/>
  <c r="N63" i="60"/>
  <c r="H64" i="60"/>
  <c r="J64" i="60"/>
  <c r="L64" i="60"/>
  <c r="N64" i="60"/>
  <c r="H65" i="60"/>
  <c r="J65" i="60"/>
  <c r="L65" i="60"/>
  <c r="N65" i="60"/>
  <c r="H66" i="60"/>
  <c r="J66" i="60"/>
  <c r="L66" i="60"/>
  <c r="N66" i="60"/>
  <c r="H67" i="60"/>
  <c r="J67" i="60"/>
  <c r="L67" i="60"/>
  <c r="N67" i="60"/>
  <c r="H68" i="60"/>
  <c r="J68" i="60"/>
  <c r="L68" i="60"/>
  <c r="N68" i="60"/>
  <c r="H69" i="60"/>
  <c r="J69" i="60"/>
  <c r="L69" i="60"/>
  <c r="N69" i="60"/>
  <c r="H70" i="60"/>
  <c r="J70" i="60"/>
  <c r="L70" i="60"/>
  <c r="N70" i="60"/>
  <c r="H71" i="60"/>
  <c r="J71" i="60"/>
  <c r="L71" i="60"/>
  <c r="N71" i="60"/>
  <c r="H72" i="60"/>
  <c r="J72" i="60"/>
  <c r="L72" i="60"/>
  <c r="N72" i="60"/>
  <c r="H73" i="60"/>
  <c r="J73" i="60"/>
  <c r="L73" i="60"/>
  <c r="N73" i="60"/>
  <c r="H74" i="60"/>
  <c r="J74" i="60"/>
  <c r="L74" i="60"/>
  <c r="N74" i="60"/>
  <c r="H75" i="60"/>
  <c r="J75" i="60"/>
  <c r="L75" i="60"/>
  <c r="N75" i="60"/>
  <c r="H76" i="60"/>
  <c r="J76" i="60"/>
  <c r="L76" i="60"/>
  <c r="N76" i="60"/>
  <c r="H77" i="60"/>
  <c r="J77" i="60"/>
  <c r="L77" i="60"/>
  <c r="N77" i="60"/>
  <c r="H78" i="60"/>
  <c r="J78" i="60"/>
  <c r="L78" i="60"/>
  <c r="N78" i="60"/>
  <c r="H79" i="60"/>
  <c r="J79" i="60"/>
  <c r="L79" i="60"/>
  <c r="N79" i="60"/>
  <c r="H80" i="60"/>
  <c r="J80" i="60"/>
  <c r="L80" i="60"/>
  <c r="N80" i="60"/>
  <c r="H81" i="60"/>
  <c r="J81" i="60"/>
  <c r="L81" i="60"/>
  <c r="N81" i="60"/>
  <c r="H82" i="60"/>
  <c r="J82" i="60"/>
  <c r="L82" i="60"/>
  <c r="N82" i="60"/>
  <c r="H83" i="60"/>
  <c r="J83" i="60"/>
  <c r="L83" i="60"/>
  <c r="N83" i="60"/>
  <c r="H84" i="60"/>
  <c r="J84" i="60"/>
  <c r="L84" i="60"/>
  <c r="N84" i="60"/>
  <c r="H85" i="60"/>
  <c r="J85" i="60"/>
  <c r="L85" i="60"/>
  <c r="N85" i="60"/>
  <c r="H86" i="60"/>
  <c r="J86" i="60"/>
  <c r="L86" i="60"/>
  <c r="N86" i="60"/>
  <c r="H87" i="60"/>
  <c r="J87" i="60"/>
  <c r="L87" i="60"/>
  <c r="N87" i="60"/>
  <c r="H88" i="60"/>
  <c r="J88" i="60"/>
  <c r="L88" i="60"/>
  <c r="N88" i="60"/>
  <c r="H89" i="60"/>
  <c r="J89" i="60"/>
  <c r="L89" i="60"/>
  <c r="N89" i="60"/>
  <c r="H90" i="60"/>
  <c r="J90" i="60"/>
  <c r="L90" i="60"/>
  <c r="N90" i="60"/>
  <c r="H91" i="60"/>
  <c r="J91" i="60"/>
  <c r="L91" i="60"/>
  <c r="N91" i="60"/>
  <c r="H92" i="60"/>
  <c r="J92" i="60"/>
  <c r="L92" i="60"/>
  <c r="N92" i="60"/>
  <c r="H93" i="60"/>
  <c r="J93" i="60"/>
  <c r="L93" i="60"/>
  <c r="N93" i="60"/>
  <c r="P95" i="60"/>
  <c r="H98" i="60"/>
  <c r="J98" i="60"/>
  <c r="L98" i="60"/>
  <c r="N98" i="60"/>
  <c r="P98" i="60"/>
  <c r="P139" i="57"/>
  <c r="N139" i="57"/>
  <c r="L139" i="57"/>
  <c r="J139" i="57"/>
  <c r="H139" i="57"/>
  <c r="F139" i="57"/>
  <c r="P138" i="57"/>
  <c r="N138" i="57"/>
  <c r="L138" i="57"/>
  <c r="J138" i="57"/>
  <c r="H138" i="57"/>
  <c r="F138" i="57"/>
  <c r="P137" i="57"/>
  <c r="N137" i="57"/>
  <c r="L137" i="57"/>
  <c r="J137" i="57"/>
  <c r="H137" i="57"/>
  <c r="F137" i="57"/>
  <c r="P136" i="57"/>
  <c r="N136" i="57"/>
  <c r="L136" i="57"/>
  <c r="J136" i="57"/>
  <c r="H136" i="57"/>
  <c r="F136" i="57"/>
  <c r="P135" i="57"/>
  <c r="N135" i="57"/>
  <c r="L135" i="57"/>
  <c r="J135" i="57"/>
  <c r="H135" i="57"/>
  <c r="F135" i="57"/>
  <c r="P134" i="57"/>
  <c r="N134" i="57"/>
  <c r="L134" i="57"/>
  <c r="J134" i="57"/>
  <c r="H134" i="57"/>
  <c r="F134" i="57"/>
  <c r="P133" i="57"/>
  <c r="N133" i="57"/>
  <c r="L133" i="57"/>
  <c r="J133" i="57"/>
  <c r="H133" i="57"/>
  <c r="F133" i="57"/>
  <c r="P132" i="57"/>
  <c r="N132" i="57"/>
  <c r="L132" i="57"/>
  <c r="L140" i="57" s="1"/>
  <c r="J132" i="57"/>
  <c r="J140" i="57" s="1"/>
  <c r="H132" i="57"/>
  <c r="F132" i="57"/>
  <c r="P129" i="57"/>
  <c r="N129" i="57"/>
  <c r="L129" i="57"/>
  <c r="J129" i="57"/>
  <c r="H129" i="57"/>
  <c r="F129" i="57"/>
  <c r="P128" i="57"/>
  <c r="N128" i="57"/>
  <c r="L128" i="57"/>
  <c r="J128" i="57"/>
  <c r="H128" i="57"/>
  <c r="F128" i="57"/>
  <c r="P127" i="57"/>
  <c r="N127" i="57"/>
  <c r="L127" i="57"/>
  <c r="J127" i="57"/>
  <c r="H127" i="57"/>
  <c r="F127" i="57"/>
  <c r="P126" i="57"/>
  <c r="N126" i="57"/>
  <c r="L126" i="57"/>
  <c r="J126" i="57"/>
  <c r="H126" i="57"/>
  <c r="F126" i="57"/>
  <c r="P125" i="57"/>
  <c r="N125" i="57"/>
  <c r="L125" i="57"/>
  <c r="J125" i="57"/>
  <c r="H125" i="57"/>
  <c r="F125" i="57"/>
  <c r="P124" i="57"/>
  <c r="N124" i="57"/>
  <c r="L124" i="57"/>
  <c r="J124" i="57"/>
  <c r="H124" i="57"/>
  <c r="F124" i="57"/>
  <c r="P123" i="57"/>
  <c r="N123" i="57"/>
  <c r="L123" i="57"/>
  <c r="J123" i="57"/>
  <c r="H123" i="57"/>
  <c r="F123" i="57"/>
  <c r="P122" i="57"/>
  <c r="N122" i="57"/>
  <c r="L122" i="57"/>
  <c r="J122" i="57"/>
  <c r="H122" i="57"/>
  <c r="F122" i="57"/>
  <c r="P121" i="57"/>
  <c r="N121" i="57"/>
  <c r="L121" i="57"/>
  <c r="J121" i="57"/>
  <c r="H121" i="57"/>
  <c r="F121" i="57"/>
  <c r="P120" i="57"/>
  <c r="N120" i="57"/>
  <c r="L120" i="57"/>
  <c r="J120" i="57"/>
  <c r="H120" i="57"/>
  <c r="F120" i="57"/>
  <c r="P119" i="57"/>
  <c r="N119" i="57"/>
  <c r="L119" i="57"/>
  <c r="J119" i="57"/>
  <c r="H119" i="57"/>
  <c r="F119" i="57"/>
  <c r="P118" i="57"/>
  <c r="N118" i="57"/>
  <c r="L118" i="57"/>
  <c r="J118" i="57"/>
  <c r="H118" i="57"/>
  <c r="F118" i="57"/>
  <c r="P117" i="57"/>
  <c r="N117" i="57"/>
  <c r="L117" i="57"/>
  <c r="J117" i="57"/>
  <c r="H117" i="57"/>
  <c r="F117" i="57"/>
  <c r="P116" i="57"/>
  <c r="N116" i="57"/>
  <c r="L116" i="57"/>
  <c r="J116" i="57"/>
  <c r="H116" i="57"/>
  <c r="F116" i="57"/>
  <c r="P115" i="57"/>
  <c r="N115" i="57"/>
  <c r="L115" i="57"/>
  <c r="J115" i="57"/>
  <c r="H115" i="57"/>
  <c r="F115" i="57"/>
  <c r="P114" i="57"/>
  <c r="N114" i="57"/>
  <c r="L114" i="57"/>
  <c r="J114" i="57"/>
  <c r="H114" i="57"/>
  <c r="F114" i="57"/>
  <c r="P113" i="57"/>
  <c r="N113" i="57"/>
  <c r="L113" i="57"/>
  <c r="J113" i="57"/>
  <c r="H113" i="57"/>
  <c r="F113" i="57"/>
  <c r="P112" i="57"/>
  <c r="N112" i="57"/>
  <c r="L112" i="57"/>
  <c r="J112" i="57"/>
  <c r="H112" i="57"/>
  <c r="F112" i="57"/>
  <c r="P111" i="57"/>
  <c r="N111" i="57"/>
  <c r="L111" i="57"/>
  <c r="J111" i="57"/>
  <c r="H111" i="57"/>
  <c r="F111" i="57"/>
  <c r="P110" i="57"/>
  <c r="N110" i="57"/>
  <c r="L110" i="57"/>
  <c r="J110" i="57"/>
  <c r="H110" i="57"/>
  <c r="F110" i="57"/>
  <c r="P109" i="57"/>
  <c r="N109" i="57"/>
  <c r="L109" i="57"/>
  <c r="J109" i="57"/>
  <c r="H109" i="57"/>
  <c r="F109" i="57"/>
  <c r="P108" i="57"/>
  <c r="N108" i="57"/>
  <c r="L108" i="57"/>
  <c r="J108" i="57"/>
  <c r="H108" i="57"/>
  <c r="F108" i="57"/>
  <c r="P107" i="57"/>
  <c r="N107" i="57"/>
  <c r="L107" i="57"/>
  <c r="J107" i="57"/>
  <c r="H107" i="57"/>
  <c r="F107" i="57"/>
  <c r="P106" i="57"/>
  <c r="N106" i="57"/>
  <c r="L106" i="57"/>
  <c r="J106" i="57"/>
  <c r="H106" i="57"/>
  <c r="F106" i="57"/>
  <c r="P105" i="57"/>
  <c r="N105" i="57"/>
  <c r="L105" i="57"/>
  <c r="J105" i="57"/>
  <c r="H105" i="57"/>
  <c r="F105" i="57"/>
  <c r="P104" i="57"/>
  <c r="N104" i="57"/>
  <c r="L104" i="57"/>
  <c r="J104" i="57"/>
  <c r="H104" i="57"/>
  <c r="F104" i="57"/>
  <c r="P103" i="57"/>
  <c r="N103" i="57"/>
  <c r="L103" i="57"/>
  <c r="J103" i="57"/>
  <c r="H103" i="57"/>
  <c r="F103" i="57"/>
  <c r="P102" i="57"/>
  <c r="N102" i="57"/>
  <c r="L102" i="57"/>
  <c r="J102" i="57"/>
  <c r="H102" i="57"/>
  <c r="F102" i="57"/>
  <c r="P101" i="57"/>
  <c r="N101" i="57"/>
  <c r="L101" i="57"/>
  <c r="J101" i="57"/>
  <c r="H101" i="57"/>
  <c r="F101" i="57"/>
  <c r="P100" i="57"/>
  <c r="N100" i="57"/>
  <c r="L100" i="57"/>
  <c r="J100" i="57"/>
  <c r="H100" i="57"/>
  <c r="F100" i="57"/>
  <c r="P99" i="57"/>
  <c r="N99" i="57"/>
  <c r="L99" i="57"/>
  <c r="J99" i="57"/>
  <c r="H99" i="57"/>
  <c r="F99" i="57"/>
  <c r="P98" i="57"/>
  <c r="N98" i="57"/>
  <c r="L98" i="57"/>
  <c r="J98" i="57"/>
  <c r="H98" i="57"/>
  <c r="F98" i="57"/>
  <c r="P97" i="57"/>
  <c r="N97" i="57"/>
  <c r="L97" i="57"/>
  <c r="J97" i="57"/>
  <c r="H97" i="57"/>
  <c r="F97" i="57"/>
  <c r="P96" i="57"/>
  <c r="N96" i="57"/>
  <c r="L96" i="57"/>
  <c r="J96" i="57"/>
  <c r="H96" i="57"/>
  <c r="F96" i="57"/>
  <c r="P95" i="57"/>
  <c r="N95" i="57"/>
  <c r="L95" i="57"/>
  <c r="J95" i="57"/>
  <c r="H95" i="57"/>
  <c r="F95" i="57"/>
  <c r="P94" i="57"/>
  <c r="N94" i="57"/>
  <c r="L94" i="57"/>
  <c r="J94" i="57"/>
  <c r="H94" i="57"/>
  <c r="F94" i="57"/>
  <c r="P93" i="57"/>
  <c r="N93" i="57"/>
  <c r="L93" i="57"/>
  <c r="J93" i="57"/>
  <c r="H93" i="57"/>
  <c r="F93" i="57"/>
  <c r="P92" i="57"/>
  <c r="N92" i="57"/>
  <c r="L92" i="57"/>
  <c r="J92" i="57"/>
  <c r="H92" i="57"/>
  <c r="F92" i="57"/>
  <c r="P91" i="57"/>
  <c r="N91" i="57"/>
  <c r="L91" i="57"/>
  <c r="J91" i="57"/>
  <c r="H91" i="57"/>
  <c r="F91" i="57"/>
  <c r="P90" i="57"/>
  <c r="N90" i="57"/>
  <c r="L90" i="57"/>
  <c r="J90" i="57"/>
  <c r="H90" i="57"/>
  <c r="F90" i="57"/>
  <c r="P89" i="57"/>
  <c r="N89" i="57"/>
  <c r="L89" i="57"/>
  <c r="J89" i="57"/>
  <c r="H89" i="57"/>
  <c r="F89" i="57"/>
  <c r="P88" i="57"/>
  <c r="N88" i="57"/>
  <c r="L88" i="57"/>
  <c r="J88" i="57"/>
  <c r="H88" i="57"/>
  <c r="F88" i="57"/>
  <c r="P87" i="57"/>
  <c r="N87" i="57"/>
  <c r="L87" i="57"/>
  <c r="J87" i="57"/>
  <c r="H87" i="57"/>
  <c r="F87" i="57"/>
  <c r="P86" i="57"/>
  <c r="N86" i="57"/>
  <c r="L86" i="57"/>
  <c r="J86" i="57"/>
  <c r="H86" i="57"/>
  <c r="F86" i="57"/>
  <c r="P85" i="57"/>
  <c r="N85" i="57"/>
  <c r="L85" i="57"/>
  <c r="J85" i="57"/>
  <c r="H85" i="57"/>
  <c r="F85" i="57"/>
  <c r="P84" i="57"/>
  <c r="N84" i="57"/>
  <c r="L84" i="57"/>
  <c r="J84" i="57"/>
  <c r="H84" i="57"/>
  <c r="F84" i="57"/>
  <c r="P83" i="57"/>
  <c r="N83" i="57"/>
  <c r="L83" i="57"/>
  <c r="J83" i="57"/>
  <c r="H83" i="57"/>
  <c r="F83" i="57"/>
  <c r="P82" i="57"/>
  <c r="N82" i="57"/>
  <c r="L82" i="57"/>
  <c r="J82" i="57"/>
  <c r="H82" i="57"/>
  <c r="F82" i="57"/>
  <c r="P81" i="57"/>
  <c r="N81" i="57"/>
  <c r="L81" i="57"/>
  <c r="J81" i="57"/>
  <c r="H81" i="57"/>
  <c r="F81" i="57"/>
  <c r="P80" i="57"/>
  <c r="N80" i="57"/>
  <c r="L80" i="57"/>
  <c r="J80" i="57"/>
  <c r="H80" i="57"/>
  <c r="F80" i="57"/>
  <c r="P79" i="57"/>
  <c r="N79" i="57"/>
  <c r="L79" i="57"/>
  <c r="J79" i="57"/>
  <c r="H79" i="57"/>
  <c r="F79" i="57"/>
  <c r="P78" i="57"/>
  <c r="N78" i="57"/>
  <c r="L78" i="57"/>
  <c r="J78" i="57"/>
  <c r="H78" i="57"/>
  <c r="F78" i="57"/>
  <c r="P77" i="57"/>
  <c r="N77" i="57"/>
  <c r="L77" i="57"/>
  <c r="J77" i="57"/>
  <c r="H77" i="57"/>
  <c r="F77" i="57"/>
  <c r="P76" i="57"/>
  <c r="N76" i="57"/>
  <c r="L76" i="57"/>
  <c r="J76" i="57"/>
  <c r="H76" i="57"/>
  <c r="F76" i="57"/>
  <c r="P75" i="57"/>
  <c r="N75" i="57"/>
  <c r="L75" i="57"/>
  <c r="J75" i="57"/>
  <c r="H75" i="57"/>
  <c r="F75" i="57"/>
  <c r="P74" i="57"/>
  <c r="N74" i="57"/>
  <c r="L74" i="57"/>
  <c r="J74" i="57"/>
  <c r="H74" i="57"/>
  <c r="F74" i="57"/>
  <c r="P73" i="57"/>
  <c r="N73" i="57"/>
  <c r="L73" i="57"/>
  <c r="J73" i="57"/>
  <c r="H73" i="57"/>
  <c r="F73" i="57"/>
  <c r="P72" i="57"/>
  <c r="N72" i="57"/>
  <c r="L72" i="57"/>
  <c r="J72" i="57"/>
  <c r="H72" i="57"/>
  <c r="F72" i="57"/>
  <c r="P71" i="57"/>
  <c r="N71" i="57"/>
  <c r="L71" i="57"/>
  <c r="J71" i="57"/>
  <c r="H71" i="57"/>
  <c r="F71" i="57"/>
  <c r="P70" i="57"/>
  <c r="N70" i="57"/>
  <c r="L70" i="57"/>
  <c r="J70" i="57"/>
  <c r="H70" i="57"/>
  <c r="F70" i="57"/>
  <c r="P69" i="57"/>
  <c r="N69" i="57"/>
  <c r="L69" i="57"/>
  <c r="J69" i="57"/>
  <c r="H69" i="57"/>
  <c r="F69" i="57"/>
  <c r="P68" i="57"/>
  <c r="N68" i="57"/>
  <c r="L68" i="57"/>
  <c r="J68" i="57"/>
  <c r="H68" i="57"/>
  <c r="F68" i="57"/>
  <c r="P67" i="57"/>
  <c r="N67" i="57"/>
  <c r="L67" i="57"/>
  <c r="J67" i="57"/>
  <c r="H67" i="57"/>
  <c r="F67" i="57"/>
  <c r="P66" i="57"/>
  <c r="N66" i="57"/>
  <c r="L66" i="57"/>
  <c r="J66" i="57"/>
  <c r="H66" i="57"/>
  <c r="F66" i="57"/>
  <c r="P65" i="57"/>
  <c r="N65" i="57"/>
  <c r="L65" i="57"/>
  <c r="J65" i="57"/>
  <c r="H65" i="57"/>
  <c r="F65" i="57"/>
  <c r="P64" i="57"/>
  <c r="N64" i="57"/>
  <c r="L64" i="57"/>
  <c r="J64" i="57"/>
  <c r="H64" i="57"/>
  <c r="F64" i="57"/>
  <c r="P63" i="57"/>
  <c r="N63" i="57"/>
  <c r="L63" i="57"/>
  <c r="J63" i="57"/>
  <c r="H63" i="57"/>
  <c r="F63" i="57"/>
  <c r="P62" i="57"/>
  <c r="N62" i="57"/>
  <c r="L62" i="57"/>
  <c r="J62" i="57"/>
  <c r="H62" i="57"/>
  <c r="F62" i="57"/>
  <c r="P61" i="57"/>
  <c r="N61" i="57"/>
  <c r="L61" i="57"/>
  <c r="J61" i="57"/>
  <c r="H61" i="57"/>
  <c r="F61" i="57"/>
  <c r="P60" i="57"/>
  <c r="N60" i="57"/>
  <c r="L60" i="57"/>
  <c r="J60" i="57"/>
  <c r="H60" i="57"/>
  <c r="F60" i="57"/>
  <c r="P59" i="57"/>
  <c r="N59" i="57"/>
  <c r="L59" i="57"/>
  <c r="J59" i="57"/>
  <c r="H59" i="57"/>
  <c r="F59" i="57"/>
  <c r="P58" i="57"/>
  <c r="N58" i="57"/>
  <c r="L58" i="57"/>
  <c r="J58" i="57"/>
  <c r="H58" i="57"/>
  <c r="F58" i="57"/>
  <c r="P57" i="57"/>
  <c r="N57" i="57"/>
  <c r="L57" i="57"/>
  <c r="J57" i="57"/>
  <c r="H57" i="57"/>
  <c r="F57" i="57"/>
  <c r="P56" i="57"/>
  <c r="N56" i="57"/>
  <c r="L56" i="57"/>
  <c r="J56" i="57"/>
  <c r="H56" i="57"/>
  <c r="F56" i="57"/>
  <c r="P55" i="57"/>
  <c r="N55" i="57"/>
  <c r="L55" i="57"/>
  <c r="J55" i="57"/>
  <c r="H55" i="57"/>
  <c r="F55" i="57"/>
  <c r="P54" i="57"/>
  <c r="N54" i="57"/>
  <c r="L54" i="57"/>
  <c r="J54" i="57"/>
  <c r="H54" i="57"/>
  <c r="F54" i="57"/>
  <c r="P53" i="57"/>
  <c r="N53" i="57"/>
  <c r="L53" i="57"/>
  <c r="J53" i="57"/>
  <c r="H53" i="57"/>
  <c r="F53" i="57"/>
  <c r="P52" i="57"/>
  <c r="N52" i="57"/>
  <c r="L52" i="57"/>
  <c r="J52" i="57"/>
  <c r="H52" i="57"/>
  <c r="F52" i="57"/>
  <c r="P51" i="57"/>
  <c r="N51" i="57"/>
  <c r="L51" i="57"/>
  <c r="J51" i="57"/>
  <c r="H51" i="57"/>
  <c r="F51" i="57"/>
  <c r="P50" i="57"/>
  <c r="N50" i="57"/>
  <c r="L50" i="57"/>
  <c r="J50" i="57"/>
  <c r="H50" i="57"/>
  <c r="F50" i="57"/>
  <c r="P49" i="57"/>
  <c r="N49" i="57"/>
  <c r="L49" i="57"/>
  <c r="J49" i="57"/>
  <c r="H49" i="57"/>
  <c r="F49" i="57"/>
  <c r="P48" i="57"/>
  <c r="N48" i="57"/>
  <c r="L48" i="57"/>
  <c r="J48" i="57"/>
  <c r="H48" i="57"/>
  <c r="F48" i="57"/>
  <c r="P47" i="57"/>
  <c r="N47" i="57"/>
  <c r="L47" i="57"/>
  <c r="J47" i="57"/>
  <c r="H47" i="57"/>
  <c r="F47" i="57"/>
  <c r="P46" i="57"/>
  <c r="N46" i="57"/>
  <c r="L46" i="57"/>
  <c r="J46" i="57"/>
  <c r="H46" i="57"/>
  <c r="F46" i="57"/>
  <c r="P45" i="57"/>
  <c r="N45" i="57"/>
  <c r="L45" i="57"/>
  <c r="J45" i="57"/>
  <c r="H45" i="57"/>
  <c r="F45" i="57"/>
  <c r="P44" i="57"/>
  <c r="N44" i="57"/>
  <c r="L44" i="57"/>
  <c r="J44" i="57"/>
  <c r="H44" i="57"/>
  <c r="F44" i="57"/>
  <c r="P43" i="57"/>
  <c r="N43" i="57"/>
  <c r="L43" i="57"/>
  <c r="J43" i="57"/>
  <c r="H43" i="57"/>
  <c r="F43" i="57"/>
  <c r="P42" i="57"/>
  <c r="N42" i="57"/>
  <c r="L42" i="57"/>
  <c r="J42" i="57"/>
  <c r="H42" i="57"/>
  <c r="F42" i="57"/>
  <c r="P41" i="57"/>
  <c r="N41" i="57"/>
  <c r="L41" i="57"/>
  <c r="J41" i="57"/>
  <c r="H41" i="57"/>
  <c r="F41" i="57"/>
  <c r="P40" i="57"/>
  <c r="N40" i="57"/>
  <c r="L40" i="57"/>
  <c r="J40" i="57"/>
  <c r="H40" i="57"/>
  <c r="F40" i="57"/>
  <c r="P39" i="57"/>
  <c r="N39" i="57"/>
  <c r="L39" i="57"/>
  <c r="J39" i="57"/>
  <c r="H39" i="57"/>
  <c r="F39" i="57"/>
  <c r="P38" i="57"/>
  <c r="N38" i="57"/>
  <c r="L38" i="57"/>
  <c r="J38" i="57"/>
  <c r="H38" i="57"/>
  <c r="F38" i="57"/>
  <c r="P37" i="57"/>
  <c r="N37" i="57"/>
  <c r="L37" i="57"/>
  <c r="J37" i="57"/>
  <c r="H37" i="57"/>
  <c r="F37" i="57"/>
  <c r="P36" i="57"/>
  <c r="N36" i="57"/>
  <c r="L36" i="57"/>
  <c r="J36" i="57"/>
  <c r="H36" i="57"/>
  <c r="F36" i="57"/>
  <c r="P35" i="57"/>
  <c r="N35" i="57"/>
  <c r="L35" i="57"/>
  <c r="J35" i="57"/>
  <c r="H35" i="57"/>
  <c r="F35" i="57"/>
  <c r="P34" i="57"/>
  <c r="N34" i="57"/>
  <c r="L34" i="57"/>
  <c r="J34" i="57"/>
  <c r="H34" i="57"/>
  <c r="F34" i="57"/>
  <c r="P33" i="57"/>
  <c r="N33" i="57"/>
  <c r="L33" i="57"/>
  <c r="J33" i="57"/>
  <c r="H33" i="57"/>
  <c r="F33" i="57"/>
  <c r="P32" i="57"/>
  <c r="N32" i="57"/>
  <c r="L32" i="57"/>
  <c r="J32" i="57"/>
  <c r="H32" i="57"/>
  <c r="F32" i="57"/>
  <c r="P31" i="57"/>
  <c r="N31" i="57"/>
  <c r="L31" i="57"/>
  <c r="J31" i="57"/>
  <c r="H31" i="57"/>
  <c r="F31" i="57"/>
  <c r="P30" i="57"/>
  <c r="N30" i="57"/>
  <c r="L30" i="57"/>
  <c r="J30" i="57"/>
  <c r="H30" i="57"/>
  <c r="F30" i="57"/>
  <c r="P29" i="57"/>
  <c r="N29" i="57"/>
  <c r="L29" i="57"/>
  <c r="J29" i="57"/>
  <c r="H29" i="57"/>
  <c r="F29" i="57"/>
  <c r="P28" i="57"/>
  <c r="N28" i="57"/>
  <c r="L28" i="57"/>
  <c r="J28" i="57"/>
  <c r="H28" i="57"/>
  <c r="F28" i="57"/>
  <c r="P27" i="57"/>
  <c r="N27" i="57"/>
  <c r="L27" i="57"/>
  <c r="J27" i="57"/>
  <c r="H27" i="57"/>
  <c r="F27" i="57"/>
  <c r="P26" i="57"/>
  <c r="N26" i="57"/>
  <c r="L26" i="57"/>
  <c r="J26" i="57"/>
  <c r="H26" i="57"/>
  <c r="F26" i="57"/>
  <c r="P25" i="57"/>
  <c r="N25" i="57"/>
  <c r="L25" i="57"/>
  <c r="J25" i="57"/>
  <c r="H25" i="57"/>
  <c r="F25" i="57"/>
  <c r="P24" i="57"/>
  <c r="N24" i="57"/>
  <c r="L24" i="57"/>
  <c r="J24" i="57"/>
  <c r="H24" i="57"/>
  <c r="F24" i="57"/>
  <c r="P23" i="57"/>
  <c r="N23" i="57"/>
  <c r="L23" i="57"/>
  <c r="J23" i="57"/>
  <c r="H23" i="57"/>
  <c r="F23" i="57"/>
  <c r="P22" i="57"/>
  <c r="N22" i="57"/>
  <c r="L22" i="57"/>
  <c r="J22" i="57"/>
  <c r="H22" i="57"/>
  <c r="F22" i="57"/>
  <c r="P21" i="57"/>
  <c r="N21" i="57"/>
  <c r="L21" i="57"/>
  <c r="J21" i="57"/>
  <c r="H21" i="57"/>
  <c r="F21" i="57"/>
  <c r="P20" i="57"/>
  <c r="N20" i="57"/>
  <c r="L20" i="57"/>
  <c r="J20" i="57"/>
  <c r="H20" i="57"/>
  <c r="F20" i="57"/>
  <c r="P19" i="57"/>
  <c r="N19" i="57"/>
  <c r="L19" i="57"/>
  <c r="J19" i="57"/>
  <c r="H19" i="57"/>
  <c r="F19" i="57"/>
  <c r="P18" i="57"/>
  <c r="N18" i="57"/>
  <c r="L18" i="57"/>
  <c r="J18" i="57"/>
  <c r="H18" i="57"/>
  <c r="F18" i="57"/>
  <c r="P17" i="57"/>
  <c r="N17" i="57"/>
  <c r="L17" i="57"/>
  <c r="J17" i="57"/>
  <c r="H17" i="57"/>
  <c r="F17" i="57"/>
  <c r="P16" i="57"/>
  <c r="N16" i="57"/>
  <c r="L16" i="57"/>
  <c r="J16" i="57"/>
  <c r="H16" i="57"/>
  <c r="F16" i="57"/>
  <c r="P15" i="57"/>
  <c r="N15" i="57"/>
  <c r="L15" i="57"/>
  <c r="J15" i="57"/>
  <c r="H15" i="57"/>
  <c r="F15" i="57"/>
  <c r="P14" i="57"/>
  <c r="N14" i="57"/>
  <c r="L14" i="57"/>
  <c r="J14" i="57"/>
  <c r="H14" i="57"/>
  <c r="F14" i="57"/>
  <c r="P13" i="57"/>
  <c r="N13" i="57"/>
  <c r="L13" i="57"/>
  <c r="J13" i="57"/>
  <c r="H13" i="57"/>
  <c r="F13" i="57"/>
  <c r="P12" i="57"/>
  <c r="N12" i="57"/>
  <c r="L12" i="57"/>
  <c r="J12" i="57"/>
  <c r="H12" i="57"/>
  <c r="F12" i="57"/>
  <c r="P11" i="57"/>
  <c r="N11" i="57"/>
  <c r="L11" i="57"/>
  <c r="J11" i="57"/>
  <c r="H11" i="57"/>
  <c r="F11" i="57"/>
  <c r="P10" i="57"/>
  <c r="N10" i="57"/>
  <c r="L10" i="57"/>
  <c r="J10" i="57"/>
  <c r="H10" i="57"/>
  <c r="F10" i="57"/>
  <c r="P9" i="57"/>
  <c r="N9" i="57"/>
  <c r="L9" i="57"/>
  <c r="J9" i="57"/>
  <c r="H9" i="57"/>
  <c r="F9" i="57"/>
  <c r="P8" i="57"/>
  <c r="N8" i="57"/>
  <c r="L8" i="57"/>
  <c r="J8" i="57"/>
  <c r="H8" i="57"/>
  <c r="F8" i="57"/>
  <c r="P7" i="57"/>
  <c r="N7" i="57"/>
  <c r="L7" i="57"/>
  <c r="J7" i="57"/>
  <c r="H7" i="57"/>
  <c r="F7" i="57"/>
  <c r="P6" i="57"/>
  <c r="N6" i="57"/>
  <c r="L6" i="57"/>
  <c r="L130" i="57" s="1"/>
  <c r="J6" i="57"/>
  <c r="J130" i="57" s="1"/>
  <c r="H6" i="57"/>
  <c r="F6" i="57"/>
  <c r="N140" i="57" l="1"/>
  <c r="P140" i="57"/>
  <c r="N130" i="57"/>
  <c r="F130" i="57"/>
  <c r="F140" i="57"/>
  <c r="P130" i="57"/>
  <c r="H130" i="57"/>
  <c r="H140" i="57"/>
  <c r="H95" i="60"/>
  <c r="H100" i="60" s="1"/>
  <c r="L95" i="60"/>
  <c r="L100" i="60" s="1"/>
  <c r="J95" i="60"/>
  <c r="J100" i="60" s="1"/>
  <c r="N95" i="60"/>
  <c r="N100" i="60" s="1"/>
  <c r="N148" i="56"/>
  <c r="L148" i="56"/>
  <c r="J148" i="56"/>
  <c r="H148" i="56"/>
  <c r="F148" i="56"/>
  <c r="N147" i="56"/>
  <c r="L147" i="56"/>
  <c r="J147" i="56"/>
  <c r="H147" i="56"/>
  <c r="F147" i="56"/>
  <c r="N146" i="56"/>
  <c r="L146" i="56"/>
  <c r="J146" i="56"/>
  <c r="H146" i="56"/>
  <c r="F146" i="56"/>
  <c r="N145" i="56"/>
  <c r="L145" i="56"/>
  <c r="J145" i="56"/>
  <c r="H145" i="56"/>
  <c r="F145" i="56"/>
  <c r="N144" i="56"/>
  <c r="L144" i="56"/>
  <c r="J144" i="56"/>
  <c r="H144" i="56"/>
  <c r="F144" i="56"/>
  <c r="N143" i="56"/>
  <c r="L143" i="56"/>
  <c r="J143" i="56"/>
  <c r="H143" i="56"/>
  <c r="F143" i="56"/>
  <c r="N142" i="56"/>
  <c r="L142" i="56"/>
  <c r="J142" i="56"/>
  <c r="H142" i="56"/>
  <c r="F142" i="56"/>
  <c r="N141" i="56"/>
  <c r="L141" i="56"/>
  <c r="J141" i="56"/>
  <c r="H141" i="56"/>
  <c r="F141" i="56"/>
  <c r="N140" i="56"/>
  <c r="L140" i="56"/>
  <c r="J140" i="56"/>
  <c r="H140" i="56"/>
  <c r="F140" i="56"/>
  <c r="N139" i="56"/>
  <c r="L139" i="56"/>
  <c r="J139" i="56"/>
  <c r="H139" i="56"/>
  <c r="F139" i="56"/>
  <c r="N138" i="56"/>
  <c r="L138" i="56"/>
  <c r="J138" i="56"/>
  <c r="H138" i="56"/>
  <c r="F138" i="56"/>
  <c r="N137" i="56"/>
  <c r="L137" i="56"/>
  <c r="J137" i="56"/>
  <c r="H137" i="56"/>
  <c r="F137" i="56"/>
  <c r="L134" i="56"/>
  <c r="J134" i="56"/>
  <c r="H134" i="56"/>
  <c r="F134" i="56"/>
  <c r="N133" i="56"/>
  <c r="L133" i="56"/>
  <c r="J133" i="56"/>
  <c r="H133" i="56"/>
  <c r="F133" i="56"/>
  <c r="N132" i="56"/>
  <c r="L132" i="56"/>
  <c r="J132" i="56"/>
  <c r="H132" i="56"/>
  <c r="F132" i="56"/>
  <c r="N131" i="56"/>
  <c r="L131" i="56"/>
  <c r="J131" i="56"/>
  <c r="H131" i="56"/>
  <c r="F131" i="56"/>
  <c r="N130" i="56"/>
  <c r="L130" i="56"/>
  <c r="J130" i="56"/>
  <c r="H130" i="56"/>
  <c r="F130" i="56"/>
  <c r="N129" i="56"/>
  <c r="L129" i="56"/>
  <c r="J129" i="56"/>
  <c r="H129" i="56"/>
  <c r="F129" i="56"/>
  <c r="N128" i="56"/>
  <c r="L128" i="56"/>
  <c r="J128" i="56"/>
  <c r="H128" i="56"/>
  <c r="F128" i="56"/>
  <c r="N127" i="56"/>
  <c r="L127" i="56"/>
  <c r="J127" i="56"/>
  <c r="H127" i="56"/>
  <c r="F127" i="56"/>
  <c r="N126" i="56"/>
  <c r="L126" i="56"/>
  <c r="J126" i="56"/>
  <c r="H126" i="56"/>
  <c r="F126" i="56"/>
  <c r="N125" i="56"/>
  <c r="L125" i="56"/>
  <c r="J125" i="56"/>
  <c r="H125" i="56"/>
  <c r="F125" i="56"/>
  <c r="N124" i="56"/>
  <c r="L124" i="56"/>
  <c r="J124" i="56"/>
  <c r="H124" i="56"/>
  <c r="F124" i="56"/>
  <c r="N123" i="56"/>
  <c r="L123" i="56"/>
  <c r="J123" i="56"/>
  <c r="H123" i="56"/>
  <c r="F123" i="56"/>
  <c r="N122" i="56"/>
  <c r="L122" i="56"/>
  <c r="J122" i="56"/>
  <c r="H122" i="56"/>
  <c r="F122" i="56"/>
  <c r="N121" i="56"/>
  <c r="L121" i="56"/>
  <c r="J121" i="56"/>
  <c r="H121" i="56"/>
  <c r="F121" i="56"/>
  <c r="N120" i="56"/>
  <c r="L120" i="56"/>
  <c r="J120" i="56"/>
  <c r="H120" i="56"/>
  <c r="F120" i="56"/>
  <c r="N119" i="56"/>
  <c r="L119" i="56"/>
  <c r="J119" i="56"/>
  <c r="H119" i="56"/>
  <c r="F119" i="56"/>
  <c r="N118" i="56"/>
  <c r="L118" i="56"/>
  <c r="J118" i="56"/>
  <c r="H118" i="56"/>
  <c r="F118" i="56"/>
  <c r="N117" i="56"/>
  <c r="L117" i="56"/>
  <c r="J117" i="56"/>
  <c r="H117" i="56"/>
  <c r="F117" i="56"/>
  <c r="N116" i="56"/>
  <c r="L116" i="56"/>
  <c r="J116" i="56"/>
  <c r="H116" i="56"/>
  <c r="F116" i="56"/>
  <c r="N115" i="56"/>
  <c r="L115" i="56"/>
  <c r="J115" i="56"/>
  <c r="H115" i="56"/>
  <c r="F115" i="56"/>
  <c r="N114" i="56"/>
  <c r="L114" i="56"/>
  <c r="J114" i="56"/>
  <c r="H114" i="56"/>
  <c r="F114" i="56"/>
  <c r="N113" i="56"/>
  <c r="L113" i="56"/>
  <c r="J113" i="56"/>
  <c r="H113" i="56"/>
  <c r="F113" i="56"/>
  <c r="N112" i="56"/>
  <c r="L112" i="56"/>
  <c r="J112" i="56"/>
  <c r="H112" i="56"/>
  <c r="F112" i="56"/>
  <c r="N111" i="56"/>
  <c r="L111" i="56"/>
  <c r="J111" i="56"/>
  <c r="H111" i="56"/>
  <c r="F111" i="56"/>
  <c r="N110" i="56"/>
  <c r="L110" i="56"/>
  <c r="J110" i="56"/>
  <c r="H110" i="56"/>
  <c r="F110" i="56"/>
  <c r="N109" i="56"/>
  <c r="L109" i="56"/>
  <c r="J109" i="56"/>
  <c r="H109" i="56"/>
  <c r="F109" i="56"/>
  <c r="N108" i="56"/>
  <c r="L108" i="56"/>
  <c r="J108" i="56"/>
  <c r="H108" i="56"/>
  <c r="F108" i="56"/>
  <c r="N107" i="56"/>
  <c r="L107" i="56"/>
  <c r="J107" i="56"/>
  <c r="H107" i="56"/>
  <c r="F107" i="56"/>
  <c r="N106" i="56"/>
  <c r="L106" i="56"/>
  <c r="J106" i="56"/>
  <c r="H106" i="56"/>
  <c r="F106" i="56"/>
  <c r="N105" i="56"/>
  <c r="L105" i="56"/>
  <c r="J105" i="56"/>
  <c r="H105" i="56"/>
  <c r="F105" i="56"/>
  <c r="N104" i="56"/>
  <c r="L104" i="56"/>
  <c r="J104" i="56"/>
  <c r="H104" i="56"/>
  <c r="F104" i="56"/>
  <c r="N103" i="56"/>
  <c r="L103" i="56"/>
  <c r="J103" i="56"/>
  <c r="H103" i="56"/>
  <c r="F103" i="56"/>
  <c r="N102" i="56"/>
  <c r="L102" i="56"/>
  <c r="J102" i="56"/>
  <c r="H102" i="56"/>
  <c r="F102" i="56"/>
  <c r="N101" i="56"/>
  <c r="L101" i="56"/>
  <c r="J101" i="56"/>
  <c r="H101" i="56"/>
  <c r="F101" i="56"/>
  <c r="N100" i="56"/>
  <c r="L100" i="56"/>
  <c r="J100" i="56"/>
  <c r="H100" i="56"/>
  <c r="F100" i="56"/>
  <c r="N99" i="56"/>
  <c r="L99" i="56"/>
  <c r="J99" i="56"/>
  <c r="H99" i="56"/>
  <c r="F99" i="56"/>
  <c r="N98" i="56"/>
  <c r="L98" i="56"/>
  <c r="J98" i="56"/>
  <c r="H98" i="56"/>
  <c r="F98" i="56"/>
  <c r="N97" i="56"/>
  <c r="L97" i="56"/>
  <c r="J97" i="56"/>
  <c r="H97" i="56"/>
  <c r="F97" i="56"/>
  <c r="N96" i="56"/>
  <c r="L96" i="56"/>
  <c r="J96" i="56"/>
  <c r="H96" i="56"/>
  <c r="F96" i="56"/>
  <c r="N95" i="56"/>
  <c r="L95" i="56"/>
  <c r="J95" i="56"/>
  <c r="H95" i="56"/>
  <c r="F95" i="56"/>
  <c r="N94" i="56"/>
  <c r="L94" i="56"/>
  <c r="J94" i="56"/>
  <c r="H94" i="56"/>
  <c r="F94" i="56"/>
  <c r="N93" i="56"/>
  <c r="L93" i="56"/>
  <c r="J93" i="56"/>
  <c r="H93" i="56"/>
  <c r="F93" i="56"/>
  <c r="N92" i="56"/>
  <c r="L92" i="56"/>
  <c r="J92" i="56"/>
  <c r="H92" i="56"/>
  <c r="F92" i="56"/>
  <c r="N91" i="56"/>
  <c r="L91" i="56"/>
  <c r="J91" i="56"/>
  <c r="H91" i="56"/>
  <c r="F91" i="56"/>
  <c r="N90" i="56"/>
  <c r="L90" i="56"/>
  <c r="J90" i="56"/>
  <c r="H90" i="56"/>
  <c r="F90" i="56"/>
  <c r="N89" i="56"/>
  <c r="L89" i="56"/>
  <c r="J89" i="56"/>
  <c r="H89" i="56"/>
  <c r="F89" i="56"/>
  <c r="N88" i="56"/>
  <c r="L88" i="56"/>
  <c r="J88" i="56"/>
  <c r="H88" i="56"/>
  <c r="F88" i="56"/>
  <c r="N87" i="56"/>
  <c r="L87" i="56"/>
  <c r="J87" i="56"/>
  <c r="H87" i="56"/>
  <c r="F87" i="56"/>
  <c r="N86" i="56"/>
  <c r="L86" i="56"/>
  <c r="J86" i="56"/>
  <c r="H86" i="56"/>
  <c r="F86" i="56"/>
  <c r="N85" i="56"/>
  <c r="L85" i="56"/>
  <c r="J85" i="56"/>
  <c r="H85" i="56"/>
  <c r="F85" i="56"/>
  <c r="N84" i="56"/>
  <c r="L84" i="56"/>
  <c r="J84" i="56"/>
  <c r="H84" i="56"/>
  <c r="F84" i="56"/>
  <c r="N83" i="56"/>
  <c r="L83" i="56"/>
  <c r="J83" i="56"/>
  <c r="H83" i="56"/>
  <c r="F83" i="56"/>
  <c r="N82" i="56"/>
  <c r="L82" i="56"/>
  <c r="J82" i="56"/>
  <c r="H82" i="56"/>
  <c r="F82" i="56"/>
  <c r="N81" i="56"/>
  <c r="L81" i="56"/>
  <c r="J81" i="56"/>
  <c r="H81" i="56"/>
  <c r="F81" i="56"/>
  <c r="N80" i="56"/>
  <c r="L80" i="56"/>
  <c r="J80" i="56"/>
  <c r="H80" i="56"/>
  <c r="F80" i="56"/>
  <c r="N79" i="56"/>
  <c r="L79" i="56"/>
  <c r="J79" i="56"/>
  <c r="H79" i="56"/>
  <c r="F79" i="56"/>
  <c r="N78" i="56"/>
  <c r="L78" i="56"/>
  <c r="J78" i="56"/>
  <c r="H78" i="56"/>
  <c r="F78" i="56"/>
  <c r="N77" i="56"/>
  <c r="L77" i="56"/>
  <c r="J77" i="56"/>
  <c r="H77" i="56"/>
  <c r="F77" i="56"/>
  <c r="N76" i="56"/>
  <c r="L76" i="56"/>
  <c r="J76" i="56"/>
  <c r="H76" i="56"/>
  <c r="F76" i="56"/>
  <c r="N75" i="56"/>
  <c r="L75" i="56"/>
  <c r="J75" i="56"/>
  <c r="H75" i="56"/>
  <c r="F75" i="56"/>
  <c r="N74" i="56"/>
  <c r="L74" i="56"/>
  <c r="J74" i="56"/>
  <c r="H74" i="56"/>
  <c r="F74" i="56"/>
  <c r="N73" i="56"/>
  <c r="L73" i="56"/>
  <c r="J73" i="56"/>
  <c r="H73" i="56"/>
  <c r="F73" i="56"/>
  <c r="N72" i="56"/>
  <c r="L72" i="56"/>
  <c r="J72" i="56"/>
  <c r="H72" i="56"/>
  <c r="F72" i="56"/>
  <c r="N71" i="56"/>
  <c r="L71" i="56"/>
  <c r="J71" i="56"/>
  <c r="H71" i="56"/>
  <c r="F71" i="56"/>
  <c r="N70" i="56"/>
  <c r="L70" i="56"/>
  <c r="J70" i="56"/>
  <c r="H70" i="56"/>
  <c r="F70" i="56"/>
  <c r="N69" i="56"/>
  <c r="L69" i="56"/>
  <c r="J69" i="56"/>
  <c r="H69" i="56"/>
  <c r="F69" i="56"/>
  <c r="N68" i="56"/>
  <c r="L68" i="56"/>
  <c r="J68" i="56"/>
  <c r="H68" i="56"/>
  <c r="F68" i="56"/>
  <c r="N67" i="56"/>
  <c r="L67" i="56"/>
  <c r="J67" i="56"/>
  <c r="H67" i="56"/>
  <c r="F67" i="56"/>
  <c r="N66" i="56"/>
  <c r="L66" i="56"/>
  <c r="J66" i="56"/>
  <c r="H66" i="56"/>
  <c r="F66" i="56"/>
  <c r="N65" i="56"/>
  <c r="L65" i="56"/>
  <c r="J65" i="56"/>
  <c r="H65" i="56"/>
  <c r="F65" i="56"/>
  <c r="N64" i="56"/>
  <c r="L64" i="56"/>
  <c r="J64" i="56"/>
  <c r="H64" i="56"/>
  <c r="F64" i="56"/>
  <c r="N63" i="56"/>
  <c r="L63" i="56"/>
  <c r="J63" i="56"/>
  <c r="H63" i="56"/>
  <c r="F63" i="56"/>
  <c r="N62" i="56"/>
  <c r="L62" i="56"/>
  <c r="J62" i="56"/>
  <c r="H62" i="56"/>
  <c r="F62" i="56"/>
  <c r="N61" i="56"/>
  <c r="L61" i="56"/>
  <c r="J61" i="56"/>
  <c r="H61" i="56"/>
  <c r="F61" i="56"/>
  <c r="N60" i="56"/>
  <c r="L60" i="56"/>
  <c r="J60" i="56"/>
  <c r="H60" i="56"/>
  <c r="F60" i="56"/>
  <c r="N59" i="56"/>
  <c r="L59" i="56"/>
  <c r="J59" i="56"/>
  <c r="H59" i="56"/>
  <c r="F59" i="56"/>
  <c r="N58" i="56"/>
  <c r="L58" i="56"/>
  <c r="J58" i="56"/>
  <c r="H58" i="56"/>
  <c r="F58" i="56"/>
  <c r="N57" i="56"/>
  <c r="L57" i="56"/>
  <c r="J57" i="56"/>
  <c r="H57" i="56"/>
  <c r="F57" i="56"/>
  <c r="N56" i="56"/>
  <c r="L56" i="56"/>
  <c r="J56" i="56"/>
  <c r="H56" i="56"/>
  <c r="F56" i="56"/>
  <c r="N55" i="56"/>
  <c r="L55" i="56"/>
  <c r="J55" i="56"/>
  <c r="H55" i="56"/>
  <c r="F55" i="56"/>
  <c r="N54" i="56"/>
  <c r="L54" i="56"/>
  <c r="J54" i="56"/>
  <c r="H54" i="56"/>
  <c r="F54" i="56"/>
  <c r="N53" i="56"/>
  <c r="L53" i="56"/>
  <c r="J53" i="56"/>
  <c r="H53" i="56"/>
  <c r="F53" i="56"/>
  <c r="N52" i="56"/>
  <c r="L52" i="56"/>
  <c r="J52" i="56"/>
  <c r="H52" i="56"/>
  <c r="F52" i="56"/>
  <c r="N51" i="56"/>
  <c r="L51" i="56"/>
  <c r="J51" i="56"/>
  <c r="H51" i="56"/>
  <c r="F51" i="56"/>
  <c r="N50" i="56"/>
  <c r="L50" i="56"/>
  <c r="J50" i="56"/>
  <c r="H50" i="56"/>
  <c r="F50" i="56"/>
  <c r="N49" i="56"/>
  <c r="L49" i="56"/>
  <c r="J49" i="56"/>
  <c r="H49" i="56"/>
  <c r="F49" i="56"/>
  <c r="N48" i="56"/>
  <c r="L48" i="56"/>
  <c r="J48" i="56"/>
  <c r="H48" i="56"/>
  <c r="F48" i="56"/>
  <c r="N47" i="56"/>
  <c r="L47" i="56"/>
  <c r="J47" i="56"/>
  <c r="H47" i="56"/>
  <c r="F47" i="56"/>
  <c r="N46" i="56"/>
  <c r="L46" i="56"/>
  <c r="J46" i="56"/>
  <c r="H46" i="56"/>
  <c r="F46" i="56"/>
  <c r="N45" i="56"/>
  <c r="L45" i="56"/>
  <c r="J45" i="56"/>
  <c r="H45" i="56"/>
  <c r="F45" i="56"/>
  <c r="N44" i="56"/>
  <c r="L44" i="56"/>
  <c r="J44" i="56"/>
  <c r="H44" i="56"/>
  <c r="F44" i="56"/>
  <c r="N43" i="56"/>
  <c r="L43" i="56"/>
  <c r="J43" i="56"/>
  <c r="H43" i="56"/>
  <c r="F43" i="56"/>
  <c r="N42" i="56"/>
  <c r="L42" i="56"/>
  <c r="J42" i="56"/>
  <c r="H42" i="56"/>
  <c r="F42" i="56"/>
  <c r="N41" i="56"/>
  <c r="L41" i="56"/>
  <c r="J41" i="56"/>
  <c r="H41" i="56"/>
  <c r="F41" i="56"/>
  <c r="N40" i="56"/>
  <c r="L40" i="56"/>
  <c r="J40" i="56"/>
  <c r="H40" i="56"/>
  <c r="F40" i="56"/>
  <c r="N39" i="56"/>
  <c r="L39" i="56"/>
  <c r="J39" i="56"/>
  <c r="H39" i="56"/>
  <c r="F39" i="56"/>
  <c r="N38" i="56"/>
  <c r="L38" i="56"/>
  <c r="J38" i="56"/>
  <c r="H38" i="56"/>
  <c r="F38" i="56"/>
  <c r="N37" i="56"/>
  <c r="L37" i="56"/>
  <c r="J37" i="56"/>
  <c r="H37" i="56"/>
  <c r="F37" i="56"/>
  <c r="N36" i="56"/>
  <c r="L36" i="56"/>
  <c r="J36" i="56"/>
  <c r="H36" i="56"/>
  <c r="F36" i="56"/>
  <c r="N35" i="56"/>
  <c r="L35" i="56"/>
  <c r="J35" i="56"/>
  <c r="H35" i="56"/>
  <c r="F35" i="56"/>
  <c r="N34" i="56"/>
  <c r="L34" i="56"/>
  <c r="J34" i="56"/>
  <c r="H34" i="56"/>
  <c r="F34" i="56"/>
  <c r="N33" i="56"/>
  <c r="L33" i="56"/>
  <c r="J33" i="56"/>
  <c r="H33" i="56"/>
  <c r="F33" i="56"/>
  <c r="N32" i="56"/>
  <c r="L32" i="56"/>
  <c r="J32" i="56"/>
  <c r="H32" i="56"/>
  <c r="F32" i="56"/>
  <c r="N31" i="56"/>
  <c r="L31" i="56"/>
  <c r="J31" i="56"/>
  <c r="H31" i="56"/>
  <c r="F31" i="56"/>
  <c r="N30" i="56"/>
  <c r="L30" i="56"/>
  <c r="J30" i="56"/>
  <c r="H30" i="56"/>
  <c r="F30" i="56"/>
  <c r="N29" i="56"/>
  <c r="L29" i="56"/>
  <c r="J29" i="56"/>
  <c r="H29" i="56"/>
  <c r="F29" i="56"/>
  <c r="N28" i="56"/>
  <c r="L28" i="56"/>
  <c r="J28" i="56"/>
  <c r="H28" i="56"/>
  <c r="F28" i="56"/>
  <c r="N27" i="56"/>
  <c r="L27" i="56"/>
  <c r="J27" i="56"/>
  <c r="H27" i="56"/>
  <c r="F27" i="56"/>
  <c r="N26" i="56"/>
  <c r="L26" i="56"/>
  <c r="J26" i="56"/>
  <c r="H26" i="56"/>
  <c r="F26" i="56"/>
  <c r="N25" i="56"/>
  <c r="L25" i="56"/>
  <c r="J25" i="56"/>
  <c r="H25" i="56"/>
  <c r="F25" i="56"/>
  <c r="N24" i="56"/>
  <c r="L24" i="56"/>
  <c r="J24" i="56"/>
  <c r="H24" i="56"/>
  <c r="F24" i="56"/>
  <c r="N23" i="56"/>
  <c r="L23" i="56"/>
  <c r="J23" i="56"/>
  <c r="H23" i="56"/>
  <c r="F23" i="56"/>
  <c r="N22" i="56"/>
  <c r="L22" i="56"/>
  <c r="J22" i="56"/>
  <c r="H22" i="56"/>
  <c r="F22" i="56"/>
  <c r="N21" i="56"/>
  <c r="L21" i="56"/>
  <c r="J21" i="56"/>
  <c r="H21" i="56"/>
  <c r="F21" i="56"/>
  <c r="N20" i="56"/>
  <c r="L20" i="56"/>
  <c r="J20" i="56"/>
  <c r="H20" i="56"/>
  <c r="F20" i="56"/>
  <c r="N19" i="56"/>
  <c r="L19" i="56"/>
  <c r="J19" i="56"/>
  <c r="H19" i="56"/>
  <c r="F19" i="56"/>
  <c r="N18" i="56"/>
  <c r="L18" i="56"/>
  <c r="J18" i="56"/>
  <c r="H18" i="56"/>
  <c r="F18" i="56"/>
  <c r="N17" i="56"/>
  <c r="L17" i="56"/>
  <c r="J17" i="56"/>
  <c r="H17" i="56"/>
  <c r="F17" i="56"/>
  <c r="N16" i="56"/>
  <c r="L16" i="56"/>
  <c r="J16" i="56"/>
  <c r="H16" i="56"/>
  <c r="F16" i="56"/>
  <c r="N15" i="56"/>
  <c r="L15" i="56"/>
  <c r="J15" i="56"/>
  <c r="H15" i="56"/>
  <c r="F15" i="56"/>
  <c r="N14" i="56"/>
  <c r="L14" i="56"/>
  <c r="J14" i="56"/>
  <c r="H14" i="56"/>
  <c r="F14" i="56"/>
  <c r="N13" i="56"/>
  <c r="L13" i="56"/>
  <c r="J13" i="56"/>
  <c r="H13" i="56"/>
  <c r="F13" i="56"/>
  <c r="N12" i="56"/>
  <c r="L12" i="56"/>
  <c r="J12" i="56"/>
  <c r="H12" i="56"/>
  <c r="F12" i="56"/>
  <c r="N11" i="56"/>
  <c r="L11" i="56"/>
  <c r="J11" i="56"/>
  <c r="H11" i="56"/>
  <c r="F11" i="56"/>
  <c r="N10" i="56"/>
  <c r="L10" i="56"/>
  <c r="J10" i="56"/>
  <c r="H10" i="56"/>
  <c r="F10" i="56"/>
  <c r="N9" i="56"/>
  <c r="L9" i="56"/>
  <c r="J9" i="56"/>
  <c r="H9" i="56"/>
  <c r="F9" i="56"/>
  <c r="N8" i="56"/>
  <c r="L8" i="56"/>
  <c r="J8" i="56"/>
  <c r="H8" i="56"/>
  <c r="F8" i="56"/>
  <c r="N7" i="56"/>
  <c r="L7" i="56"/>
  <c r="J7" i="56"/>
  <c r="H7" i="56"/>
  <c r="F7" i="56"/>
  <c r="N6" i="56"/>
  <c r="L6" i="56"/>
  <c r="J6" i="56"/>
  <c r="H6" i="56"/>
  <c r="F6" i="56"/>
  <c r="N5" i="56"/>
  <c r="L5" i="56"/>
  <c r="J5" i="56"/>
  <c r="H5" i="56"/>
  <c r="F5" i="56"/>
  <c r="N4" i="56"/>
  <c r="L4" i="56"/>
  <c r="J4" i="56"/>
  <c r="H4" i="56"/>
  <c r="F4" i="56"/>
  <c r="H135" i="56" l="1"/>
  <c r="N135" i="56"/>
  <c r="F149" i="56"/>
  <c r="J135" i="56"/>
  <c r="F135" i="56"/>
  <c r="N149" i="56"/>
  <c r="H149" i="56"/>
  <c r="J149" i="56"/>
  <c r="L135" i="56"/>
  <c r="L149" i="56"/>
  <c r="H42" i="54"/>
  <c r="F42" i="54"/>
  <c r="H41" i="54"/>
  <c r="F41" i="54"/>
  <c r="H40" i="54"/>
  <c r="F40" i="54"/>
  <c r="H39" i="54"/>
  <c r="F39" i="54"/>
  <c r="H38" i="54"/>
  <c r="F38" i="54"/>
  <c r="H37" i="54"/>
  <c r="F37" i="54"/>
  <c r="H36" i="54"/>
  <c r="F36" i="54"/>
  <c r="H35" i="54"/>
  <c r="F35" i="54"/>
  <c r="H34" i="54"/>
  <c r="F34" i="54"/>
  <c r="H33" i="54"/>
  <c r="F33" i="54"/>
  <c r="H32" i="54"/>
  <c r="F32" i="54"/>
  <c r="H31" i="54"/>
  <c r="F31" i="54"/>
  <c r="H30" i="54"/>
  <c r="F30" i="54"/>
  <c r="H29" i="54"/>
  <c r="F29" i="54"/>
  <c r="H28" i="54"/>
  <c r="F28" i="54"/>
  <c r="H27" i="54"/>
  <c r="F27" i="54"/>
  <c r="H26" i="54"/>
  <c r="F26" i="54"/>
  <c r="H25" i="54"/>
  <c r="F25" i="54"/>
  <c r="H24" i="54"/>
  <c r="F24" i="54"/>
  <c r="H23" i="54"/>
  <c r="F23" i="54"/>
  <c r="H22" i="54"/>
  <c r="F22" i="54"/>
  <c r="H21" i="54"/>
  <c r="F21" i="54"/>
  <c r="H20" i="54"/>
  <c r="F20" i="54"/>
  <c r="H19" i="54"/>
  <c r="F19" i="54"/>
  <c r="H18" i="54"/>
  <c r="F18" i="54"/>
  <c r="H17" i="54"/>
  <c r="F17" i="54"/>
  <c r="H16" i="54"/>
  <c r="F16" i="54"/>
  <c r="H15" i="54"/>
  <c r="F15" i="54"/>
  <c r="H14" i="54"/>
  <c r="F14" i="54"/>
  <c r="H13" i="54"/>
  <c r="F13" i="54"/>
  <c r="H12" i="54"/>
  <c r="F12" i="54"/>
  <c r="H11" i="54"/>
  <c r="F11" i="54"/>
  <c r="H10" i="54"/>
  <c r="F10" i="54"/>
  <c r="H9" i="54"/>
  <c r="F9" i="54"/>
  <c r="H8" i="54"/>
  <c r="F8" i="54"/>
  <c r="H7" i="54"/>
  <c r="F7" i="54"/>
  <c r="H6" i="54"/>
  <c r="F6" i="54"/>
  <c r="H5" i="54"/>
  <c r="F5" i="54"/>
  <c r="F43" i="54" s="1"/>
  <c r="H43" i="54" l="1"/>
  <c r="T386" i="53"/>
  <c r="R386" i="53"/>
  <c r="P386" i="53"/>
  <c r="N386" i="53"/>
  <c r="L386" i="53"/>
  <c r="J386" i="53"/>
  <c r="H386" i="53"/>
  <c r="F386" i="53"/>
  <c r="T385" i="53"/>
  <c r="R385" i="53"/>
  <c r="P385" i="53"/>
  <c r="N385" i="53"/>
  <c r="L385" i="53"/>
  <c r="J385" i="53"/>
  <c r="H385" i="53"/>
  <c r="F385" i="53"/>
  <c r="T384" i="53"/>
  <c r="T387" i="53" s="1"/>
  <c r="T389" i="53" s="1"/>
  <c r="R384" i="53"/>
  <c r="R387" i="53" s="1"/>
  <c r="R389" i="53" s="1"/>
  <c r="P384" i="53"/>
  <c r="P387" i="53" s="1"/>
  <c r="P389" i="53" s="1"/>
  <c r="N384" i="53"/>
  <c r="N387" i="53" s="1"/>
  <c r="N389" i="53" s="1"/>
  <c r="L384" i="53"/>
  <c r="L387" i="53" s="1"/>
  <c r="L389" i="53" s="1"/>
  <c r="J384" i="53"/>
  <c r="J387" i="53" s="1"/>
  <c r="J389" i="53" s="1"/>
  <c r="H384" i="53"/>
  <c r="H387" i="53" s="1"/>
  <c r="H389" i="53" s="1"/>
  <c r="F384" i="53"/>
  <c r="F387" i="53" s="1"/>
  <c r="F389" i="53" s="1"/>
  <c r="T378" i="53"/>
  <c r="R378" i="53"/>
  <c r="P378" i="53"/>
  <c r="N378" i="53"/>
  <c r="L378" i="53"/>
  <c r="J378" i="53"/>
  <c r="H378" i="53"/>
  <c r="F378" i="53"/>
  <c r="T377" i="53"/>
  <c r="R377" i="53"/>
  <c r="P377" i="53"/>
  <c r="N377" i="53"/>
  <c r="L377" i="53"/>
  <c r="J377" i="53"/>
  <c r="H377" i="53"/>
  <c r="F377" i="53"/>
  <c r="T376" i="53"/>
  <c r="R376" i="53"/>
  <c r="P376" i="53"/>
  <c r="N376" i="53"/>
  <c r="L376" i="53"/>
  <c r="J376" i="53"/>
  <c r="H376" i="53"/>
  <c r="F376" i="53"/>
  <c r="T375" i="53"/>
  <c r="R375" i="53"/>
  <c r="P375" i="53"/>
  <c r="N375" i="53"/>
  <c r="L375" i="53"/>
  <c r="J375" i="53"/>
  <c r="H375" i="53"/>
  <c r="F375" i="53"/>
  <c r="T374" i="53"/>
  <c r="R374" i="53"/>
  <c r="P374" i="53"/>
  <c r="N374" i="53"/>
  <c r="L374" i="53"/>
  <c r="J374" i="53"/>
  <c r="H374" i="53"/>
  <c r="F374" i="53"/>
  <c r="T373" i="53"/>
  <c r="R373" i="53"/>
  <c r="P373" i="53"/>
  <c r="N373" i="53"/>
  <c r="L373" i="53"/>
  <c r="J373" i="53"/>
  <c r="H373" i="53"/>
  <c r="F373" i="53"/>
  <c r="T372" i="53"/>
  <c r="R372" i="53"/>
  <c r="P372" i="53"/>
  <c r="N372" i="53"/>
  <c r="L372" i="53"/>
  <c r="J372" i="53"/>
  <c r="H372" i="53"/>
  <c r="F372" i="53"/>
  <c r="T371" i="53"/>
  <c r="R371" i="53"/>
  <c r="P371" i="53"/>
  <c r="N371" i="53"/>
  <c r="L371" i="53"/>
  <c r="J371" i="53"/>
  <c r="H371" i="53"/>
  <c r="F371" i="53"/>
  <c r="T370" i="53"/>
  <c r="R370" i="53"/>
  <c r="P370" i="53"/>
  <c r="N370" i="53"/>
  <c r="L370" i="53"/>
  <c r="J370" i="53"/>
  <c r="H370" i="53"/>
  <c r="F370" i="53"/>
  <c r="T369" i="53"/>
  <c r="R369" i="53"/>
  <c r="P369" i="53"/>
  <c r="N369" i="53"/>
  <c r="L369" i="53"/>
  <c r="J369" i="53"/>
  <c r="H369" i="53"/>
  <c r="F369" i="53"/>
  <c r="T368" i="53"/>
  <c r="R368" i="53"/>
  <c r="P368" i="53"/>
  <c r="N368" i="53"/>
  <c r="L368" i="53"/>
  <c r="J368" i="53"/>
  <c r="H368" i="53"/>
  <c r="F368" i="53"/>
  <c r="T367" i="53"/>
  <c r="R367" i="53"/>
  <c r="P367" i="53"/>
  <c r="N367" i="53"/>
  <c r="L367" i="53"/>
  <c r="J367" i="53"/>
  <c r="H367" i="53"/>
  <c r="F367" i="53"/>
  <c r="T366" i="53"/>
  <c r="R366" i="53"/>
  <c r="P366" i="53"/>
  <c r="N366" i="53"/>
  <c r="L366" i="53"/>
  <c r="J366" i="53"/>
  <c r="H366" i="53"/>
  <c r="F366" i="53"/>
  <c r="T365" i="53"/>
  <c r="R365" i="53"/>
  <c r="P365" i="53"/>
  <c r="N365" i="53"/>
  <c r="L365" i="53"/>
  <c r="J365" i="53"/>
  <c r="H365" i="53"/>
  <c r="F365" i="53"/>
  <c r="T364" i="53"/>
  <c r="R364" i="53"/>
  <c r="P364" i="53"/>
  <c r="N364" i="53"/>
  <c r="L364" i="53"/>
  <c r="J364" i="53"/>
  <c r="H364" i="53"/>
  <c r="F364" i="53"/>
  <c r="T363" i="53"/>
  <c r="R363" i="53"/>
  <c r="P363" i="53"/>
  <c r="N363" i="53"/>
  <c r="L363" i="53"/>
  <c r="J363" i="53"/>
  <c r="H363" i="53"/>
  <c r="F363" i="53"/>
  <c r="T362" i="53"/>
  <c r="R362" i="53"/>
  <c r="P362" i="53"/>
  <c r="N362" i="53"/>
  <c r="L362" i="53"/>
  <c r="J362" i="53"/>
  <c r="H362" i="53"/>
  <c r="F362" i="53"/>
  <c r="T361" i="53"/>
  <c r="R361" i="53"/>
  <c r="P361" i="53"/>
  <c r="N361" i="53"/>
  <c r="L361" i="53"/>
  <c r="J361" i="53"/>
  <c r="H361" i="53"/>
  <c r="F361" i="53"/>
  <c r="T360" i="53"/>
  <c r="R360" i="53"/>
  <c r="P360" i="53"/>
  <c r="N360" i="53"/>
  <c r="L360" i="53"/>
  <c r="J360" i="53"/>
  <c r="H360" i="53"/>
  <c r="F360" i="53"/>
  <c r="T359" i="53"/>
  <c r="R359" i="53"/>
  <c r="P359" i="53"/>
  <c r="N359" i="53"/>
  <c r="L359" i="53"/>
  <c r="J359" i="53"/>
  <c r="H359" i="53"/>
  <c r="F359" i="53"/>
  <c r="T358" i="53"/>
  <c r="R358" i="53"/>
  <c r="P358" i="53"/>
  <c r="N358" i="53"/>
  <c r="L358" i="53"/>
  <c r="J358" i="53"/>
  <c r="H358" i="53"/>
  <c r="F358" i="53"/>
  <c r="T357" i="53"/>
  <c r="R357" i="53"/>
  <c r="P357" i="53"/>
  <c r="N357" i="53"/>
  <c r="L357" i="53"/>
  <c r="J357" i="53"/>
  <c r="H357" i="53"/>
  <c r="F357" i="53"/>
  <c r="T356" i="53"/>
  <c r="R356" i="53"/>
  <c r="P356" i="53"/>
  <c r="N356" i="53"/>
  <c r="L356" i="53"/>
  <c r="J356" i="53"/>
  <c r="H356" i="53"/>
  <c r="F356" i="53"/>
  <c r="T355" i="53"/>
  <c r="R355" i="53"/>
  <c r="P355" i="53"/>
  <c r="N355" i="53"/>
  <c r="L355" i="53"/>
  <c r="J355" i="53"/>
  <c r="H355" i="53"/>
  <c r="F355" i="53"/>
  <c r="T354" i="53"/>
  <c r="R354" i="53"/>
  <c r="P354" i="53"/>
  <c r="N354" i="53"/>
  <c r="L354" i="53"/>
  <c r="J354" i="53"/>
  <c r="H354" i="53"/>
  <c r="F354" i="53"/>
  <c r="T353" i="53"/>
  <c r="T379" i="53" s="1"/>
  <c r="T381" i="53" s="1"/>
  <c r="R353" i="53"/>
  <c r="R379" i="53" s="1"/>
  <c r="R381" i="53" s="1"/>
  <c r="P353" i="53"/>
  <c r="P379" i="53" s="1"/>
  <c r="P381" i="53" s="1"/>
  <c r="N353" i="53"/>
  <c r="N379" i="53" s="1"/>
  <c r="N381" i="53" s="1"/>
  <c r="L353" i="53"/>
  <c r="L379" i="53" s="1"/>
  <c r="L381" i="53" s="1"/>
  <c r="J353" i="53"/>
  <c r="J379" i="53" s="1"/>
  <c r="J381" i="53" s="1"/>
  <c r="H353" i="53"/>
  <c r="F353" i="53"/>
  <c r="F379" i="53" s="1"/>
  <c r="F381" i="53" s="1"/>
  <c r="T347" i="53"/>
  <c r="R347" i="53"/>
  <c r="P347" i="53"/>
  <c r="N347" i="53"/>
  <c r="L347" i="53"/>
  <c r="J347" i="53"/>
  <c r="H347" i="53"/>
  <c r="F347" i="53"/>
  <c r="T346" i="53"/>
  <c r="R346" i="53"/>
  <c r="P346" i="53"/>
  <c r="N346" i="53"/>
  <c r="L346" i="53"/>
  <c r="J346" i="53"/>
  <c r="H346" i="53"/>
  <c r="F346" i="53"/>
  <c r="T345" i="53"/>
  <c r="R345" i="53"/>
  <c r="P345" i="53"/>
  <c r="N345" i="53"/>
  <c r="L345" i="53"/>
  <c r="J345" i="53"/>
  <c r="H345" i="53"/>
  <c r="F345" i="53"/>
  <c r="T344" i="53"/>
  <c r="R344" i="53"/>
  <c r="P344" i="53"/>
  <c r="N344" i="53"/>
  <c r="L344" i="53"/>
  <c r="J344" i="53"/>
  <c r="H344" i="53"/>
  <c r="F344" i="53"/>
  <c r="T343" i="53"/>
  <c r="T348" i="53" s="1"/>
  <c r="T350" i="53" s="1"/>
  <c r="R343" i="53"/>
  <c r="R348" i="53" s="1"/>
  <c r="R350" i="53" s="1"/>
  <c r="P343" i="53"/>
  <c r="P348" i="53" s="1"/>
  <c r="P350" i="53" s="1"/>
  <c r="N343" i="53"/>
  <c r="N348" i="53" s="1"/>
  <c r="N350" i="53" s="1"/>
  <c r="L343" i="53"/>
  <c r="L348" i="53" s="1"/>
  <c r="L350" i="53" s="1"/>
  <c r="J343" i="53"/>
  <c r="J348" i="53" s="1"/>
  <c r="J350" i="53" s="1"/>
  <c r="H343" i="53"/>
  <c r="H348" i="53" s="1"/>
  <c r="H350" i="53" s="1"/>
  <c r="F343" i="53"/>
  <c r="F348" i="53" s="1"/>
  <c r="F350" i="53" s="1"/>
  <c r="T337" i="53"/>
  <c r="R337" i="53"/>
  <c r="P337" i="53"/>
  <c r="N337" i="53"/>
  <c r="L337" i="53"/>
  <c r="J337" i="53"/>
  <c r="H337" i="53"/>
  <c r="F337" i="53"/>
  <c r="T336" i="53"/>
  <c r="R336" i="53"/>
  <c r="P336" i="53"/>
  <c r="N336" i="53"/>
  <c r="L336" i="53"/>
  <c r="J336" i="53"/>
  <c r="H336" i="53"/>
  <c r="F336" i="53"/>
  <c r="T335" i="53"/>
  <c r="R335" i="53"/>
  <c r="P335" i="53"/>
  <c r="N335" i="53"/>
  <c r="L335" i="53"/>
  <c r="J335" i="53"/>
  <c r="H335" i="53"/>
  <c r="F335" i="53"/>
  <c r="T334" i="53"/>
  <c r="R334" i="53"/>
  <c r="P334" i="53"/>
  <c r="N334" i="53"/>
  <c r="L334" i="53"/>
  <c r="J334" i="53"/>
  <c r="H334" i="53"/>
  <c r="F334" i="53"/>
  <c r="T333" i="53"/>
  <c r="R333" i="53"/>
  <c r="P333" i="53"/>
  <c r="N333" i="53"/>
  <c r="L333" i="53"/>
  <c r="J333" i="53"/>
  <c r="H333" i="53"/>
  <c r="F333" i="53"/>
  <c r="T332" i="53"/>
  <c r="R332" i="53"/>
  <c r="P332" i="53"/>
  <c r="N332" i="53"/>
  <c r="L332" i="53"/>
  <c r="J332" i="53"/>
  <c r="H332" i="53"/>
  <c r="F332" i="53"/>
  <c r="T331" i="53"/>
  <c r="T338" i="53" s="1"/>
  <c r="T340" i="53" s="1"/>
  <c r="R331" i="53"/>
  <c r="R338" i="53" s="1"/>
  <c r="R340" i="53" s="1"/>
  <c r="P331" i="53"/>
  <c r="P338" i="53" s="1"/>
  <c r="P340" i="53" s="1"/>
  <c r="N331" i="53"/>
  <c r="N338" i="53" s="1"/>
  <c r="N340" i="53" s="1"/>
  <c r="L331" i="53"/>
  <c r="L338" i="53" s="1"/>
  <c r="L340" i="53" s="1"/>
  <c r="J331" i="53"/>
  <c r="J338" i="53" s="1"/>
  <c r="J340" i="53" s="1"/>
  <c r="H331" i="53"/>
  <c r="H338" i="53" s="1"/>
  <c r="H340" i="53" s="1"/>
  <c r="F331" i="53"/>
  <c r="F338" i="53" s="1"/>
  <c r="F340" i="53" s="1"/>
  <c r="T325" i="53"/>
  <c r="R325" i="53"/>
  <c r="P325" i="53"/>
  <c r="N325" i="53"/>
  <c r="L325" i="53"/>
  <c r="J325" i="53"/>
  <c r="H325" i="53"/>
  <c r="F325" i="53"/>
  <c r="T324" i="53"/>
  <c r="R324" i="53"/>
  <c r="P324" i="53"/>
  <c r="N324" i="53"/>
  <c r="L324" i="53"/>
  <c r="J324" i="53"/>
  <c r="H324" i="53"/>
  <c r="F324" i="53"/>
  <c r="T323" i="53"/>
  <c r="R323" i="53"/>
  <c r="P323" i="53"/>
  <c r="N323" i="53"/>
  <c r="L323" i="53"/>
  <c r="J323" i="53"/>
  <c r="H323" i="53"/>
  <c r="F323" i="53"/>
  <c r="T322" i="53"/>
  <c r="R322" i="53"/>
  <c r="P322" i="53"/>
  <c r="N322" i="53"/>
  <c r="L322" i="53"/>
  <c r="J322" i="53"/>
  <c r="H322" i="53"/>
  <c r="F322" i="53"/>
  <c r="T321" i="53"/>
  <c r="R321" i="53"/>
  <c r="P321" i="53"/>
  <c r="N321" i="53"/>
  <c r="L321" i="53"/>
  <c r="J321" i="53"/>
  <c r="H321" i="53"/>
  <c r="F321" i="53"/>
  <c r="T320" i="53"/>
  <c r="R320" i="53"/>
  <c r="P320" i="53"/>
  <c r="N320" i="53"/>
  <c r="L320" i="53"/>
  <c r="J320" i="53"/>
  <c r="H320" i="53"/>
  <c r="F320" i="53"/>
  <c r="T319" i="53"/>
  <c r="R319" i="53"/>
  <c r="P319" i="53"/>
  <c r="N319" i="53"/>
  <c r="L319" i="53"/>
  <c r="J319" i="53"/>
  <c r="H319" i="53"/>
  <c r="F319" i="53"/>
  <c r="T318" i="53"/>
  <c r="R318" i="53"/>
  <c r="P318" i="53"/>
  <c r="N318" i="53"/>
  <c r="L318" i="53"/>
  <c r="J318" i="53"/>
  <c r="H318" i="53"/>
  <c r="F318" i="53"/>
  <c r="T317" i="53"/>
  <c r="R317" i="53"/>
  <c r="P317" i="53"/>
  <c r="N317" i="53"/>
  <c r="L317" i="53"/>
  <c r="J317" i="53"/>
  <c r="H317" i="53"/>
  <c r="F317" i="53"/>
  <c r="T316" i="53"/>
  <c r="R316" i="53"/>
  <c r="P316" i="53"/>
  <c r="N316" i="53"/>
  <c r="L316" i="53"/>
  <c r="J316" i="53"/>
  <c r="H316" i="53"/>
  <c r="F316" i="53"/>
  <c r="T315" i="53"/>
  <c r="R315" i="53"/>
  <c r="P315" i="53"/>
  <c r="N315" i="53"/>
  <c r="L315" i="53"/>
  <c r="J315" i="53"/>
  <c r="H315" i="53"/>
  <c r="F315" i="53"/>
  <c r="T314" i="53"/>
  <c r="R314" i="53"/>
  <c r="P314" i="53"/>
  <c r="N314" i="53"/>
  <c r="L314" i="53"/>
  <c r="J314" i="53"/>
  <c r="H314" i="53"/>
  <c r="F314" i="53"/>
  <c r="T313" i="53"/>
  <c r="R313" i="53"/>
  <c r="P313" i="53"/>
  <c r="N313" i="53"/>
  <c r="L313" i="53"/>
  <c r="J313" i="53"/>
  <c r="H313" i="53"/>
  <c r="F313" i="53"/>
  <c r="T312" i="53"/>
  <c r="R312" i="53"/>
  <c r="P312" i="53"/>
  <c r="N312" i="53"/>
  <c r="L312" i="53"/>
  <c r="J312" i="53"/>
  <c r="H312" i="53"/>
  <c r="F312" i="53"/>
  <c r="T311" i="53"/>
  <c r="R311" i="53"/>
  <c r="P311" i="53"/>
  <c r="N311" i="53"/>
  <c r="L311" i="53"/>
  <c r="J311" i="53"/>
  <c r="H311" i="53"/>
  <c r="F311" i="53"/>
  <c r="T310" i="53"/>
  <c r="R310" i="53"/>
  <c r="P310" i="53"/>
  <c r="N310" i="53"/>
  <c r="L310" i="53"/>
  <c r="J310" i="53"/>
  <c r="H310" i="53"/>
  <c r="F310" i="53"/>
  <c r="T309" i="53"/>
  <c r="R309" i="53"/>
  <c r="P309" i="53"/>
  <c r="N309" i="53"/>
  <c r="L309" i="53"/>
  <c r="J309" i="53"/>
  <c r="H309" i="53"/>
  <c r="F309" i="53"/>
  <c r="T308" i="53"/>
  <c r="R308" i="53"/>
  <c r="P308" i="53"/>
  <c r="N308" i="53"/>
  <c r="L308" i="53"/>
  <c r="J308" i="53"/>
  <c r="H308" i="53"/>
  <c r="F308" i="53"/>
  <c r="T307" i="53"/>
  <c r="R307" i="53"/>
  <c r="P307" i="53"/>
  <c r="N307" i="53"/>
  <c r="L307" i="53"/>
  <c r="J307" i="53"/>
  <c r="H307" i="53"/>
  <c r="F307" i="53"/>
  <c r="T306" i="53"/>
  <c r="R306" i="53"/>
  <c r="P306" i="53"/>
  <c r="N306" i="53"/>
  <c r="L306" i="53"/>
  <c r="J306" i="53"/>
  <c r="H306" i="53"/>
  <c r="F306" i="53"/>
  <c r="T305" i="53"/>
  <c r="R305" i="53"/>
  <c r="P305" i="53"/>
  <c r="N305" i="53"/>
  <c r="L305" i="53"/>
  <c r="J305" i="53"/>
  <c r="H305" i="53"/>
  <c r="F305" i="53"/>
  <c r="T304" i="53"/>
  <c r="R304" i="53"/>
  <c r="P304" i="53"/>
  <c r="N304" i="53"/>
  <c r="L304" i="53"/>
  <c r="J304" i="53"/>
  <c r="H304" i="53"/>
  <c r="F304" i="53"/>
  <c r="T303" i="53"/>
  <c r="R303" i="53"/>
  <c r="P303" i="53"/>
  <c r="N303" i="53"/>
  <c r="L303" i="53"/>
  <c r="J303" i="53"/>
  <c r="H303" i="53"/>
  <c r="F303" i="53"/>
  <c r="T302" i="53"/>
  <c r="R302" i="53"/>
  <c r="P302" i="53"/>
  <c r="N302" i="53"/>
  <c r="L302" i="53"/>
  <c r="J302" i="53"/>
  <c r="H302" i="53"/>
  <c r="F302" i="53"/>
  <c r="T301" i="53"/>
  <c r="R301" i="53"/>
  <c r="P301" i="53"/>
  <c r="N301" i="53"/>
  <c r="L301" i="53"/>
  <c r="J301" i="53"/>
  <c r="H301" i="53"/>
  <c r="F301" i="53"/>
  <c r="T300" i="53"/>
  <c r="R300" i="53"/>
  <c r="P300" i="53"/>
  <c r="N300" i="53"/>
  <c r="L300" i="53"/>
  <c r="J300" i="53"/>
  <c r="H300" i="53"/>
  <c r="F300" i="53"/>
  <c r="T299" i="53"/>
  <c r="R299" i="53"/>
  <c r="P299" i="53"/>
  <c r="N299" i="53"/>
  <c r="L299" i="53"/>
  <c r="J299" i="53"/>
  <c r="H299" i="53"/>
  <c r="F299" i="53"/>
  <c r="T298" i="53"/>
  <c r="R298" i="53"/>
  <c r="P298" i="53"/>
  <c r="N298" i="53"/>
  <c r="L298" i="53"/>
  <c r="J298" i="53"/>
  <c r="H298" i="53"/>
  <c r="F298" i="53"/>
  <c r="T297" i="53"/>
  <c r="R297" i="53"/>
  <c r="P297" i="53"/>
  <c r="N297" i="53"/>
  <c r="L297" i="53"/>
  <c r="J297" i="53"/>
  <c r="H297" i="53"/>
  <c r="F297" i="53"/>
  <c r="T296" i="53"/>
  <c r="R296" i="53"/>
  <c r="P296" i="53"/>
  <c r="N296" i="53"/>
  <c r="L296" i="53"/>
  <c r="J296" i="53"/>
  <c r="H296" i="53"/>
  <c r="F296" i="53"/>
  <c r="T295" i="53"/>
  <c r="R295" i="53"/>
  <c r="P295" i="53"/>
  <c r="N295" i="53"/>
  <c r="L295" i="53"/>
  <c r="J295" i="53"/>
  <c r="H295" i="53"/>
  <c r="F295" i="53"/>
  <c r="T294" i="53"/>
  <c r="R294" i="53"/>
  <c r="P294" i="53"/>
  <c r="N294" i="53"/>
  <c r="L294" i="53"/>
  <c r="J294" i="53"/>
  <c r="H294" i="53"/>
  <c r="F294" i="53"/>
  <c r="T293" i="53"/>
  <c r="R293" i="53"/>
  <c r="P293" i="53"/>
  <c r="N293" i="53"/>
  <c r="L293" i="53"/>
  <c r="J293" i="53"/>
  <c r="H293" i="53"/>
  <c r="F293" i="53"/>
  <c r="T292" i="53"/>
  <c r="R292" i="53"/>
  <c r="P292" i="53"/>
  <c r="N292" i="53"/>
  <c r="L292" i="53"/>
  <c r="J292" i="53"/>
  <c r="H292" i="53"/>
  <c r="F292" i="53"/>
  <c r="T291" i="53"/>
  <c r="R291" i="53"/>
  <c r="P291" i="53"/>
  <c r="N291" i="53"/>
  <c r="L291" i="53"/>
  <c r="J291" i="53"/>
  <c r="H291" i="53"/>
  <c r="F291" i="53"/>
  <c r="T290" i="53"/>
  <c r="R290" i="53"/>
  <c r="P290" i="53"/>
  <c r="N290" i="53"/>
  <c r="L290" i="53"/>
  <c r="J290" i="53"/>
  <c r="H290" i="53"/>
  <c r="F290" i="53"/>
  <c r="T289" i="53"/>
  <c r="R289" i="53"/>
  <c r="P289" i="53"/>
  <c r="N289" i="53"/>
  <c r="L289" i="53"/>
  <c r="J289" i="53"/>
  <c r="H289" i="53"/>
  <c r="F289" i="53"/>
  <c r="T288" i="53"/>
  <c r="R288" i="53"/>
  <c r="P288" i="53"/>
  <c r="N288" i="53"/>
  <c r="L288" i="53"/>
  <c r="J288" i="53"/>
  <c r="H288" i="53"/>
  <c r="F288" i="53"/>
  <c r="T287" i="53"/>
  <c r="R287" i="53"/>
  <c r="P287" i="53"/>
  <c r="N287" i="53"/>
  <c r="L287" i="53"/>
  <c r="J287" i="53"/>
  <c r="H287" i="53"/>
  <c r="F287" i="53"/>
  <c r="T286" i="53"/>
  <c r="R286" i="53"/>
  <c r="P286" i="53"/>
  <c r="N286" i="53"/>
  <c r="L286" i="53"/>
  <c r="J286" i="53"/>
  <c r="H286" i="53"/>
  <c r="F286" i="53"/>
  <c r="T285" i="53"/>
  <c r="R285" i="53"/>
  <c r="P285" i="53"/>
  <c r="N285" i="53"/>
  <c r="L285" i="53"/>
  <c r="J285" i="53"/>
  <c r="H285" i="53"/>
  <c r="F285" i="53"/>
  <c r="T284" i="53"/>
  <c r="T326" i="53" s="1"/>
  <c r="T328" i="53" s="1"/>
  <c r="R284" i="53"/>
  <c r="R326" i="53" s="1"/>
  <c r="R328" i="53" s="1"/>
  <c r="P284" i="53"/>
  <c r="P326" i="53" s="1"/>
  <c r="P328" i="53" s="1"/>
  <c r="N284" i="53"/>
  <c r="N326" i="53" s="1"/>
  <c r="N328" i="53" s="1"/>
  <c r="L284" i="53"/>
  <c r="L326" i="53" s="1"/>
  <c r="L328" i="53" s="1"/>
  <c r="J284" i="53"/>
  <c r="J326" i="53" s="1"/>
  <c r="J328" i="53" s="1"/>
  <c r="H284" i="53"/>
  <c r="H326" i="53" s="1"/>
  <c r="H328" i="53" s="1"/>
  <c r="F284" i="53"/>
  <c r="F326" i="53" s="1"/>
  <c r="F328" i="53" s="1"/>
  <c r="T277" i="53"/>
  <c r="R277" i="53"/>
  <c r="P277" i="53"/>
  <c r="N277" i="53"/>
  <c r="L277" i="53"/>
  <c r="J277" i="53"/>
  <c r="H277" i="53"/>
  <c r="F277" i="53"/>
  <c r="T276" i="53"/>
  <c r="R276" i="53"/>
  <c r="P276" i="53"/>
  <c r="N276" i="53"/>
  <c r="L276" i="53"/>
  <c r="J276" i="53"/>
  <c r="H276" i="53"/>
  <c r="F276" i="53"/>
  <c r="T275" i="53"/>
  <c r="R275" i="53"/>
  <c r="P275" i="53"/>
  <c r="N275" i="53"/>
  <c r="L275" i="53"/>
  <c r="J275" i="53"/>
  <c r="H275" i="53"/>
  <c r="F275" i="53"/>
  <c r="T274" i="53"/>
  <c r="R274" i="53"/>
  <c r="P274" i="53"/>
  <c r="N274" i="53"/>
  <c r="L274" i="53"/>
  <c r="J274" i="53"/>
  <c r="H274" i="53"/>
  <c r="F274" i="53"/>
  <c r="T273" i="53"/>
  <c r="R273" i="53"/>
  <c r="P273" i="53"/>
  <c r="N273" i="53"/>
  <c r="L273" i="53"/>
  <c r="J273" i="53"/>
  <c r="H273" i="53"/>
  <c r="F273" i="53"/>
  <c r="T272" i="53"/>
  <c r="R272" i="53"/>
  <c r="P272" i="53"/>
  <c r="N272" i="53"/>
  <c r="L272" i="53"/>
  <c r="J272" i="53"/>
  <c r="H272" i="53"/>
  <c r="F272" i="53"/>
  <c r="T271" i="53"/>
  <c r="R271" i="53"/>
  <c r="P271" i="53"/>
  <c r="N271" i="53"/>
  <c r="L271" i="53"/>
  <c r="J271" i="53"/>
  <c r="H271" i="53"/>
  <c r="F271" i="53"/>
  <c r="T270" i="53"/>
  <c r="R270" i="53"/>
  <c r="P270" i="53"/>
  <c r="N270" i="53"/>
  <c r="L270" i="53"/>
  <c r="J270" i="53"/>
  <c r="H270" i="53"/>
  <c r="F270" i="53"/>
  <c r="T269" i="53"/>
  <c r="R269" i="53"/>
  <c r="P269" i="53"/>
  <c r="N269" i="53"/>
  <c r="L269" i="53"/>
  <c r="J269" i="53"/>
  <c r="H269" i="53"/>
  <c r="F269" i="53"/>
  <c r="T268" i="53"/>
  <c r="R268" i="53"/>
  <c r="P268" i="53"/>
  <c r="N268" i="53"/>
  <c r="L268" i="53"/>
  <c r="J268" i="53"/>
  <c r="H268" i="53"/>
  <c r="F268" i="53"/>
  <c r="T267" i="53"/>
  <c r="R267" i="53"/>
  <c r="P267" i="53"/>
  <c r="N267" i="53"/>
  <c r="L267" i="53"/>
  <c r="J267" i="53"/>
  <c r="H267" i="53"/>
  <c r="F267" i="53"/>
  <c r="T266" i="53"/>
  <c r="R266" i="53"/>
  <c r="P266" i="53"/>
  <c r="N266" i="53"/>
  <c r="L266" i="53"/>
  <c r="J266" i="53"/>
  <c r="H266" i="53"/>
  <c r="F266" i="53"/>
  <c r="T265" i="53"/>
  <c r="R265" i="53"/>
  <c r="P265" i="53"/>
  <c r="N265" i="53"/>
  <c r="L265" i="53"/>
  <c r="J265" i="53"/>
  <c r="H265" i="53"/>
  <c r="F265" i="53"/>
  <c r="T264" i="53"/>
  <c r="R264" i="53"/>
  <c r="P264" i="53"/>
  <c r="N264" i="53"/>
  <c r="L264" i="53"/>
  <c r="J264" i="53"/>
  <c r="H264" i="53"/>
  <c r="F264" i="53"/>
  <c r="T263" i="53"/>
  <c r="R263" i="53"/>
  <c r="P263" i="53"/>
  <c r="N263" i="53"/>
  <c r="L263" i="53"/>
  <c r="J263" i="53"/>
  <c r="H263" i="53"/>
  <c r="F263" i="53"/>
  <c r="T262" i="53"/>
  <c r="R262" i="53"/>
  <c r="P262" i="53"/>
  <c r="N262" i="53"/>
  <c r="L262" i="53"/>
  <c r="J262" i="53"/>
  <c r="H262" i="53"/>
  <c r="F262" i="53"/>
  <c r="T261" i="53"/>
  <c r="R261" i="53"/>
  <c r="P261" i="53"/>
  <c r="N261" i="53"/>
  <c r="L261" i="53"/>
  <c r="J261" i="53"/>
  <c r="H261" i="53"/>
  <c r="F261" i="53"/>
  <c r="T260" i="53"/>
  <c r="R260" i="53"/>
  <c r="P260" i="53"/>
  <c r="N260" i="53"/>
  <c r="L260" i="53"/>
  <c r="J260" i="53"/>
  <c r="H260" i="53"/>
  <c r="F260" i="53"/>
  <c r="T259" i="53"/>
  <c r="R259" i="53"/>
  <c r="P259" i="53"/>
  <c r="N259" i="53"/>
  <c r="L259" i="53"/>
  <c r="J259" i="53"/>
  <c r="H259" i="53"/>
  <c r="F259" i="53"/>
  <c r="T258" i="53"/>
  <c r="R258" i="53"/>
  <c r="P258" i="53"/>
  <c r="N258" i="53"/>
  <c r="L258" i="53"/>
  <c r="J258" i="53"/>
  <c r="H258" i="53"/>
  <c r="F258" i="53"/>
  <c r="T257" i="53"/>
  <c r="R257" i="53"/>
  <c r="P257" i="53"/>
  <c r="N257" i="53"/>
  <c r="L257" i="53"/>
  <c r="J257" i="53"/>
  <c r="H257" i="53"/>
  <c r="F257" i="53"/>
  <c r="T256" i="53"/>
  <c r="R256" i="53"/>
  <c r="P256" i="53"/>
  <c r="N256" i="53"/>
  <c r="L256" i="53"/>
  <c r="J256" i="53"/>
  <c r="H256" i="53"/>
  <c r="F256" i="53"/>
  <c r="T255" i="53"/>
  <c r="R255" i="53"/>
  <c r="P255" i="53"/>
  <c r="N255" i="53"/>
  <c r="L255" i="53"/>
  <c r="J255" i="53"/>
  <c r="H255" i="53"/>
  <c r="F255" i="53"/>
  <c r="T254" i="53"/>
  <c r="R254" i="53"/>
  <c r="P254" i="53"/>
  <c r="N254" i="53"/>
  <c r="L254" i="53"/>
  <c r="J254" i="53"/>
  <c r="H254" i="53"/>
  <c r="F254" i="53"/>
  <c r="T253" i="53"/>
  <c r="R253" i="53"/>
  <c r="P253" i="53"/>
  <c r="N253" i="53"/>
  <c r="L253" i="53"/>
  <c r="J253" i="53"/>
  <c r="H253" i="53"/>
  <c r="F253" i="53"/>
  <c r="T252" i="53"/>
  <c r="R252" i="53"/>
  <c r="P252" i="53"/>
  <c r="N252" i="53"/>
  <c r="L252" i="53"/>
  <c r="J252" i="53"/>
  <c r="H252" i="53"/>
  <c r="F252" i="53"/>
  <c r="T251" i="53"/>
  <c r="R251" i="53"/>
  <c r="P251" i="53"/>
  <c r="N251" i="53"/>
  <c r="L251" i="53"/>
  <c r="J251" i="53"/>
  <c r="H251" i="53"/>
  <c r="F251" i="53"/>
  <c r="T250" i="53"/>
  <c r="R250" i="53"/>
  <c r="P250" i="53"/>
  <c r="N250" i="53"/>
  <c r="L250" i="53"/>
  <c r="J250" i="53"/>
  <c r="H250" i="53"/>
  <c r="F250" i="53"/>
  <c r="T249" i="53"/>
  <c r="R249" i="53"/>
  <c r="P249" i="53"/>
  <c r="N249" i="53"/>
  <c r="L249" i="53"/>
  <c r="J249" i="53"/>
  <c r="H249" i="53"/>
  <c r="F249" i="53"/>
  <c r="T248" i="53"/>
  <c r="R248" i="53"/>
  <c r="P248" i="53"/>
  <c r="N248" i="53"/>
  <c r="L248" i="53"/>
  <c r="J248" i="53"/>
  <c r="H248" i="53"/>
  <c r="F248" i="53"/>
  <c r="T247" i="53"/>
  <c r="R247" i="53"/>
  <c r="P247" i="53"/>
  <c r="N247" i="53"/>
  <c r="L247" i="53"/>
  <c r="J247" i="53"/>
  <c r="H247" i="53"/>
  <c r="F247" i="53"/>
  <c r="T246" i="53"/>
  <c r="R246" i="53"/>
  <c r="P246" i="53"/>
  <c r="N246" i="53"/>
  <c r="L246" i="53"/>
  <c r="J246" i="53"/>
  <c r="H246" i="53"/>
  <c r="F246" i="53"/>
  <c r="T245" i="53"/>
  <c r="R245" i="53"/>
  <c r="P245" i="53"/>
  <c r="N245" i="53"/>
  <c r="L245" i="53"/>
  <c r="J245" i="53"/>
  <c r="H245" i="53"/>
  <c r="F245" i="53"/>
  <c r="T244" i="53"/>
  <c r="R244" i="53"/>
  <c r="P244" i="53"/>
  <c r="N244" i="53"/>
  <c r="L244" i="53"/>
  <c r="J244" i="53"/>
  <c r="H244" i="53"/>
  <c r="F244" i="53"/>
  <c r="T243" i="53"/>
  <c r="R243" i="53"/>
  <c r="P243" i="53"/>
  <c r="N243" i="53"/>
  <c r="L243" i="53"/>
  <c r="J243" i="53"/>
  <c r="H243" i="53"/>
  <c r="F243" i="53"/>
  <c r="T242" i="53"/>
  <c r="R242" i="53"/>
  <c r="P242" i="53"/>
  <c r="N242" i="53"/>
  <c r="L242" i="53"/>
  <c r="J242" i="53"/>
  <c r="H242" i="53"/>
  <c r="F242" i="53"/>
  <c r="T241" i="53"/>
  <c r="R241" i="53"/>
  <c r="P241" i="53"/>
  <c r="N241" i="53"/>
  <c r="L241" i="53"/>
  <c r="J241" i="53"/>
  <c r="H241" i="53"/>
  <c r="F241" i="53"/>
  <c r="T240" i="53"/>
  <c r="R240" i="53"/>
  <c r="P240" i="53"/>
  <c r="N240" i="53"/>
  <c r="L240" i="53"/>
  <c r="J240" i="53"/>
  <c r="H240" i="53"/>
  <c r="F240" i="53"/>
  <c r="T239" i="53"/>
  <c r="R239" i="53"/>
  <c r="P239" i="53"/>
  <c r="N239" i="53"/>
  <c r="L239" i="53"/>
  <c r="J239" i="53"/>
  <c r="H239" i="53"/>
  <c r="F239" i="53"/>
  <c r="T238" i="53"/>
  <c r="R238" i="53"/>
  <c r="P238" i="53"/>
  <c r="N238" i="53"/>
  <c r="L238" i="53"/>
  <c r="J238" i="53"/>
  <c r="H238" i="53"/>
  <c r="F238" i="53"/>
  <c r="T237" i="53"/>
  <c r="R237" i="53"/>
  <c r="P237" i="53"/>
  <c r="N237" i="53"/>
  <c r="L237" i="53"/>
  <c r="J237" i="53"/>
  <c r="H237" i="53"/>
  <c r="F237" i="53"/>
  <c r="T236" i="53"/>
  <c r="R236" i="53"/>
  <c r="P236" i="53"/>
  <c r="N236" i="53"/>
  <c r="L236" i="53"/>
  <c r="J236" i="53"/>
  <c r="H236" i="53"/>
  <c r="F236" i="53"/>
  <c r="T235" i="53"/>
  <c r="R235" i="53"/>
  <c r="P235" i="53"/>
  <c r="N235" i="53"/>
  <c r="L235" i="53"/>
  <c r="J235" i="53"/>
  <c r="H235" i="53"/>
  <c r="F235" i="53"/>
  <c r="T234" i="53"/>
  <c r="R234" i="53"/>
  <c r="P234" i="53"/>
  <c r="N234" i="53"/>
  <c r="L234" i="53"/>
  <c r="J234" i="53"/>
  <c r="H234" i="53"/>
  <c r="F234" i="53"/>
  <c r="T233" i="53"/>
  <c r="R233" i="53"/>
  <c r="P233" i="53"/>
  <c r="N233" i="53"/>
  <c r="L233" i="53"/>
  <c r="J233" i="53"/>
  <c r="H233" i="53"/>
  <c r="F233" i="53"/>
  <c r="T232" i="53"/>
  <c r="R232" i="53"/>
  <c r="P232" i="53"/>
  <c r="N232" i="53"/>
  <c r="L232" i="53"/>
  <c r="J232" i="53"/>
  <c r="H232" i="53"/>
  <c r="F232" i="53"/>
  <c r="T231" i="53"/>
  <c r="R231" i="53"/>
  <c r="P231" i="53"/>
  <c r="N231" i="53"/>
  <c r="L231" i="53"/>
  <c r="J231" i="53"/>
  <c r="H231" i="53"/>
  <c r="F231" i="53"/>
  <c r="T230" i="53"/>
  <c r="R230" i="53"/>
  <c r="P230" i="53"/>
  <c r="N230" i="53"/>
  <c r="L230" i="53"/>
  <c r="J230" i="53"/>
  <c r="H230" i="53"/>
  <c r="F230" i="53"/>
  <c r="T229" i="53"/>
  <c r="R229" i="53"/>
  <c r="P229" i="53"/>
  <c r="N229" i="53"/>
  <c r="L229" i="53"/>
  <c r="J229" i="53"/>
  <c r="H229" i="53"/>
  <c r="F229" i="53"/>
  <c r="T228" i="53"/>
  <c r="R228" i="53"/>
  <c r="P228" i="53"/>
  <c r="N228" i="53"/>
  <c r="L228" i="53"/>
  <c r="J228" i="53"/>
  <c r="H228" i="53"/>
  <c r="F228" i="53"/>
  <c r="T227" i="53"/>
  <c r="R227" i="53"/>
  <c r="P227" i="53"/>
  <c r="N227" i="53"/>
  <c r="L227" i="53"/>
  <c r="J227" i="53"/>
  <c r="H227" i="53"/>
  <c r="F227" i="53"/>
  <c r="T226" i="53"/>
  <c r="R226" i="53"/>
  <c r="P226" i="53"/>
  <c r="N226" i="53"/>
  <c r="L226" i="53"/>
  <c r="J226" i="53"/>
  <c r="H226" i="53"/>
  <c r="F226" i="53"/>
  <c r="T225" i="53"/>
  <c r="R225" i="53"/>
  <c r="P225" i="53"/>
  <c r="N225" i="53"/>
  <c r="L225" i="53"/>
  <c r="J225" i="53"/>
  <c r="H225" i="53"/>
  <c r="F225" i="53"/>
  <c r="T224" i="53"/>
  <c r="R224" i="53"/>
  <c r="P224" i="53"/>
  <c r="N224" i="53"/>
  <c r="L224" i="53"/>
  <c r="J224" i="53"/>
  <c r="H224" i="53"/>
  <c r="F224" i="53"/>
  <c r="T223" i="53"/>
  <c r="R223" i="53"/>
  <c r="P223" i="53"/>
  <c r="N223" i="53"/>
  <c r="L223" i="53"/>
  <c r="J223" i="53"/>
  <c r="H223" i="53"/>
  <c r="F223" i="53"/>
  <c r="T222" i="53"/>
  <c r="R222" i="53"/>
  <c r="P222" i="53"/>
  <c r="N222" i="53"/>
  <c r="L222" i="53"/>
  <c r="J222" i="53"/>
  <c r="H222" i="53"/>
  <c r="F222" i="53"/>
  <c r="T221" i="53"/>
  <c r="R221" i="53"/>
  <c r="P221" i="53"/>
  <c r="N221" i="53"/>
  <c r="L221" i="53"/>
  <c r="J221" i="53"/>
  <c r="H221" i="53"/>
  <c r="F221" i="53"/>
  <c r="T220" i="53"/>
  <c r="R220" i="53"/>
  <c r="P220" i="53"/>
  <c r="N220" i="53"/>
  <c r="L220" i="53"/>
  <c r="J220" i="53"/>
  <c r="H220" i="53"/>
  <c r="F220" i="53"/>
  <c r="T219" i="53"/>
  <c r="R219" i="53"/>
  <c r="P219" i="53"/>
  <c r="N219" i="53"/>
  <c r="L219" i="53"/>
  <c r="J219" i="53"/>
  <c r="H219" i="53"/>
  <c r="F219" i="53"/>
  <c r="T218" i="53"/>
  <c r="R218" i="53"/>
  <c r="P218" i="53"/>
  <c r="N218" i="53"/>
  <c r="L218" i="53"/>
  <c r="J218" i="53"/>
  <c r="H218" i="53"/>
  <c r="F218" i="53"/>
  <c r="T217" i="53"/>
  <c r="R217" i="53"/>
  <c r="P217" i="53"/>
  <c r="N217" i="53"/>
  <c r="L217" i="53"/>
  <c r="J217" i="53"/>
  <c r="H217" i="53"/>
  <c r="F217" i="53"/>
  <c r="T216" i="53"/>
  <c r="R216" i="53"/>
  <c r="P216" i="53"/>
  <c r="N216" i="53"/>
  <c r="L216" i="53"/>
  <c r="J216" i="53"/>
  <c r="H216" i="53"/>
  <c r="F216" i="53"/>
  <c r="T215" i="53"/>
  <c r="R215" i="53"/>
  <c r="P215" i="53"/>
  <c r="N215" i="53"/>
  <c r="L215" i="53"/>
  <c r="J215" i="53"/>
  <c r="H215" i="53"/>
  <c r="F215" i="53"/>
  <c r="T214" i="53"/>
  <c r="R214" i="53"/>
  <c r="P214" i="53"/>
  <c r="N214" i="53"/>
  <c r="L214" i="53"/>
  <c r="J214" i="53"/>
  <c r="H214" i="53"/>
  <c r="F214" i="53"/>
  <c r="T213" i="53"/>
  <c r="R213" i="53"/>
  <c r="P213" i="53"/>
  <c r="N213" i="53"/>
  <c r="L213" i="53"/>
  <c r="J213" i="53"/>
  <c r="H213" i="53"/>
  <c r="F213" i="53"/>
  <c r="T212" i="53"/>
  <c r="R212" i="53"/>
  <c r="P212" i="53"/>
  <c r="N212" i="53"/>
  <c r="L212" i="53"/>
  <c r="J212" i="53"/>
  <c r="H212" i="53"/>
  <c r="F212" i="53"/>
  <c r="T211" i="53"/>
  <c r="R211" i="53"/>
  <c r="P211" i="53"/>
  <c r="N211" i="53"/>
  <c r="L211" i="53"/>
  <c r="J211" i="53"/>
  <c r="H211" i="53"/>
  <c r="F211" i="53"/>
  <c r="T210" i="53"/>
  <c r="R210" i="53"/>
  <c r="P210" i="53"/>
  <c r="N210" i="53"/>
  <c r="L210" i="53"/>
  <c r="J210" i="53"/>
  <c r="H210" i="53"/>
  <c r="F210" i="53"/>
  <c r="T209" i="53"/>
  <c r="R209" i="53"/>
  <c r="P209" i="53"/>
  <c r="N209" i="53"/>
  <c r="L209" i="53"/>
  <c r="J209" i="53"/>
  <c r="H209" i="53"/>
  <c r="F209" i="53"/>
  <c r="T208" i="53"/>
  <c r="R208" i="53"/>
  <c r="P208" i="53"/>
  <c r="N208" i="53"/>
  <c r="L208" i="53"/>
  <c r="J208" i="53"/>
  <c r="H208" i="53"/>
  <c r="F208" i="53"/>
  <c r="T207" i="53"/>
  <c r="R207" i="53"/>
  <c r="P207" i="53"/>
  <c r="N207" i="53"/>
  <c r="L207" i="53"/>
  <c r="J207" i="53"/>
  <c r="H207" i="53"/>
  <c r="F207" i="53"/>
  <c r="T206" i="53"/>
  <c r="R206" i="53"/>
  <c r="P206" i="53"/>
  <c r="N206" i="53"/>
  <c r="L206" i="53"/>
  <c r="J206" i="53"/>
  <c r="H206" i="53"/>
  <c r="F206" i="53"/>
  <c r="T205" i="53"/>
  <c r="R205" i="53"/>
  <c r="P205" i="53"/>
  <c r="N205" i="53"/>
  <c r="L205" i="53"/>
  <c r="J205" i="53"/>
  <c r="H205" i="53"/>
  <c r="F205" i="53"/>
  <c r="T204" i="53"/>
  <c r="R204" i="53"/>
  <c r="P204" i="53"/>
  <c r="N204" i="53"/>
  <c r="L204" i="53"/>
  <c r="J204" i="53"/>
  <c r="H204" i="53"/>
  <c r="F204" i="53"/>
  <c r="T203" i="53"/>
  <c r="R203" i="53"/>
  <c r="P203" i="53"/>
  <c r="N203" i="53"/>
  <c r="L203" i="53"/>
  <c r="J203" i="53"/>
  <c r="H203" i="53"/>
  <c r="F203" i="53"/>
  <c r="T202" i="53"/>
  <c r="R202" i="53"/>
  <c r="P202" i="53"/>
  <c r="N202" i="53"/>
  <c r="L202" i="53"/>
  <c r="J202" i="53"/>
  <c r="H202" i="53"/>
  <c r="F202" i="53"/>
  <c r="T201" i="53"/>
  <c r="R201" i="53"/>
  <c r="P201" i="53"/>
  <c r="N201" i="53"/>
  <c r="L201" i="53"/>
  <c r="J201" i="53"/>
  <c r="H201" i="53"/>
  <c r="F201" i="53"/>
  <c r="T200" i="53"/>
  <c r="R200" i="53"/>
  <c r="P200" i="53"/>
  <c r="N200" i="53"/>
  <c r="L200" i="53"/>
  <c r="J200" i="53"/>
  <c r="H200" i="53"/>
  <c r="F200" i="53"/>
  <c r="T199" i="53"/>
  <c r="R199" i="53"/>
  <c r="P199" i="53"/>
  <c r="N199" i="53"/>
  <c r="L199" i="53"/>
  <c r="J199" i="53"/>
  <c r="H199" i="53"/>
  <c r="F199" i="53"/>
  <c r="T198" i="53"/>
  <c r="R198" i="53"/>
  <c r="P198" i="53"/>
  <c r="N198" i="53"/>
  <c r="L198" i="53"/>
  <c r="J198" i="53"/>
  <c r="H198" i="53"/>
  <c r="F198" i="53"/>
  <c r="T197" i="53"/>
  <c r="R197" i="53"/>
  <c r="P197" i="53"/>
  <c r="N197" i="53"/>
  <c r="L197" i="53"/>
  <c r="J197" i="53"/>
  <c r="H197" i="53"/>
  <c r="F197" i="53"/>
  <c r="T196" i="53"/>
  <c r="R196" i="53"/>
  <c r="P196" i="53"/>
  <c r="N196" i="53"/>
  <c r="L196" i="53"/>
  <c r="J196" i="53"/>
  <c r="H196" i="53"/>
  <c r="F196" i="53"/>
  <c r="T195" i="53"/>
  <c r="R195" i="53"/>
  <c r="P195" i="53"/>
  <c r="N195" i="53"/>
  <c r="L195" i="53"/>
  <c r="J195" i="53"/>
  <c r="H195" i="53"/>
  <c r="F195" i="53"/>
  <c r="T194" i="53"/>
  <c r="R194" i="53"/>
  <c r="P194" i="53"/>
  <c r="N194" i="53"/>
  <c r="L194" i="53"/>
  <c r="J194" i="53"/>
  <c r="H194" i="53"/>
  <c r="F194" i="53"/>
  <c r="T193" i="53"/>
  <c r="R193" i="53"/>
  <c r="P193" i="53"/>
  <c r="N193" i="53"/>
  <c r="L193" i="53"/>
  <c r="J193" i="53"/>
  <c r="H193" i="53"/>
  <c r="F193" i="53"/>
  <c r="T192" i="53"/>
  <c r="R192" i="53"/>
  <c r="P192" i="53"/>
  <c r="N192" i="53"/>
  <c r="L192" i="53"/>
  <c r="J192" i="53"/>
  <c r="H192" i="53"/>
  <c r="F192" i="53"/>
  <c r="T191" i="53"/>
  <c r="R191" i="53"/>
  <c r="P191" i="53"/>
  <c r="N191" i="53"/>
  <c r="L191" i="53"/>
  <c r="J191" i="53"/>
  <c r="H191" i="53"/>
  <c r="F191" i="53"/>
  <c r="T190" i="53"/>
  <c r="R190" i="53"/>
  <c r="P190" i="53"/>
  <c r="N190" i="53"/>
  <c r="L190" i="53"/>
  <c r="J190" i="53"/>
  <c r="H190" i="53"/>
  <c r="F190" i="53"/>
  <c r="T189" i="53"/>
  <c r="R189" i="53"/>
  <c r="P189" i="53"/>
  <c r="N189" i="53"/>
  <c r="L189" i="53"/>
  <c r="J189" i="53"/>
  <c r="H189" i="53"/>
  <c r="F189" i="53"/>
  <c r="T188" i="53"/>
  <c r="R188" i="53"/>
  <c r="P188" i="53"/>
  <c r="N188" i="53"/>
  <c r="L188" i="53"/>
  <c r="J188" i="53"/>
  <c r="H188" i="53"/>
  <c r="F188" i="53"/>
  <c r="T187" i="53"/>
  <c r="R187" i="53"/>
  <c r="P187" i="53"/>
  <c r="N187" i="53"/>
  <c r="L187" i="53"/>
  <c r="J187" i="53"/>
  <c r="H187" i="53"/>
  <c r="F187" i="53"/>
  <c r="T186" i="53"/>
  <c r="R186" i="53"/>
  <c r="P186" i="53"/>
  <c r="N186" i="53"/>
  <c r="L186" i="53"/>
  <c r="J186" i="53"/>
  <c r="H186" i="53"/>
  <c r="F186" i="53"/>
  <c r="T185" i="53"/>
  <c r="R185" i="53"/>
  <c r="P185" i="53"/>
  <c r="N185" i="53"/>
  <c r="L185" i="53"/>
  <c r="J185" i="53"/>
  <c r="H185" i="53"/>
  <c r="F185" i="53"/>
  <c r="T184" i="53"/>
  <c r="R184" i="53"/>
  <c r="P184" i="53"/>
  <c r="N184" i="53"/>
  <c r="L184" i="53"/>
  <c r="J184" i="53"/>
  <c r="H184" i="53"/>
  <c r="F184" i="53"/>
  <c r="T183" i="53"/>
  <c r="R183" i="53"/>
  <c r="P183" i="53"/>
  <c r="N183" i="53"/>
  <c r="L183" i="53"/>
  <c r="J183" i="53"/>
  <c r="H183" i="53"/>
  <c r="F183" i="53"/>
  <c r="T182" i="53"/>
  <c r="R182" i="53"/>
  <c r="P182" i="53"/>
  <c r="N182" i="53"/>
  <c r="L182" i="53"/>
  <c r="J182" i="53"/>
  <c r="H182" i="53"/>
  <c r="F182" i="53"/>
  <c r="T181" i="53"/>
  <c r="R181" i="53"/>
  <c r="P181" i="53"/>
  <c r="N181" i="53"/>
  <c r="L181" i="53"/>
  <c r="J181" i="53"/>
  <c r="H181" i="53"/>
  <c r="F181" i="53"/>
  <c r="T180" i="53"/>
  <c r="R180" i="53"/>
  <c r="P180" i="53"/>
  <c r="N180" i="53"/>
  <c r="L180" i="53"/>
  <c r="J180" i="53"/>
  <c r="H180" i="53"/>
  <c r="F180" i="53"/>
  <c r="T179" i="53"/>
  <c r="R179" i="53"/>
  <c r="P179" i="53"/>
  <c r="N179" i="53"/>
  <c r="L179" i="53"/>
  <c r="J179" i="53"/>
  <c r="H179" i="53"/>
  <c r="F179" i="53"/>
  <c r="T178" i="53"/>
  <c r="R178" i="53"/>
  <c r="P178" i="53"/>
  <c r="N178" i="53"/>
  <c r="L178" i="53"/>
  <c r="J178" i="53"/>
  <c r="H178" i="53"/>
  <c r="F178" i="53"/>
  <c r="T177" i="53"/>
  <c r="R177" i="53"/>
  <c r="P177" i="53"/>
  <c r="N177" i="53"/>
  <c r="L177" i="53"/>
  <c r="J177" i="53"/>
  <c r="H177" i="53"/>
  <c r="F177" i="53"/>
  <c r="T176" i="53"/>
  <c r="R176" i="53"/>
  <c r="P176" i="53"/>
  <c r="N176" i="53"/>
  <c r="L176" i="53"/>
  <c r="J176" i="53"/>
  <c r="H176" i="53"/>
  <c r="F176" i="53"/>
  <c r="T175" i="53"/>
  <c r="R175" i="53"/>
  <c r="P175" i="53"/>
  <c r="N175" i="53"/>
  <c r="L175" i="53"/>
  <c r="J175" i="53"/>
  <c r="H175" i="53"/>
  <c r="F175" i="53"/>
  <c r="T174" i="53"/>
  <c r="R174" i="53"/>
  <c r="P174" i="53"/>
  <c r="N174" i="53"/>
  <c r="L174" i="53"/>
  <c r="J174" i="53"/>
  <c r="H174" i="53"/>
  <c r="F174" i="53"/>
  <c r="T173" i="53"/>
  <c r="R173" i="53"/>
  <c r="P173" i="53"/>
  <c r="N173" i="53"/>
  <c r="L173" i="53"/>
  <c r="J173" i="53"/>
  <c r="H173" i="53"/>
  <c r="F173" i="53"/>
  <c r="T172" i="53"/>
  <c r="R172" i="53"/>
  <c r="P172" i="53"/>
  <c r="N172" i="53"/>
  <c r="L172" i="53"/>
  <c r="J172" i="53"/>
  <c r="H172" i="53"/>
  <c r="F172" i="53"/>
  <c r="T171" i="53"/>
  <c r="R171" i="53"/>
  <c r="P171" i="53"/>
  <c r="N171" i="53"/>
  <c r="L171" i="53"/>
  <c r="J171" i="53"/>
  <c r="H171" i="53"/>
  <c r="F171" i="53"/>
  <c r="T170" i="53"/>
  <c r="R170" i="53"/>
  <c r="P170" i="53"/>
  <c r="N170" i="53"/>
  <c r="L170" i="53"/>
  <c r="J170" i="53"/>
  <c r="H170" i="53"/>
  <c r="F170" i="53"/>
  <c r="T169" i="53"/>
  <c r="R169" i="53"/>
  <c r="P169" i="53"/>
  <c r="N169" i="53"/>
  <c r="L169" i="53"/>
  <c r="J169" i="53"/>
  <c r="H169" i="53"/>
  <c r="F169" i="53"/>
  <c r="T168" i="53"/>
  <c r="R168" i="53"/>
  <c r="P168" i="53"/>
  <c r="N168" i="53"/>
  <c r="L168" i="53"/>
  <c r="J168" i="53"/>
  <c r="H168" i="53"/>
  <c r="F168" i="53"/>
  <c r="T167" i="53"/>
  <c r="R167" i="53"/>
  <c r="P167" i="53"/>
  <c r="N167" i="53"/>
  <c r="L167" i="53"/>
  <c r="J167" i="53"/>
  <c r="H167" i="53"/>
  <c r="F167" i="53"/>
  <c r="T166" i="53"/>
  <c r="R166" i="53"/>
  <c r="P166" i="53"/>
  <c r="N166" i="53"/>
  <c r="L166" i="53"/>
  <c r="J166" i="53"/>
  <c r="H166" i="53"/>
  <c r="F166" i="53"/>
  <c r="T165" i="53"/>
  <c r="R165" i="53"/>
  <c r="P165" i="53"/>
  <c r="N165" i="53"/>
  <c r="L165" i="53"/>
  <c r="J165" i="53"/>
  <c r="H165" i="53"/>
  <c r="F165" i="53"/>
  <c r="T164" i="53"/>
  <c r="R164" i="53"/>
  <c r="P164" i="53"/>
  <c r="N164" i="53"/>
  <c r="L164" i="53"/>
  <c r="J164" i="53"/>
  <c r="H164" i="53"/>
  <c r="F164" i="53"/>
  <c r="T163" i="53"/>
  <c r="R163" i="53"/>
  <c r="P163" i="53"/>
  <c r="N163" i="53"/>
  <c r="L163" i="53"/>
  <c r="J163" i="53"/>
  <c r="H163" i="53"/>
  <c r="F163" i="53"/>
  <c r="T162" i="53"/>
  <c r="R162" i="53"/>
  <c r="P162" i="53"/>
  <c r="N162" i="53"/>
  <c r="L162" i="53"/>
  <c r="J162" i="53"/>
  <c r="H162" i="53"/>
  <c r="F162" i="53"/>
  <c r="T161" i="53"/>
  <c r="R161" i="53"/>
  <c r="P161" i="53"/>
  <c r="N161" i="53"/>
  <c r="L161" i="53"/>
  <c r="J161" i="53"/>
  <c r="H161" i="53"/>
  <c r="F161" i="53"/>
  <c r="T160" i="53"/>
  <c r="R160" i="53"/>
  <c r="P160" i="53"/>
  <c r="N160" i="53"/>
  <c r="L160" i="53"/>
  <c r="J160" i="53"/>
  <c r="H160" i="53"/>
  <c r="F160" i="53"/>
  <c r="T159" i="53"/>
  <c r="R159" i="53"/>
  <c r="P159" i="53"/>
  <c r="N159" i="53"/>
  <c r="L159" i="53"/>
  <c r="J159" i="53"/>
  <c r="H159" i="53"/>
  <c r="F159" i="53"/>
  <c r="T158" i="53"/>
  <c r="R158" i="53"/>
  <c r="P158" i="53"/>
  <c r="N158" i="53"/>
  <c r="L158" i="53"/>
  <c r="J158" i="53"/>
  <c r="H158" i="53"/>
  <c r="F158" i="53"/>
  <c r="T157" i="53"/>
  <c r="R157" i="53"/>
  <c r="P157" i="53"/>
  <c r="N157" i="53"/>
  <c r="L157" i="53"/>
  <c r="J157" i="53"/>
  <c r="H157" i="53"/>
  <c r="F157" i="53"/>
  <c r="T156" i="53"/>
  <c r="R156" i="53"/>
  <c r="P156" i="53"/>
  <c r="N156" i="53"/>
  <c r="L156" i="53"/>
  <c r="J156" i="53"/>
  <c r="H156" i="53"/>
  <c r="F156" i="53"/>
  <c r="T155" i="53"/>
  <c r="R155" i="53"/>
  <c r="P155" i="53"/>
  <c r="N155" i="53"/>
  <c r="L155" i="53"/>
  <c r="J155" i="53"/>
  <c r="H155" i="53"/>
  <c r="F155" i="53"/>
  <c r="T154" i="53"/>
  <c r="R154" i="53"/>
  <c r="P154" i="53"/>
  <c r="N154" i="53"/>
  <c r="L154" i="53"/>
  <c r="J154" i="53"/>
  <c r="H154" i="53"/>
  <c r="F154" i="53"/>
  <c r="T153" i="53"/>
  <c r="R153" i="53"/>
  <c r="P153" i="53"/>
  <c r="N153" i="53"/>
  <c r="L153" i="53"/>
  <c r="J153" i="53"/>
  <c r="H153" i="53"/>
  <c r="F153" i="53"/>
  <c r="T152" i="53"/>
  <c r="R152" i="53"/>
  <c r="P152" i="53"/>
  <c r="N152" i="53"/>
  <c r="L152" i="53"/>
  <c r="J152" i="53"/>
  <c r="H152" i="53"/>
  <c r="F152" i="53"/>
  <c r="T151" i="53"/>
  <c r="R151" i="53"/>
  <c r="P151" i="53"/>
  <c r="N151" i="53"/>
  <c r="L151" i="53"/>
  <c r="J151" i="53"/>
  <c r="H151" i="53"/>
  <c r="F151" i="53"/>
  <c r="T150" i="53"/>
  <c r="R150" i="53"/>
  <c r="P150" i="53"/>
  <c r="N150" i="53"/>
  <c r="L150" i="53"/>
  <c r="J150" i="53"/>
  <c r="H150" i="53"/>
  <c r="F150" i="53"/>
  <c r="T149" i="53"/>
  <c r="R149" i="53"/>
  <c r="P149" i="53"/>
  <c r="N149" i="53"/>
  <c r="L149" i="53"/>
  <c r="J149" i="53"/>
  <c r="H149" i="53"/>
  <c r="F149" i="53"/>
  <c r="T148" i="53"/>
  <c r="R148" i="53"/>
  <c r="P148" i="53"/>
  <c r="N148" i="53"/>
  <c r="L148" i="53"/>
  <c r="J148" i="53"/>
  <c r="H148" i="53"/>
  <c r="F148" i="53"/>
  <c r="T147" i="53"/>
  <c r="R147" i="53"/>
  <c r="P147" i="53"/>
  <c r="N147" i="53"/>
  <c r="L147" i="53"/>
  <c r="J147" i="53"/>
  <c r="H147" i="53"/>
  <c r="F147" i="53"/>
  <c r="T146" i="53"/>
  <c r="R146" i="53"/>
  <c r="P146" i="53"/>
  <c r="N146" i="53"/>
  <c r="L146" i="53"/>
  <c r="J146" i="53"/>
  <c r="H146" i="53"/>
  <c r="F146" i="53"/>
  <c r="T145" i="53"/>
  <c r="R145" i="53"/>
  <c r="P145" i="53"/>
  <c r="N145" i="53"/>
  <c r="L145" i="53"/>
  <c r="J145" i="53"/>
  <c r="H145" i="53"/>
  <c r="F145" i="53"/>
  <c r="T144" i="53"/>
  <c r="R144" i="53"/>
  <c r="P144" i="53"/>
  <c r="N144" i="53"/>
  <c r="L144" i="53"/>
  <c r="J144" i="53"/>
  <c r="H144" i="53"/>
  <c r="F144" i="53"/>
  <c r="T143" i="53"/>
  <c r="R143" i="53"/>
  <c r="P143" i="53"/>
  <c r="N143" i="53"/>
  <c r="L143" i="53"/>
  <c r="J143" i="53"/>
  <c r="H143" i="53"/>
  <c r="F143" i="53"/>
  <c r="T142" i="53"/>
  <c r="R142" i="53"/>
  <c r="P142" i="53"/>
  <c r="N142" i="53"/>
  <c r="L142" i="53"/>
  <c r="J142" i="53"/>
  <c r="H142" i="53"/>
  <c r="F142" i="53"/>
  <c r="T141" i="53"/>
  <c r="R141" i="53"/>
  <c r="P141" i="53"/>
  <c r="N141" i="53"/>
  <c r="L141" i="53"/>
  <c r="J141" i="53"/>
  <c r="H141" i="53"/>
  <c r="F141" i="53"/>
  <c r="T140" i="53"/>
  <c r="R140" i="53"/>
  <c r="P140" i="53"/>
  <c r="N140" i="53"/>
  <c r="L140" i="53"/>
  <c r="J140" i="53"/>
  <c r="H140" i="53"/>
  <c r="F140" i="53"/>
  <c r="T139" i="53"/>
  <c r="R139" i="53"/>
  <c r="P139" i="53"/>
  <c r="N139" i="53"/>
  <c r="L139" i="53"/>
  <c r="J139" i="53"/>
  <c r="H139" i="53"/>
  <c r="F139" i="53"/>
  <c r="T138" i="53"/>
  <c r="R138" i="53"/>
  <c r="P138" i="53"/>
  <c r="N138" i="53"/>
  <c r="L138" i="53"/>
  <c r="J138" i="53"/>
  <c r="H138" i="53"/>
  <c r="F138" i="53"/>
  <c r="T137" i="53"/>
  <c r="R137" i="53"/>
  <c r="P137" i="53"/>
  <c r="N137" i="53"/>
  <c r="L137" i="53"/>
  <c r="J137" i="53"/>
  <c r="H137" i="53"/>
  <c r="F137" i="53"/>
  <c r="T136" i="53"/>
  <c r="R136" i="53"/>
  <c r="P136" i="53"/>
  <c r="N136" i="53"/>
  <c r="L136" i="53"/>
  <c r="J136" i="53"/>
  <c r="H136" i="53"/>
  <c r="F136" i="53"/>
  <c r="T135" i="53"/>
  <c r="R135" i="53"/>
  <c r="P135" i="53"/>
  <c r="N135" i="53"/>
  <c r="L135" i="53"/>
  <c r="J135" i="53"/>
  <c r="H135" i="53"/>
  <c r="F135" i="53"/>
  <c r="T134" i="53"/>
  <c r="R134" i="53"/>
  <c r="P134" i="53"/>
  <c r="N134" i="53"/>
  <c r="L134" i="53"/>
  <c r="J134" i="53"/>
  <c r="H134" i="53"/>
  <c r="F134" i="53"/>
  <c r="T133" i="53"/>
  <c r="R133" i="53"/>
  <c r="P133" i="53"/>
  <c r="N133" i="53"/>
  <c r="L133" i="53"/>
  <c r="J133" i="53"/>
  <c r="H133" i="53"/>
  <c r="F133" i="53"/>
  <c r="T132" i="53"/>
  <c r="R132" i="53"/>
  <c r="P132" i="53"/>
  <c r="N132" i="53"/>
  <c r="L132" i="53"/>
  <c r="J132" i="53"/>
  <c r="H132" i="53"/>
  <c r="F132" i="53"/>
  <c r="T131" i="53"/>
  <c r="R131" i="53"/>
  <c r="P131" i="53"/>
  <c r="N131" i="53"/>
  <c r="L131" i="53"/>
  <c r="J131" i="53"/>
  <c r="H131" i="53"/>
  <c r="F131" i="53"/>
  <c r="T130" i="53"/>
  <c r="R130" i="53"/>
  <c r="P130" i="53"/>
  <c r="N130" i="53"/>
  <c r="L130" i="53"/>
  <c r="J130" i="53"/>
  <c r="H130" i="53"/>
  <c r="F130" i="53"/>
  <c r="T129" i="53"/>
  <c r="R129" i="53"/>
  <c r="P129" i="53"/>
  <c r="N129" i="53"/>
  <c r="L129" i="53"/>
  <c r="J129" i="53"/>
  <c r="H129" i="53"/>
  <c r="F129" i="53"/>
  <c r="T128" i="53"/>
  <c r="R128" i="53"/>
  <c r="P128" i="53"/>
  <c r="N128" i="53"/>
  <c r="L128" i="53"/>
  <c r="J128" i="53"/>
  <c r="H128" i="53"/>
  <c r="F128" i="53"/>
  <c r="T127" i="53"/>
  <c r="R127" i="53"/>
  <c r="P127" i="53"/>
  <c r="N127" i="53"/>
  <c r="L127" i="53"/>
  <c r="J127" i="53"/>
  <c r="H127" i="53"/>
  <c r="F127" i="53"/>
  <c r="T126" i="53"/>
  <c r="R126" i="53"/>
  <c r="P126" i="53"/>
  <c r="N126" i="53"/>
  <c r="L126" i="53"/>
  <c r="J126" i="53"/>
  <c r="H126" i="53"/>
  <c r="F126" i="53"/>
  <c r="T125" i="53"/>
  <c r="R125" i="53"/>
  <c r="P125" i="53"/>
  <c r="N125" i="53"/>
  <c r="L125" i="53"/>
  <c r="J125" i="53"/>
  <c r="H125" i="53"/>
  <c r="F125" i="53"/>
  <c r="T124" i="53"/>
  <c r="R124" i="53"/>
  <c r="P124" i="53"/>
  <c r="N124" i="53"/>
  <c r="L124" i="53"/>
  <c r="J124" i="53"/>
  <c r="H124" i="53"/>
  <c r="F124" i="53"/>
  <c r="T123" i="53"/>
  <c r="R123" i="53"/>
  <c r="P123" i="53"/>
  <c r="N123" i="53"/>
  <c r="L123" i="53"/>
  <c r="J123" i="53"/>
  <c r="H123" i="53"/>
  <c r="F123" i="53"/>
  <c r="T122" i="53"/>
  <c r="R122" i="53"/>
  <c r="P122" i="53"/>
  <c r="N122" i="53"/>
  <c r="L122" i="53"/>
  <c r="J122" i="53"/>
  <c r="H122" i="53"/>
  <c r="F122" i="53"/>
  <c r="T121" i="53"/>
  <c r="R121" i="53"/>
  <c r="P121" i="53"/>
  <c r="N121" i="53"/>
  <c r="L121" i="53"/>
  <c r="J121" i="53"/>
  <c r="H121" i="53"/>
  <c r="F121" i="53"/>
  <c r="T120" i="53"/>
  <c r="R120" i="53"/>
  <c r="P120" i="53"/>
  <c r="N120" i="53"/>
  <c r="L120" i="53"/>
  <c r="J120" i="53"/>
  <c r="H120" i="53"/>
  <c r="F120" i="53"/>
  <c r="T119" i="53"/>
  <c r="R119" i="53"/>
  <c r="P119" i="53"/>
  <c r="N119" i="53"/>
  <c r="L119" i="53"/>
  <c r="J119" i="53"/>
  <c r="H119" i="53"/>
  <c r="F119" i="53"/>
  <c r="T118" i="53"/>
  <c r="R118" i="53"/>
  <c r="P118" i="53"/>
  <c r="N118" i="53"/>
  <c r="L118" i="53"/>
  <c r="J118" i="53"/>
  <c r="H118" i="53"/>
  <c r="F118" i="53"/>
  <c r="T117" i="53"/>
  <c r="R117" i="53"/>
  <c r="P117" i="53"/>
  <c r="N117" i="53"/>
  <c r="L117" i="53"/>
  <c r="J117" i="53"/>
  <c r="H117" i="53"/>
  <c r="F117" i="53"/>
  <c r="T116" i="53"/>
  <c r="R116" i="53"/>
  <c r="P116" i="53"/>
  <c r="N116" i="53"/>
  <c r="L116" i="53"/>
  <c r="J116" i="53"/>
  <c r="H116" i="53"/>
  <c r="F116" i="53"/>
  <c r="T115" i="53"/>
  <c r="R115" i="53"/>
  <c r="P115" i="53"/>
  <c r="N115" i="53"/>
  <c r="L115" i="53"/>
  <c r="J115" i="53"/>
  <c r="H115" i="53"/>
  <c r="F115" i="53"/>
  <c r="T114" i="53"/>
  <c r="R114" i="53"/>
  <c r="P114" i="53"/>
  <c r="N114" i="53"/>
  <c r="L114" i="53"/>
  <c r="J114" i="53"/>
  <c r="H114" i="53"/>
  <c r="F114" i="53"/>
  <c r="T113" i="53"/>
  <c r="R113" i="53"/>
  <c r="P113" i="53"/>
  <c r="N113" i="53"/>
  <c r="L113" i="53"/>
  <c r="J113" i="53"/>
  <c r="H113" i="53"/>
  <c r="F113" i="53"/>
  <c r="T112" i="53"/>
  <c r="R112" i="53"/>
  <c r="P112" i="53"/>
  <c r="N112" i="53"/>
  <c r="L112" i="53"/>
  <c r="J112" i="53"/>
  <c r="H112" i="53"/>
  <c r="F112" i="53"/>
  <c r="T111" i="53"/>
  <c r="R111" i="53"/>
  <c r="P111" i="53"/>
  <c r="N111" i="53"/>
  <c r="L111" i="53"/>
  <c r="J111" i="53"/>
  <c r="H111" i="53"/>
  <c r="F111" i="53"/>
  <c r="T110" i="53"/>
  <c r="R110" i="53"/>
  <c r="P110" i="53"/>
  <c r="N110" i="53"/>
  <c r="L110" i="53"/>
  <c r="J110" i="53"/>
  <c r="H110" i="53"/>
  <c r="F110" i="53"/>
  <c r="T109" i="53"/>
  <c r="R109" i="53"/>
  <c r="P109" i="53"/>
  <c r="N109" i="53"/>
  <c r="L109" i="53"/>
  <c r="J109" i="53"/>
  <c r="H109" i="53"/>
  <c r="F109" i="53"/>
  <c r="T108" i="53"/>
  <c r="R108" i="53"/>
  <c r="P108" i="53"/>
  <c r="N108" i="53"/>
  <c r="L108" i="53"/>
  <c r="J108" i="53"/>
  <c r="H108" i="53"/>
  <c r="F108" i="53"/>
  <c r="T107" i="53"/>
  <c r="R107" i="53"/>
  <c r="P107" i="53"/>
  <c r="N107" i="53"/>
  <c r="L107" i="53"/>
  <c r="J107" i="53"/>
  <c r="H107" i="53"/>
  <c r="F107" i="53"/>
  <c r="T106" i="53"/>
  <c r="R106" i="53"/>
  <c r="P106" i="53"/>
  <c r="N106" i="53"/>
  <c r="L106" i="53"/>
  <c r="J106" i="53"/>
  <c r="H106" i="53"/>
  <c r="F106" i="53"/>
  <c r="T105" i="53"/>
  <c r="R105" i="53"/>
  <c r="P105" i="53"/>
  <c r="N105" i="53"/>
  <c r="L105" i="53"/>
  <c r="J105" i="53"/>
  <c r="H105" i="53"/>
  <c r="F105" i="53"/>
  <c r="T104" i="53"/>
  <c r="R104" i="53"/>
  <c r="P104" i="53"/>
  <c r="N104" i="53"/>
  <c r="L104" i="53"/>
  <c r="J104" i="53"/>
  <c r="H104" i="53"/>
  <c r="F104" i="53"/>
  <c r="T103" i="53"/>
  <c r="R103" i="53"/>
  <c r="P103" i="53"/>
  <c r="N103" i="53"/>
  <c r="L103" i="53"/>
  <c r="J103" i="53"/>
  <c r="H103" i="53"/>
  <c r="F103" i="53"/>
  <c r="T102" i="53"/>
  <c r="R102" i="53"/>
  <c r="P102" i="53"/>
  <c r="N102" i="53"/>
  <c r="L102" i="53"/>
  <c r="J102" i="53"/>
  <c r="H102" i="53"/>
  <c r="F102" i="53"/>
  <c r="T101" i="53"/>
  <c r="R101" i="53"/>
  <c r="P101" i="53"/>
  <c r="N101" i="53"/>
  <c r="L101" i="53"/>
  <c r="J101" i="53"/>
  <c r="H101" i="53"/>
  <c r="F101" i="53"/>
  <c r="T100" i="53"/>
  <c r="R100" i="53"/>
  <c r="P100" i="53"/>
  <c r="N100" i="53"/>
  <c r="L100" i="53"/>
  <c r="J100" i="53"/>
  <c r="H100" i="53"/>
  <c r="F100" i="53"/>
  <c r="T99" i="53"/>
  <c r="R99" i="53"/>
  <c r="P99" i="53"/>
  <c r="N99" i="53"/>
  <c r="L99" i="53"/>
  <c r="J99" i="53"/>
  <c r="H99" i="53"/>
  <c r="F99" i="53"/>
  <c r="T98" i="53"/>
  <c r="R98" i="53"/>
  <c r="P98" i="53"/>
  <c r="N98" i="53"/>
  <c r="L98" i="53"/>
  <c r="J98" i="53"/>
  <c r="H98" i="53"/>
  <c r="F98" i="53"/>
  <c r="T97" i="53"/>
  <c r="R97" i="53"/>
  <c r="P97" i="53"/>
  <c r="N97" i="53"/>
  <c r="L97" i="53"/>
  <c r="J97" i="53"/>
  <c r="H97" i="53"/>
  <c r="F97" i="53"/>
  <c r="T96" i="53"/>
  <c r="R96" i="53"/>
  <c r="P96" i="53"/>
  <c r="N96" i="53"/>
  <c r="L96" i="53"/>
  <c r="J96" i="53"/>
  <c r="H96" i="53"/>
  <c r="F96" i="53"/>
  <c r="T95" i="53"/>
  <c r="R95" i="53"/>
  <c r="P95" i="53"/>
  <c r="N95" i="53"/>
  <c r="L95" i="53"/>
  <c r="J95" i="53"/>
  <c r="H95" i="53"/>
  <c r="F95" i="53"/>
  <c r="T94" i="53"/>
  <c r="R94" i="53"/>
  <c r="P94" i="53"/>
  <c r="N94" i="53"/>
  <c r="L94" i="53"/>
  <c r="J94" i="53"/>
  <c r="H94" i="53"/>
  <c r="F94" i="53"/>
  <c r="T93" i="53"/>
  <c r="R93" i="53"/>
  <c r="P93" i="53"/>
  <c r="N93" i="53"/>
  <c r="L93" i="53"/>
  <c r="J93" i="53"/>
  <c r="H93" i="53"/>
  <c r="F93" i="53"/>
  <c r="T92" i="53"/>
  <c r="R92" i="53"/>
  <c r="P92" i="53"/>
  <c r="N92" i="53"/>
  <c r="L92" i="53"/>
  <c r="J92" i="53"/>
  <c r="H92" i="53"/>
  <c r="F92" i="53"/>
  <c r="T91" i="53"/>
  <c r="R91" i="53"/>
  <c r="P91" i="53"/>
  <c r="N91" i="53"/>
  <c r="L91" i="53"/>
  <c r="J91" i="53"/>
  <c r="H91" i="53"/>
  <c r="F91" i="53"/>
  <c r="T90" i="53"/>
  <c r="R90" i="53"/>
  <c r="P90" i="53"/>
  <c r="N90" i="53"/>
  <c r="L90" i="53"/>
  <c r="J90" i="53"/>
  <c r="H90" i="53"/>
  <c r="F90" i="53"/>
  <c r="T89" i="53"/>
  <c r="R89" i="53"/>
  <c r="P89" i="53"/>
  <c r="N89" i="53"/>
  <c r="L89" i="53"/>
  <c r="J89" i="53"/>
  <c r="H89" i="53"/>
  <c r="F89" i="53"/>
  <c r="T88" i="53"/>
  <c r="R88" i="53"/>
  <c r="P88" i="53"/>
  <c r="N88" i="53"/>
  <c r="L88" i="53"/>
  <c r="J88" i="53"/>
  <c r="H88" i="53"/>
  <c r="F88" i="53"/>
  <c r="T87" i="53"/>
  <c r="R87" i="53"/>
  <c r="P87" i="53"/>
  <c r="N87" i="53"/>
  <c r="L87" i="53"/>
  <c r="J87" i="53"/>
  <c r="H87" i="53"/>
  <c r="F87" i="53"/>
  <c r="T86" i="53"/>
  <c r="R86" i="53"/>
  <c r="P86" i="53"/>
  <c r="N86" i="53"/>
  <c r="L86" i="53"/>
  <c r="J86" i="53"/>
  <c r="H86" i="53"/>
  <c r="F86" i="53"/>
  <c r="T85" i="53"/>
  <c r="R85" i="53"/>
  <c r="P85" i="53"/>
  <c r="N85" i="53"/>
  <c r="L85" i="53"/>
  <c r="J85" i="53"/>
  <c r="H85" i="53"/>
  <c r="F85" i="53"/>
  <c r="T84" i="53"/>
  <c r="R84" i="53"/>
  <c r="P84" i="53"/>
  <c r="N84" i="53"/>
  <c r="L84" i="53"/>
  <c r="J84" i="53"/>
  <c r="H84" i="53"/>
  <c r="F84" i="53"/>
  <c r="T83" i="53"/>
  <c r="R83" i="53"/>
  <c r="P83" i="53"/>
  <c r="N83" i="53"/>
  <c r="L83" i="53"/>
  <c r="J83" i="53"/>
  <c r="H83" i="53"/>
  <c r="F83" i="53"/>
  <c r="T82" i="53"/>
  <c r="R82" i="53"/>
  <c r="P82" i="53"/>
  <c r="N82" i="53"/>
  <c r="L82" i="53"/>
  <c r="J82" i="53"/>
  <c r="H82" i="53"/>
  <c r="F82" i="53"/>
  <c r="T81" i="53"/>
  <c r="R81" i="53"/>
  <c r="P81" i="53"/>
  <c r="N81" i="53"/>
  <c r="L81" i="53"/>
  <c r="J81" i="53"/>
  <c r="H81" i="53"/>
  <c r="F81" i="53"/>
  <c r="T80" i="53"/>
  <c r="R80" i="53"/>
  <c r="P80" i="53"/>
  <c r="N80" i="53"/>
  <c r="L80" i="53"/>
  <c r="J80" i="53"/>
  <c r="H80" i="53"/>
  <c r="F80" i="53"/>
  <c r="T79" i="53"/>
  <c r="R79" i="53"/>
  <c r="P79" i="53"/>
  <c r="N79" i="53"/>
  <c r="L79" i="53"/>
  <c r="J79" i="53"/>
  <c r="H79" i="53"/>
  <c r="F79" i="53"/>
  <c r="T78" i="53"/>
  <c r="R78" i="53"/>
  <c r="P78" i="53"/>
  <c r="N78" i="53"/>
  <c r="L78" i="53"/>
  <c r="J78" i="53"/>
  <c r="H78" i="53"/>
  <c r="F78" i="53"/>
  <c r="T77" i="53"/>
  <c r="R77" i="53"/>
  <c r="P77" i="53"/>
  <c r="N77" i="53"/>
  <c r="L77" i="53"/>
  <c r="J77" i="53"/>
  <c r="H77" i="53"/>
  <c r="F77" i="53"/>
  <c r="T76" i="53"/>
  <c r="R76" i="53"/>
  <c r="P76" i="53"/>
  <c r="N76" i="53"/>
  <c r="L76" i="53"/>
  <c r="J76" i="53"/>
  <c r="H76" i="53"/>
  <c r="F76" i="53"/>
  <c r="T75" i="53"/>
  <c r="R75" i="53"/>
  <c r="P75" i="53"/>
  <c r="N75" i="53"/>
  <c r="L75" i="53"/>
  <c r="J75" i="53"/>
  <c r="H75" i="53"/>
  <c r="F75" i="53"/>
  <c r="T74" i="53"/>
  <c r="R74" i="53"/>
  <c r="P74" i="53"/>
  <c r="N74" i="53"/>
  <c r="L74" i="53"/>
  <c r="J74" i="53"/>
  <c r="H74" i="53"/>
  <c r="F74" i="53"/>
  <c r="T73" i="53"/>
  <c r="R73" i="53"/>
  <c r="P73" i="53"/>
  <c r="N73" i="53"/>
  <c r="L73" i="53"/>
  <c r="J73" i="53"/>
  <c r="H73" i="53"/>
  <c r="F73" i="53"/>
  <c r="T72" i="53"/>
  <c r="R72" i="53"/>
  <c r="P72" i="53"/>
  <c r="N72" i="53"/>
  <c r="L72" i="53"/>
  <c r="J72" i="53"/>
  <c r="H72" i="53"/>
  <c r="F72" i="53"/>
  <c r="T71" i="53"/>
  <c r="R71" i="53"/>
  <c r="P71" i="53"/>
  <c r="N71" i="53"/>
  <c r="L71" i="53"/>
  <c r="J71" i="53"/>
  <c r="H71" i="53"/>
  <c r="F71" i="53"/>
  <c r="T70" i="53"/>
  <c r="R70" i="53"/>
  <c r="P70" i="53"/>
  <c r="N70" i="53"/>
  <c r="L70" i="53"/>
  <c r="J70" i="53"/>
  <c r="H70" i="53"/>
  <c r="F70" i="53"/>
  <c r="T69" i="53"/>
  <c r="R69" i="53"/>
  <c r="P69" i="53"/>
  <c r="N69" i="53"/>
  <c r="L69" i="53"/>
  <c r="J69" i="53"/>
  <c r="H69" i="53"/>
  <c r="F69" i="53"/>
  <c r="T68" i="53"/>
  <c r="R68" i="53"/>
  <c r="P68" i="53"/>
  <c r="N68" i="53"/>
  <c r="L68" i="53"/>
  <c r="J68" i="53"/>
  <c r="H68" i="53"/>
  <c r="F68" i="53"/>
  <c r="T67" i="53"/>
  <c r="R67" i="53"/>
  <c r="P67" i="53"/>
  <c r="N67" i="53"/>
  <c r="L67" i="53"/>
  <c r="J67" i="53"/>
  <c r="H67" i="53"/>
  <c r="F67" i="53"/>
  <c r="T66" i="53"/>
  <c r="R66" i="53"/>
  <c r="P66" i="53"/>
  <c r="N66" i="53"/>
  <c r="L66" i="53"/>
  <c r="J66" i="53"/>
  <c r="H66" i="53"/>
  <c r="F66" i="53"/>
  <c r="T65" i="53"/>
  <c r="R65" i="53"/>
  <c r="P65" i="53"/>
  <c r="N65" i="53"/>
  <c r="L65" i="53"/>
  <c r="J65" i="53"/>
  <c r="H65" i="53"/>
  <c r="F65" i="53"/>
  <c r="T64" i="53"/>
  <c r="R64" i="53"/>
  <c r="P64" i="53"/>
  <c r="N64" i="53"/>
  <c r="L64" i="53"/>
  <c r="J64" i="53"/>
  <c r="H64" i="53"/>
  <c r="F64" i="53"/>
  <c r="T63" i="53"/>
  <c r="R63" i="53"/>
  <c r="P63" i="53"/>
  <c r="N63" i="53"/>
  <c r="L63" i="53"/>
  <c r="J63" i="53"/>
  <c r="H63" i="53"/>
  <c r="F63" i="53"/>
  <c r="T62" i="53"/>
  <c r="R62" i="53"/>
  <c r="P62" i="53"/>
  <c r="N62" i="53"/>
  <c r="L62" i="53"/>
  <c r="J62" i="53"/>
  <c r="H62" i="53"/>
  <c r="F62" i="53"/>
  <c r="T61" i="53"/>
  <c r="R61" i="53"/>
  <c r="P61" i="53"/>
  <c r="N61" i="53"/>
  <c r="L61" i="53"/>
  <c r="J61" i="53"/>
  <c r="H61" i="53"/>
  <c r="F61" i="53"/>
  <c r="T60" i="53"/>
  <c r="R60" i="53"/>
  <c r="P60" i="53"/>
  <c r="N60" i="53"/>
  <c r="L60" i="53"/>
  <c r="J60" i="53"/>
  <c r="H60" i="53"/>
  <c r="F60" i="53"/>
  <c r="T59" i="53"/>
  <c r="R59" i="53"/>
  <c r="P59" i="53"/>
  <c r="N59" i="53"/>
  <c r="L59" i="53"/>
  <c r="J59" i="53"/>
  <c r="H59" i="53"/>
  <c r="F59" i="53"/>
  <c r="T58" i="53"/>
  <c r="R58" i="53"/>
  <c r="P58" i="53"/>
  <c r="N58" i="53"/>
  <c r="L58" i="53"/>
  <c r="J58" i="53"/>
  <c r="H58" i="53"/>
  <c r="F58" i="53"/>
  <c r="T57" i="53"/>
  <c r="R57" i="53"/>
  <c r="P57" i="53"/>
  <c r="N57" i="53"/>
  <c r="L57" i="53"/>
  <c r="J57" i="53"/>
  <c r="H57" i="53"/>
  <c r="F57" i="53"/>
  <c r="T56" i="53"/>
  <c r="R56" i="53"/>
  <c r="P56" i="53"/>
  <c r="N56" i="53"/>
  <c r="L56" i="53"/>
  <c r="J56" i="53"/>
  <c r="H56" i="53"/>
  <c r="F56" i="53"/>
  <c r="T55" i="53"/>
  <c r="R55" i="53"/>
  <c r="P55" i="53"/>
  <c r="N55" i="53"/>
  <c r="L55" i="53"/>
  <c r="J55" i="53"/>
  <c r="H55" i="53"/>
  <c r="F55" i="53"/>
  <c r="T54" i="53"/>
  <c r="R54" i="53"/>
  <c r="P54" i="53"/>
  <c r="N54" i="53"/>
  <c r="L54" i="53"/>
  <c r="J54" i="53"/>
  <c r="H54" i="53"/>
  <c r="F54" i="53"/>
  <c r="T53" i="53"/>
  <c r="R53" i="53"/>
  <c r="P53" i="53"/>
  <c r="N53" i="53"/>
  <c r="L53" i="53"/>
  <c r="J53" i="53"/>
  <c r="H53" i="53"/>
  <c r="F53" i="53"/>
  <c r="T52" i="53"/>
  <c r="R52" i="53"/>
  <c r="P52" i="53"/>
  <c r="N52" i="53"/>
  <c r="L52" i="53"/>
  <c r="J52" i="53"/>
  <c r="H52" i="53"/>
  <c r="F52" i="53"/>
  <c r="T51" i="53"/>
  <c r="R51" i="53"/>
  <c r="P51" i="53"/>
  <c r="N51" i="53"/>
  <c r="L51" i="53"/>
  <c r="J51" i="53"/>
  <c r="H51" i="53"/>
  <c r="F51" i="53"/>
  <c r="T50" i="53"/>
  <c r="R50" i="53"/>
  <c r="P50" i="53"/>
  <c r="N50" i="53"/>
  <c r="L50" i="53"/>
  <c r="J50" i="53"/>
  <c r="H50" i="53"/>
  <c r="F50" i="53"/>
  <c r="T49" i="53"/>
  <c r="R49" i="53"/>
  <c r="P49" i="53"/>
  <c r="N49" i="53"/>
  <c r="L49" i="53"/>
  <c r="J49" i="53"/>
  <c r="H49" i="53"/>
  <c r="F49" i="53"/>
  <c r="T48" i="53"/>
  <c r="R48" i="53"/>
  <c r="P48" i="53"/>
  <c r="N48" i="53"/>
  <c r="L48" i="53"/>
  <c r="J48" i="53"/>
  <c r="H48" i="53"/>
  <c r="F48" i="53"/>
  <c r="T47" i="53"/>
  <c r="R47" i="53"/>
  <c r="P47" i="53"/>
  <c r="N47" i="53"/>
  <c r="L47" i="53"/>
  <c r="J47" i="53"/>
  <c r="H47" i="53"/>
  <c r="F47" i="53"/>
  <c r="T46" i="53"/>
  <c r="R46" i="53"/>
  <c r="P46" i="53"/>
  <c r="N46" i="53"/>
  <c r="L46" i="53"/>
  <c r="J46" i="53"/>
  <c r="H46" i="53"/>
  <c r="F46" i="53"/>
  <c r="T45" i="53"/>
  <c r="R45" i="53"/>
  <c r="P45" i="53"/>
  <c r="N45" i="53"/>
  <c r="L45" i="53"/>
  <c r="J45" i="53"/>
  <c r="H45" i="53"/>
  <c r="F45" i="53"/>
  <c r="T44" i="53"/>
  <c r="R44" i="53"/>
  <c r="P44" i="53"/>
  <c r="N44" i="53"/>
  <c r="L44" i="53"/>
  <c r="J44" i="53"/>
  <c r="H44" i="53"/>
  <c r="F44" i="53"/>
  <c r="T43" i="53"/>
  <c r="R43" i="53"/>
  <c r="P43" i="53"/>
  <c r="N43" i="53"/>
  <c r="L43" i="53"/>
  <c r="J43" i="53"/>
  <c r="H43" i="53"/>
  <c r="F43" i="53"/>
  <c r="T42" i="53"/>
  <c r="R42" i="53"/>
  <c r="P42" i="53"/>
  <c r="N42" i="53"/>
  <c r="L42" i="53"/>
  <c r="J42" i="53"/>
  <c r="H42" i="53"/>
  <c r="F42" i="53"/>
  <c r="T41" i="53"/>
  <c r="R41" i="53"/>
  <c r="P41" i="53"/>
  <c r="N41" i="53"/>
  <c r="L41" i="53"/>
  <c r="J41" i="53"/>
  <c r="H41" i="53"/>
  <c r="F41" i="53"/>
  <c r="T40" i="53"/>
  <c r="R40" i="53"/>
  <c r="P40" i="53"/>
  <c r="N40" i="53"/>
  <c r="L40" i="53"/>
  <c r="J40" i="53"/>
  <c r="H40" i="53"/>
  <c r="F40" i="53"/>
  <c r="T39" i="53"/>
  <c r="R39" i="53"/>
  <c r="P39" i="53"/>
  <c r="N39" i="53"/>
  <c r="L39" i="53"/>
  <c r="J39" i="53"/>
  <c r="H39" i="53"/>
  <c r="F39" i="53"/>
  <c r="T38" i="53"/>
  <c r="R38" i="53"/>
  <c r="P38" i="53"/>
  <c r="N38" i="53"/>
  <c r="L38" i="53"/>
  <c r="J38" i="53"/>
  <c r="H38" i="53"/>
  <c r="F38" i="53"/>
  <c r="T37" i="53"/>
  <c r="R37" i="53"/>
  <c r="P37" i="53"/>
  <c r="N37" i="53"/>
  <c r="L37" i="53"/>
  <c r="J37" i="53"/>
  <c r="H37" i="53"/>
  <c r="F37" i="53"/>
  <c r="T36" i="53"/>
  <c r="R36" i="53"/>
  <c r="P36" i="53"/>
  <c r="N36" i="53"/>
  <c r="L36" i="53"/>
  <c r="J36" i="53"/>
  <c r="H36" i="53"/>
  <c r="F36" i="53"/>
  <c r="T35" i="53"/>
  <c r="R35" i="53"/>
  <c r="P35" i="53"/>
  <c r="N35" i="53"/>
  <c r="L35" i="53"/>
  <c r="J35" i="53"/>
  <c r="H35" i="53"/>
  <c r="F35" i="53"/>
  <c r="T34" i="53"/>
  <c r="R34" i="53"/>
  <c r="P34" i="53"/>
  <c r="N34" i="53"/>
  <c r="L34" i="53"/>
  <c r="J34" i="53"/>
  <c r="H34" i="53"/>
  <c r="F34" i="53"/>
  <c r="T33" i="53"/>
  <c r="R33" i="53"/>
  <c r="P33" i="53"/>
  <c r="N33" i="53"/>
  <c r="L33" i="53"/>
  <c r="J33" i="53"/>
  <c r="H33" i="53"/>
  <c r="F33" i="53"/>
  <c r="T32" i="53"/>
  <c r="R32" i="53"/>
  <c r="P32" i="53"/>
  <c r="N32" i="53"/>
  <c r="L32" i="53"/>
  <c r="J32" i="53"/>
  <c r="H32" i="53"/>
  <c r="F32" i="53"/>
  <c r="T31" i="53"/>
  <c r="R31" i="53"/>
  <c r="P31" i="53"/>
  <c r="N31" i="53"/>
  <c r="L31" i="53"/>
  <c r="J31" i="53"/>
  <c r="H31" i="53"/>
  <c r="F31" i="53"/>
  <c r="T30" i="53"/>
  <c r="R30" i="53"/>
  <c r="P30" i="53"/>
  <c r="N30" i="53"/>
  <c r="L30" i="53"/>
  <c r="J30" i="53"/>
  <c r="H30" i="53"/>
  <c r="F30" i="53"/>
  <c r="T29" i="53"/>
  <c r="R29" i="53"/>
  <c r="P29" i="53"/>
  <c r="N29" i="53"/>
  <c r="L29" i="53"/>
  <c r="J29" i="53"/>
  <c r="H29" i="53"/>
  <c r="F29" i="53"/>
  <c r="T28" i="53"/>
  <c r="R28" i="53"/>
  <c r="P28" i="53"/>
  <c r="N28" i="53"/>
  <c r="L28" i="53"/>
  <c r="J28" i="53"/>
  <c r="H28" i="53"/>
  <c r="F28" i="53"/>
  <c r="T27" i="53"/>
  <c r="R27" i="53"/>
  <c r="P27" i="53"/>
  <c r="N27" i="53"/>
  <c r="L27" i="53"/>
  <c r="J27" i="53"/>
  <c r="H27" i="53"/>
  <c r="F27" i="53"/>
  <c r="T26" i="53"/>
  <c r="R26" i="53"/>
  <c r="P26" i="53"/>
  <c r="N26" i="53"/>
  <c r="L26" i="53"/>
  <c r="J26" i="53"/>
  <c r="H26" i="53"/>
  <c r="F26" i="53"/>
  <c r="T25" i="53"/>
  <c r="R25" i="53"/>
  <c r="P25" i="53"/>
  <c r="N25" i="53"/>
  <c r="L25" i="53"/>
  <c r="J25" i="53"/>
  <c r="H25" i="53"/>
  <c r="F25" i="53"/>
  <c r="T24" i="53"/>
  <c r="R24" i="53"/>
  <c r="P24" i="53"/>
  <c r="N24" i="53"/>
  <c r="L24" i="53"/>
  <c r="J24" i="53"/>
  <c r="H24" i="53"/>
  <c r="F24" i="53"/>
  <c r="T23" i="53"/>
  <c r="R23" i="53"/>
  <c r="P23" i="53"/>
  <c r="N23" i="53"/>
  <c r="L23" i="53"/>
  <c r="J23" i="53"/>
  <c r="H23" i="53"/>
  <c r="F23" i="53"/>
  <c r="T22" i="53"/>
  <c r="R22" i="53"/>
  <c r="P22" i="53"/>
  <c r="N22" i="53"/>
  <c r="L22" i="53"/>
  <c r="J22" i="53"/>
  <c r="H22" i="53"/>
  <c r="F22" i="53"/>
  <c r="T21" i="53"/>
  <c r="R21" i="53"/>
  <c r="P21" i="53"/>
  <c r="N21" i="53"/>
  <c r="L21" i="53"/>
  <c r="J21" i="53"/>
  <c r="H21" i="53"/>
  <c r="F21" i="53"/>
  <c r="T20" i="53"/>
  <c r="R20" i="53"/>
  <c r="P20" i="53"/>
  <c r="N20" i="53"/>
  <c r="L20" i="53"/>
  <c r="J20" i="53"/>
  <c r="H20" i="53"/>
  <c r="F20" i="53"/>
  <c r="T19" i="53"/>
  <c r="R19" i="53"/>
  <c r="P19" i="53"/>
  <c r="N19" i="53"/>
  <c r="L19" i="53"/>
  <c r="J19" i="53"/>
  <c r="H19" i="53"/>
  <c r="F19" i="53"/>
  <c r="T18" i="53"/>
  <c r="R18" i="53"/>
  <c r="P18" i="53"/>
  <c r="N18" i="53"/>
  <c r="L18" i="53"/>
  <c r="J18" i="53"/>
  <c r="H18" i="53"/>
  <c r="F18" i="53"/>
  <c r="T17" i="53"/>
  <c r="R17" i="53"/>
  <c r="P17" i="53"/>
  <c r="N17" i="53"/>
  <c r="L17" i="53"/>
  <c r="J17" i="53"/>
  <c r="H17" i="53"/>
  <c r="F17" i="53"/>
  <c r="T16" i="53"/>
  <c r="R16" i="53"/>
  <c r="P16" i="53"/>
  <c r="N16" i="53"/>
  <c r="L16" i="53"/>
  <c r="J16" i="53"/>
  <c r="H16" i="53"/>
  <c r="F16" i="53"/>
  <c r="T15" i="53"/>
  <c r="R15" i="53"/>
  <c r="P15" i="53"/>
  <c r="N15" i="53"/>
  <c r="L15" i="53"/>
  <c r="J15" i="53"/>
  <c r="H15" i="53"/>
  <c r="F15" i="53"/>
  <c r="T14" i="53"/>
  <c r="R14" i="53"/>
  <c r="P14" i="53"/>
  <c r="N14" i="53"/>
  <c r="L14" i="53"/>
  <c r="J14" i="53"/>
  <c r="H14" i="53"/>
  <c r="F14" i="53"/>
  <c r="T13" i="53"/>
  <c r="R13" i="53"/>
  <c r="P13" i="53"/>
  <c r="N13" i="53"/>
  <c r="L13" i="53"/>
  <c r="J13" i="53"/>
  <c r="H13" i="53"/>
  <c r="F13" i="53"/>
  <c r="T12" i="53"/>
  <c r="R12" i="53"/>
  <c r="P12" i="53"/>
  <c r="N12" i="53"/>
  <c r="L12" i="53"/>
  <c r="J12" i="53"/>
  <c r="H12" i="53"/>
  <c r="F12" i="53"/>
  <c r="T11" i="53"/>
  <c r="R11" i="53"/>
  <c r="P11" i="53"/>
  <c r="N11" i="53"/>
  <c r="L11" i="53"/>
  <c r="J11" i="53"/>
  <c r="H11" i="53"/>
  <c r="F11" i="53"/>
  <c r="T10" i="53"/>
  <c r="R10" i="53"/>
  <c r="P10" i="53"/>
  <c r="N10" i="53"/>
  <c r="L10" i="53"/>
  <c r="J10" i="53"/>
  <c r="H10" i="53"/>
  <c r="F10" i="53"/>
  <c r="T9" i="53"/>
  <c r="R9" i="53"/>
  <c r="P9" i="53"/>
  <c r="N9" i="53"/>
  <c r="L9" i="53"/>
  <c r="J9" i="53"/>
  <c r="H9" i="53"/>
  <c r="F9" i="53"/>
  <c r="T8" i="53"/>
  <c r="R8" i="53"/>
  <c r="P8" i="53"/>
  <c r="N8" i="53"/>
  <c r="L8" i="53"/>
  <c r="J8" i="53"/>
  <c r="H8" i="53"/>
  <c r="F8" i="53"/>
  <c r="T7" i="53"/>
  <c r="R7" i="53"/>
  <c r="P7" i="53"/>
  <c r="N7" i="53"/>
  <c r="L7" i="53"/>
  <c r="J7" i="53"/>
  <c r="H7" i="53"/>
  <c r="F7" i="53"/>
  <c r="T6" i="53"/>
  <c r="R6" i="53"/>
  <c r="P6" i="53"/>
  <c r="N6" i="53"/>
  <c r="L6" i="53"/>
  <c r="J6" i="53"/>
  <c r="H6" i="53"/>
  <c r="F6" i="53"/>
  <c r="T5" i="53"/>
  <c r="R5" i="53"/>
  <c r="R279" i="53" s="1"/>
  <c r="R281" i="53" s="1"/>
  <c r="P5" i="53"/>
  <c r="P279" i="53" s="1"/>
  <c r="P281" i="53" s="1"/>
  <c r="N5" i="53"/>
  <c r="N279" i="53" s="1"/>
  <c r="N281" i="53" s="1"/>
  <c r="L5" i="53"/>
  <c r="L279" i="53" s="1"/>
  <c r="L281" i="53" s="1"/>
  <c r="J5" i="53"/>
  <c r="J279" i="53" s="1"/>
  <c r="J281" i="53" s="1"/>
  <c r="H5" i="53"/>
  <c r="H279" i="53" s="1"/>
  <c r="H281" i="53" s="1"/>
  <c r="F5" i="53"/>
  <c r="F279" i="53" s="1"/>
  <c r="F281" i="53" s="1"/>
  <c r="H379" i="53" l="1"/>
  <c r="H381" i="53" s="1"/>
  <c r="T279" i="53"/>
  <c r="T281" i="53" s="1"/>
  <c r="H52" i="52"/>
  <c r="J49" i="52"/>
  <c r="H49" i="52"/>
  <c r="J48" i="52"/>
  <c r="H48" i="52"/>
  <c r="J47" i="52"/>
  <c r="H47" i="52"/>
  <c r="H46" i="52"/>
  <c r="H45" i="52"/>
  <c r="H44" i="52"/>
  <c r="H43" i="52"/>
  <c r="H42" i="52"/>
  <c r="H41" i="52"/>
  <c r="H40" i="52"/>
  <c r="H39" i="52"/>
  <c r="H38" i="52"/>
  <c r="H37" i="52"/>
  <c r="H36" i="52"/>
  <c r="H35" i="52"/>
  <c r="H34" i="52"/>
  <c r="H33" i="52"/>
  <c r="H32" i="52"/>
  <c r="H31" i="52"/>
  <c r="H30" i="52"/>
  <c r="H29" i="52"/>
  <c r="H28" i="52"/>
  <c r="H27" i="52"/>
  <c r="H26" i="52"/>
  <c r="H25" i="52"/>
  <c r="H24" i="52"/>
  <c r="H23" i="52"/>
  <c r="H22" i="52"/>
  <c r="H21" i="52"/>
  <c r="H20" i="52"/>
  <c r="H19" i="52"/>
  <c r="H18" i="52"/>
  <c r="H17" i="52"/>
  <c r="H16" i="52"/>
  <c r="H15" i="52"/>
  <c r="H14" i="52"/>
  <c r="H13" i="52"/>
  <c r="H12" i="52"/>
  <c r="H11" i="52"/>
  <c r="H10" i="52"/>
  <c r="H9" i="52"/>
  <c r="H8" i="52"/>
  <c r="H7" i="52"/>
  <c r="J50" i="52" l="1"/>
  <c r="J54" i="52" s="1"/>
  <c r="H50" i="52"/>
  <c r="H54" i="52" s="1"/>
  <c r="L114" i="51"/>
  <c r="J114" i="51"/>
  <c r="H114" i="51"/>
  <c r="L113" i="51"/>
  <c r="J113" i="51"/>
  <c r="H113" i="51"/>
  <c r="L112" i="51"/>
  <c r="J112" i="51"/>
  <c r="H112" i="51"/>
  <c r="L108" i="51"/>
  <c r="J108" i="51"/>
  <c r="H108" i="51"/>
  <c r="L107" i="51"/>
  <c r="J107" i="51"/>
  <c r="H107" i="51"/>
  <c r="L106" i="51"/>
  <c r="J106" i="51"/>
  <c r="H106" i="51"/>
  <c r="L105" i="51"/>
  <c r="J105" i="51"/>
  <c r="H105" i="51"/>
  <c r="L103" i="51"/>
  <c r="J103" i="51"/>
  <c r="H103" i="51"/>
  <c r="L102" i="51"/>
  <c r="J102" i="51"/>
  <c r="H102" i="51"/>
  <c r="L101" i="51"/>
  <c r="J101" i="51"/>
  <c r="H101" i="51"/>
  <c r="L100" i="51"/>
  <c r="J100" i="51"/>
  <c r="H100" i="51"/>
  <c r="L98" i="51"/>
  <c r="J98" i="51"/>
  <c r="H98" i="51"/>
  <c r="L96" i="51"/>
  <c r="J96" i="51"/>
  <c r="H96" i="51"/>
  <c r="L95" i="51"/>
  <c r="J95" i="51"/>
  <c r="H95" i="51"/>
  <c r="L94" i="51"/>
  <c r="J94" i="51"/>
  <c r="H94" i="51"/>
  <c r="L93" i="51"/>
  <c r="J93" i="51"/>
  <c r="H93" i="51"/>
  <c r="L92" i="51"/>
  <c r="J92" i="51"/>
  <c r="H92" i="51"/>
  <c r="L91" i="51"/>
  <c r="J91" i="51"/>
  <c r="H91" i="51"/>
  <c r="L90" i="51"/>
  <c r="J90" i="51"/>
  <c r="H90" i="51"/>
  <c r="L89" i="51"/>
  <c r="J89" i="51"/>
  <c r="H89" i="51"/>
  <c r="L88" i="51"/>
  <c r="J88" i="51"/>
  <c r="H88" i="51"/>
  <c r="L86" i="51"/>
  <c r="J86" i="51"/>
  <c r="H86" i="51"/>
  <c r="L85" i="51"/>
  <c r="J85" i="51"/>
  <c r="H85" i="51"/>
  <c r="L84" i="51"/>
  <c r="J84" i="51"/>
  <c r="H84" i="51"/>
  <c r="L83" i="51"/>
  <c r="J83" i="51"/>
  <c r="H83" i="51"/>
  <c r="L82" i="51"/>
  <c r="J82" i="51"/>
  <c r="H82" i="51"/>
  <c r="L81" i="51"/>
  <c r="J81" i="51"/>
  <c r="H81" i="51"/>
  <c r="L80" i="51"/>
  <c r="J80" i="51"/>
  <c r="H80" i="51"/>
  <c r="L79" i="51"/>
  <c r="J79" i="51"/>
  <c r="H79" i="51"/>
  <c r="L78" i="51"/>
  <c r="J78" i="51"/>
  <c r="H78" i="51"/>
  <c r="L77" i="51"/>
  <c r="J77" i="51"/>
  <c r="H77" i="51"/>
  <c r="L76" i="51"/>
  <c r="J76" i="51"/>
  <c r="H76" i="51"/>
  <c r="L75" i="51"/>
  <c r="J75" i="51"/>
  <c r="H75" i="51"/>
  <c r="L74" i="51"/>
  <c r="J74" i="51"/>
  <c r="H74" i="51"/>
  <c r="L73" i="51"/>
  <c r="J73" i="51"/>
  <c r="H73" i="51"/>
  <c r="L72" i="51"/>
  <c r="J72" i="51"/>
  <c r="H72" i="51"/>
  <c r="L71" i="51"/>
  <c r="J71" i="51"/>
  <c r="H71" i="51"/>
  <c r="L70" i="51"/>
  <c r="J70" i="51"/>
  <c r="H70" i="51"/>
  <c r="L69" i="51"/>
  <c r="J69" i="51"/>
  <c r="H69" i="51"/>
  <c r="L68" i="51"/>
  <c r="J68" i="51"/>
  <c r="H68" i="51"/>
  <c r="L67" i="51"/>
  <c r="J67" i="51"/>
  <c r="H67" i="51"/>
  <c r="L66" i="51"/>
  <c r="J66" i="51"/>
  <c r="H66" i="51"/>
  <c r="L65" i="51"/>
  <c r="J65" i="51"/>
  <c r="H65" i="51"/>
  <c r="L63" i="51"/>
  <c r="J63" i="51"/>
  <c r="H63" i="51"/>
  <c r="L62" i="51"/>
  <c r="J62" i="51"/>
  <c r="H62" i="51"/>
  <c r="L61" i="51"/>
  <c r="J61" i="51"/>
  <c r="H61" i="51"/>
  <c r="L60" i="51"/>
  <c r="J60" i="51"/>
  <c r="H60" i="51"/>
  <c r="L59" i="51"/>
  <c r="J59" i="51"/>
  <c r="H59" i="51"/>
  <c r="L58" i="51"/>
  <c r="J58" i="51"/>
  <c r="H58" i="51"/>
  <c r="L57" i="51"/>
  <c r="J57" i="51"/>
  <c r="H57" i="51"/>
  <c r="L55" i="51"/>
  <c r="J55" i="51"/>
  <c r="H55" i="51"/>
  <c r="L53" i="51"/>
  <c r="J53" i="51"/>
  <c r="H53" i="51"/>
  <c r="L51" i="51"/>
  <c r="J51" i="51"/>
  <c r="H51" i="51"/>
  <c r="L49" i="51"/>
  <c r="J49" i="51"/>
  <c r="H49" i="51"/>
  <c r="L47" i="51"/>
  <c r="J47" i="51"/>
  <c r="H47" i="51"/>
  <c r="L45" i="51"/>
  <c r="J45" i="51"/>
  <c r="H45" i="51"/>
  <c r="L44" i="51"/>
  <c r="J44" i="51"/>
  <c r="H44" i="51"/>
  <c r="L43" i="51"/>
  <c r="J43" i="51"/>
  <c r="H43" i="51"/>
  <c r="L42" i="51"/>
  <c r="J42" i="51"/>
  <c r="H42" i="51"/>
  <c r="L41" i="51"/>
  <c r="J41" i="51"/>
  <c r="H41" i="51"/>
  <c r="L40" i="51"/>
  <c r="J40" i="51"/>
  <c r="H40" i="51"/>
  <c r="L39" i="51"/>
  <c r="J39" i="51"/>
  <c r="H39" i="51"/>
  <c r="L38" i="51"/>
  <c r="J38" i="51"/>
  <c r="H38" i="51"/>
  <c r="L37" i="51"/>
  <c r="J37" i="51"/>
  <c r="H37" i="51"/>
  <c r="L36" i="51"/>
  <c r="J36" i="51"/>
  <c r="H36" i="51"/>
  <c r="L35" i="51"/>
  <c r="J35" i="51"/>
  <c r="H35" i="51"/>
  <c r="L33" i="51"/>
  <c r="J33" i="51"/>
  <c r="H33" i="51"/>
  <c r="L31" i="51"/>
  <c r="J31" i="51"/>
  <c r="H31" i="51"/>
  <c r="L29" i="51"/>
  <c r="J29" i="51"/>
  <c r="H29" i="51"/>
  <c r="L27" i="51"/>
  <c r="J27" i="51"/>
  <c r="H27" i="51"/>
  <c r="L26" i="51"/>
  <c r="J26" i="51"/>
  <c r="H26" i="51"/>
  <c r="L25" i="51"/>
  <c r="J25" i="51"/>
  <c r="H25" i="51"/>
  <c r="L24" i="51"/>
  <c r="J24" i="51"/>
  <c r="H24" i="51"/>
  <c r="L23" i="51"/>
  <c r="J23" i="51"/>
  <c r="H23" i="51"/>
  <c r="L22" i="51"/>
  <c r="J22" i="51"/>
  <c r="H22" i="51"/>
  <c r="L21" i="51"/>
  <c r="J21" i="51"/>
  <c r="H21" i="51"/>
  <c r="L20" i="51"/>
  <c r="J20" i="51"/>
  <c r="H20" i="51"/>
  <c r="L19" i="51"/>
  <c r="J19" i="51"/>
  <c r="H19" i="51"/>
  <c r="L18" i="51"/>
  <c r="J18" i="51"/>
  <c r="H18" i="51"/>
  <c r="L17" i="51"/>
  <c r="J17" i="51"/>
  <c r="H17" i="51"/>
  <c r="L16" i="51"/>
  <c r="J16" i="51"/>
  <c r="H16" i="51"/>
  <c r="L15" i="51"/>
  <c r="J15" i="51"/>
  <c r="H15" i="51"/>
  <c r="L13" i="51"/>
  <c r="J13" i="51"/>
  <c r="H13" i="51"/>
  <c r="L11" i="51"/>
  <c r="J11" i="51"/>
  <c r="H11" i="51"/>
  <c r="L10" i="51"/>
  <c r="J10" i="51"/>
  <c r="H10" i="51"/>
  <c r="L9" i="51"/>
  <c r="J9" i="51"/>
  <c r="H9" i="51"/>
  <c r="L8" i="51"/>
  <c r="J8" i="51"/>
  <c r="H8" i="51"/>
  <c r="L7" i="51"/>
  <c r="J7" i="51"/>
  <c r="H7" i="51"/>
  <c r="L6" i="51"/>
  <c r="J6" i="51"/>
  <c r="H6" i="51"/>
  <c r="L5" i="51"/>
  <c r="J5" i="51"/>
  <c r="H5" i="51"/>
  <c r="L4" i="51"/>
  <c r="J4" i="51"/>
  <c r="H4" i="51"/>
  <c r="W48" i="50"/>
  <c r="U48" i="50"/>
  <c r="S48" i="50"/>
  <c r="Q48" i="50"/>
  <c r="O48" i="50"/>
  <c r="M48" i="50"/>
  <c r="K48" i="50"/>
  <c r="I48" i="50"/>
  <c r="G48" i="50"/>
  <c r="W47" i="50"/>
  <c r="U47" i="50"/>
  <c r="S47" i="50"/>
  <c r="Q47" i="50"/>
  <c r="O47" i="50"/>
  <c r="M47" i="50"/>
  <c r="K47" i="50"/>
  <c r="I47" i="50"/>
  <c r="G47" i="50"/>
  <c r="W46" i="50"/>
  <c r="U46" i="50"/>
  <c r="S46" i="50"/>
  <c r="Q46" i="50"/>
  <c r="O46" i="50"/>
  <c r="M46" i="50"/>
  <c r="K46" i="50"/>
  <c r="I46" i="50"/>
  <c r="G46" i="50"/>
  <c r="W45" i="50"/>
  <c r="U45" i="50"/>
  <c r="S45" i="50"/>
  <c r="Q45" i="50"/>
  <c r="O45" i="50"/>
  <c r="M45" i="50"/>
  <c r="K45" i="50"/>
  <c r="I45" i="50"/>
  <c r="G45" i="50"/>
  <c r="W44" i="50"/>
  <c r="U44" i="50"/>
  <c r="S44" i="50"/>
  <c r="Q44" i="50"/>
  <c r="O44" i="50"/>
  <c r="M44" i="50"/>
  <c r="K44" i="50"/>
  <c r="I44" i="50"/>
  <c r="G44" i="50"/>
  <c r="W43" i="50"/>
  <c r="U43" i="50"/>
  <c r="S43" i="50"/>
  <c r="Q43" i="50"/>
  <c r="O43" i="50"/>
  <c r="M43" i="50"/>
  <c r="K43" i="50"/>
  <c r="I43" i="50"/>
  <c r="G43" i="50"/>
  <c r="W42" i="50"/>
  <c r="U42" i="50"/>
  <c r="S42" i="50"/>
  <c r="Q42" i="50"/>
  <c r="O42" i="50"/>
  <c r="M42" i="50"/>
  <c r="K42" i="50"/>
  <c r="I42" i="50"/>
  <c r="G42" i="50"/>
  <c r="W41" i="50"/>
  <c r="U41" i="50"/>
  <c r="S41" i="50"/>
  <c r="Q41" i="50"/>
  <c r="O41" i="50"/>
  <c r="M41" i="50"/>
  <c r="K41" i="50"/>
  <c r="I41" i="50"/>
  <c r="G41" i="50"/>
  <c r="W40" i="50"/>
  <c r="U40" i="50"/>
  <c r="S40" i="50"/>
  <c r="Q40" i="50"/>
  <c r="O40" i="50"/>
  <c r="M40" i="50"/>
  <c r="K40" i="50"/>
  <c r="I40" i="50"/>
  <c r="G40" i="50"/>
  <c r="W39" i="50"/>
  <c r="U39" i="50"/>
  <c r="S39" i="50"/>
  <c r="Q39" i="50"/>
  <c r="O39" i="50"/>
  <c r="M39" i="50"/>
  <c r="K39" i="50"/>
  <c r="I39" i="50"/>
  <c r="G39" i="50"/>
  <c r="W38" i="50"/>
  <c r="U38" i="50"/>
  <c r="S38" i="50"/>
  <c r="Q38" i="50"/>
  <c r="O38" i="50"/>
  <c r="M38" i="50"/>
  <c r="K38" i="50"/>
  <c r="I38" i="50"/>
  <c r="G38" i="50"/>
  <c r="W37" i="50"/>
  <c r="U37" i="50"/>
  <c r="S37" i="50"/>
  <c r="Q37" i="50"/>
  <c r="O37" i="50"/>
  <c r="M37" i="50"/>
  <c r="K37" i="50"/>
  <c r="I37" i="50"/>
  <c r="G37" i="50"/>
  <c r="W36" i="50"/>
  <c r="U36" i="50"/>
  <c r="S36" i="50"/>
  <c r="Q36" i="50"/>
  <c r="O36" i="50"/>
  <c r="M36" i="50"/>
  <c r="K36" i="50"/>
  <c r="I36" i="50"/>
  <c r="G36" i="50"/>
  <c r="W35" i="50"/>
  <c r="U35" i="50"/>
  <c r="S35" i="50"/>
  <c r="Q35" i="50"/>
  <c r="O35" i="50"/>
  <c r="M35" i="50"/>
  <c r="K35" i="50"/>
  <c r="I35" i="50"/>
  <c r="G35" i="50"/>
  <c r="W34" i="50"/>
  <c r="U34" i="50"/>
  <c r="S34" i="50"/>
  <c r="Q34" i="50"/>
  <c r="O34" i="50"/>
  <c r="M34" i="50"/>
  <c r="K34" i="50"/>
  <c r="I34" i="50"/>
  <c r="G34" i="50"/>
  <c r="W33" i="50"/>
  <c r="U33" i="50"/>
  <c r="S33" i="50"/>
  <c r="Q33" i="50"/>
  <c r="O33" i="50"/>
  <c r="M33" i="50"/>
  <c r="K33" i="50"/>
  <c r="I33" i="50"/>
  <c r="G33" i="50"/>
  <c r="W32" i="50"/>
  <c r="U32" i="50"/>
  <c r="S32" i="50"/>
  <c r="Q32" i="50"/>
  <c r="O32" i="50"/>
  <c r="M32" i="50"/>
  <c r="K32" i="50"/>
  <c r="I32" i="50"/>
  <c r="G32" i="50"/>
  <c r="W31" i="50"/>
  <c r="U31" i="50"/>
  <c r="S31" i="50"/>
  <c r="Q31" i="50"/>
  <c r="O31" i="50"/>
  <c r="M31" i="50"/>
  <c r="K31" i="50"/>
  <c r="I31" i="50"/>
  <c r="G31" i="50"/>
  <c r="W30" i="50"/>
  <c r="U30" i="50"/>
  <c r="S30" i="50"/>
  <c r="Q30" i="50"/>
  <c r="O30" i="50"/>
  <c r="M30" i="50"/>
  <c r="K30" i="50"/>
  <c r="I30" i="50"/>
  <c r="G30" i="50"/>
  <c r="W29" i="50"/>
  <c r="U29" i="50"/>
  <c r="S29" i="50"/>
  <c r="Q29" i="50"/>
  <c r="O29" i="50"/>
  <c r="M29" i="50"/>
  <c r="K29" i="50"/>
  <c r="I29" i="50"/>
  <c r="G29" i="50"/>
  <c r="W28" i="50"/>
  <c r="U28" i="50"/>
  <c r="S28" i="50"/>
  <c r="Q28" i="50"/>
  <c r="O28" i="50"/>
  <c r="M28" i="50"/>
  <c r="K28" i="50"/>
  <c r="I28" i="50"/>
  <c r="G28" i="50"/>
  <c r="W27" i="50"/>
  <c r="U27" i="50"/>
  <c r="S27" i="50"/>
  <c r="Q27" i="50"/>
  <c r="O27" i="50"/>
  <c r="M27" i="50"/>
  <c r="K27" i="50"/>
  <c r="I27" i="50"/>
  <c r="G27" i="50"/>
  <c r="W26" i="50"/>
  <c r="U26" i="50"/>
  <c r="S26" i="50"/>
  <c r="Q26" i="50"/>
  <c r="O26" i="50"/>
  <c r="M26" i="50"/>
  <c r="K26" i="50"/>
  <c r="I26" i="50"/>
  <c r="G26" i="50"/>
  <c r="W25" i="50"/>
  <c r="U25" i="50"/>
  <c r="S25" i="50"/>
  <c r="Q25" i="50"/>
  <c r="O25" i="50"/>
  <c r="M25" i="50"/>
  <c r="K25" i="50"/>
  <c r="I25" i="50"/>
  <c r="G25" i="50"/>
  <c r="W24" i="50"/>
  <c r="U24" i="50"/>
  <c r="S24" i="50"/>
  <c r="Q24" i="50"/>
  <c r="O24" i="50"/>
  <c r="M24" i="50"/>
  <c r="K24" i="50"/>
  <c r="I24" i="50"/>
  <c r="G24" i="50"/>
  <c r="W23" i="50"/>
  <c r="U23" i="50"/>
  <c r="S23" i="50"/>
  <c r="Q23" i="50"/>
  <c r="O23" i="50"/>
  <c r="M23" i="50"/>
  <c r="K23" i="50"/>
  <c r="I23" i="50"/>
  <c r="G23" i="50"/>
  <c r="W22" i="50"/>
  <c r="U22" i="50"/>
  <c r="S22" i="50"/>
  <c r="Q22" i="50"/>
  <c r="O22" i="50"/>
  <c r="M22" i="50"/>
  <c r="K22" i="50"/>
  <c r="I22" i="50"/>
  <c r="G22" i="50"/>
  <c r="W21" i="50"/>
  <c r="U21" i="50"/>
  <c r="S21" i="50"/>
  <c r="Q21" i="50"/>
  <c r="O21" i="50"/>
  <c r="M21" i="50"/>
  <c r="K21" i="50"/>
  <c r="I21" i="50"/>
  <c r="G21" i="50"/>
  <c r="W20" i="50"/>
  <c r="U20" i="50"/>
  <c r="S20" i="50"/>
  <c r="Q20" i="50"/>
  <c r="O20" i="50"/>
  <c r="M20" i="50"/>
  <c r="K20" i="50"/>
  <c r="I20" i="50"/>
  <c r="G20" i="50"/>
  <c r="W19" i="50"/>
  <c r="U19" i="50"/>
  <c r="S19" i="50"/>
  <c r="Q19" i="50"/>
  <c r="O19" i="50"/>
  <c r="M19" i="50"/>
  <c r="K19" i="50"/>
  <c r="I19" i="50"/>
  <c r="G19" i="50"/>
  <c r="W18" i="50"/>
  <c r="U18" i="50"/>
  <c r="S18" i="50"/>
  <c r="Q18" i="50"/>
  <c r="O18" i="50"/>
  <c r="M18" i="50"/>
  <c r="K18" i="50"/>
  <c r="I18" i="50"/>
  <c r="G18" i="50"/>
  <c r="W17" i="50"/>
  <c r="U17" i="50"/>
  <c r="S17" i="50"/>
  <c r="Q17" i="50"/>
  <c r="O17" i="50"/>
  <c r="M17" i="50"/>
  <c r="K17" i="50"/>
  <c r="I17" i="50"/>
  <c r="G17" i="50"/>
  <c r="W16" i="50"/>
  <c r="U16" i="50"/>
  <c r="S16" i="50"/>
  <c r="Q16" i="50"/>
  <c r="O16" i="50"/>
  <c r="M16" i="50"/>
  <c r="K16" i="50"/>
  <c r="I16" i="50"/>
  <c r="G16" i="50"/>
  <c r="W15" i="50"/>
  <c r="U15" i="50"/>
  <c r="S15" i="50"/>
  <c r="Q15" i="50"/>
  <c r="O15" i="50"/>
  <c r="M15" i="50"/>
  <c r="K15" i="50"/>
  <c r="I15" i="50"/>
  <c r="G15" i="50"/>
  <c r="W14" i="50"/>
  <c r="U14" i="50"/>
  <c r="S14" i="50"/>
  <c r="Q14" i="50"/>
  <c r="O14" i="50"/>
  <c r="M14" i="50"/>
  <c r="K14" i="50"/>
  <c r="I14" i="50"/>
  <c r="G14" i="50"/>
  <c r="W13" i="50"/>
  <c r="U13" i="50"/>
  <c r="S13" i="50"/>
  <c r="Q13" i="50"/>
  <c r="O13" i="50"/>
  <c r="M13" i="50"/>
  <c r="K13" i="50"/>
  <c r="I13" i="50"/>
  <c r="G13" i="50"/>
  <c r="W12" i="50"/>
  <c r="U12" i="50"/>
  <c r="S12" i="50"/>
  <c r="Q12" i="50"/>
  <c r="O12" i="50"/>
  <c r="M12" i="50"/>
  <c r="K12" i="50"/>
  <c r="I12" i="50"/>
  <c r="G12" i="50"/>
  <c r="W11" i="50"/>
  <c r="U11" i="50"/>
  <c r="S11" i="50"/>
  <c r="Q11" i="50"/>
  <c r="O11" i="50"/>
  <c r="M11" i="50"/>
  <c r="K11" i="50"/>
  <c r="I11" i="50"/>
  <c r="G11" i="50"/>
  <c r="W10" i="50"/>
  <c r="U10" i="50"/>
  <c r="S10" i="50"/>
  <c r="Q10" i="50"/>
  <c r="O10" i="50"/>
  <c r="M10" i="50"/>
  <c r="K10" i="50"/>
  <c r="I10" i="50"/>
  <c r="G10" i="50"/>
  <c r="W9" i="50"/>
  <c r="U9" i="50"/>
  <c r="S9" i="50"/>
  <c r="Q9" i="50"/>
  <c r="O9" i="50"/>
  <c r="N49" i="50" s="1"/>
  <c r="M9" i="50"/>
  <c r="K9" i="50"/>
  <c r="I9" i="50"/>
  <c r="G9" i="50"/>
  <c r="W8" i="50"/>
  <c r="U8" i="50"/>
  <c r="S8" i="50"/>
  <c r="Q8" i="50"/>
  <c r="P49" i="50" s="1"/>
  <c r="O8" i="50"/>
  <c r="M8" i="50"/>
  <c r="K8" i="50"/>
  <c r="I8" i="50"/>
  <c r="G8" i="50"/>
  <c r="W7" i="50"/>
  <c r="U7" i="50"/>
  <c r="S7" i="50"/>
  <c r="R49" i="50" s="1"/>
  <c r="Q7" i="50"/>
  <c r="O7" i="50"/>
  <c r="M7" i="50"/>
  <c r="K7" i="50"/>
  <c r="I7" i="50"/>
  <c r="G7" i="50"/>
  <c r="T49" i="50" l="1"/>
  <c r="J49" i="50"/>
  <c r="F49" i="50"/>
  <c r="V49" i="50"/>
  <c r="H110" i="51"/>
  <c r="H116" i="51" s="1"/>
  <c r="H49" i="50"/>
  <c r="L49" i="50"/>
  <c r="J110" i="51"/>
  <c r="J116" i="51" s="1"/>
  <c r="L110" i="51"/>
  <c r="L116" i="51" s="1"/>
  <c r="AC168" i="49"/>
  <c r="AA168" i="49"/>
  <c r="Y168" i="49"/>
  <c r="W168" i="49"/>
  <c r="U168" i="49"/>
  <c r="S168" i="49"/>
  <c r="Q168" i="49"/>
  <c r="O168" i="49"/>
  <c r="M168" i="49"/>
  <c r="K168" i="49"/>
  <c r="I168" i="49"/>
  <c r="G168" i="49"/>
  <c r="AC167" i="49"/>
  <c r="AA167" i="49"/>
  <c r="Y167" i="49"/>
  <c r="W167" i="49"/>
  <c r="U167" i="49"/>
  <c r="S167" i="49"/>
  <c r="Q167" i="49"/>
  <c r="O167" i="49"/>
  <c r="M167" i="49"/>
  <c r="K167" i="49"/>
  <c r="I167" i="49"/>
  <c r="G167" i="49"/>
  <c r="AC166" i="49"/>
  <c r="AA166" i="49"/>
  <c r="Y166" i="49"/>
  <c r="W166" i="49"/>
  <c r="U166" i="49"/>
  <c r="S166" i="49"/>
  <c r="Q166" i="49"/>
  <c r="O166" i="49"/>
  <c r="M166" i="49"/>
  <c r="K166" i="49"/>
  <c r="I166" i="49"/>
  <c r="G166" i="49"/>
  <c r="AC165" i="49"/>
  <c r="AC169" i="49" s="1"/>
  <c r="AA165" i="49"/>
  <c r="AA169" i="49" s="1"/>
  <c r="Y165" i="49"/>
  <c r="Y169" i="49" s="1"/>
  <c r="W165" i="49"/>
  <c r="U165" i="49"/>
  <c r="S165" i="49"/>
  <c r="Q165" i="49"/>
  <c r="O165" i="49"/>
  <c r="O169" i="49" s="1"/>
  <c r="M165" i="49"/>
  <c r="M169" i="49" s="1"/>
  <c r="K165" i="49"/>
  <c r="K169" i="49" s="1"/>
  <c r="I165" i="49"/>
  <c r="I169" i="49" s="1"/>
  <c r="G165" i="49"/>
  <c r="G169" i="49" s="1"/>
  <c r="AB161" i="49"/>
  <c r="Z161" i="49"/>
  <c r="X161" i="49"/>
  <c r="V161" i="49"/>
  <c r="T161" i="49"/>
  <c r="R161" i="49"/>
  <c r="P161" i="49"/>
  <c r="N161" i="49"/>
  <c r="L161" i="49"/>
  <c r="J161" i="49"/>
  <c r="G160" i="49"/>
  <c r="AC158" i="49"/>
  <c r="AA158" i="49"/>
  <c r="Y158" i="49"/>
  <c r="W158" i="49"/>
  <c r="U158" i="49"/>
  <c r="S158" i="49"/>
  <c r="Q158" i="49"/>
  <c r="O158" i="49"/>
  <c r="M158" i="49"/>
  <c r="K158" i="49"/>
  <c r="I158" i="49"/>
  <c r="G158" i="49"/>
  <c r="AC157" i="49"/>
  <c r="AA157" i="49"/>
  <c r="Y157" i="49"/>
  <c r="W157" i="49"/>
  <c r="U157" i="49"/>
  <c r="S157" i="49"/>
  <c r="Q157" i="49"/>
  <c r="O157" i="49"/>
  <c r="M157" i="49"/>
  <c r="K157" i="49"/>
  <c r="I157" i="49"/>
  <c r="G157" i="49"/>
  <c r="AC156" i="49"/>
  <c r="AA156" i="49"/>
  <c r="Y156" i="49"/>
  <c r="W156" i="49"/>
  <c r="U156" i="49"/>
  <c r="S156" i="49"/>
  <c r="Q156" i="49"/>
  <c r="O156" i="49"/>
  <c r="M156" i="49"/>
  <c r="K156" i="49"/>
  <c r="I156" i="49"/>
  <c r="G156" i="49"/>
  <c r="AC155" i="49"/>
  <c r="AA155" i="49"/>
  <c r="Y155" i="49"/>
  <c r="W155" i="49"/>
  <c r="U155" i="49"/>
  <c r="S155" i="49"/>
  <c r="Q155" i="49"/>
  <c r="O155" i="49"/>
  <c r="M155" i="49"/>
  <c r="K155" i="49"/>
  <c r="I155" i="49"/>
  <c r="G155" i="49"/>
  <c r="AC154" i="49"/>
  <c r="AA154" i="49"/>
  <c r="Y154" i="49"/>
  <c r="W154" i="49"/>
  <c r="U154" i="49"/>
  <c r="S154" i="49"/>
  <c r="Q154" i="49"/>
  <c r="O154" i="49"/>
  <c r="M154" i="49"/>
  <c r="K154" i="49"/>
  <c r="I154" i="49"/>
  <c r="G154" i="49"/>
  <c r="AC153" i="49"/>
  <c r="AA153" i="49"/>
  <c r="Y153" i="49"/>
  <c r="W153" i="49"/>
  <c r="U153" i="49"/>
  <c r="S153" i="49"/>
  <c r="Q153" i="49"/>
  <c r="O153" i="49"/>
  <c r="M153" i="49"/>
  <c r="K153" i="49"/>
  <c r="I153" i="49"/>
  <c r="G153" i="49"/>
  <c r="AC152" i="49"/>
  <c r="AA152" i="49"/>
  <c r="Y152" i="49"/>
  <c r="W152" i="49"/>
  <c r="U152" i="49"/>
  <c r="S152" i="49"/>
  <c r="Q152" i="49"/>
  <c r="O152" i="49"/>
  <c r="M152" i="49"/>
  <c r="K152" i="49"/>
  <c r="I152" i="49"/>
  <c r="G152" i="49"/>
  <c r="AC151" i="49"/>
  <c r="AA151" i="49"/>
  <c r="Y151" i="49"/>
  <c r="W151" i="49"/>
  <c r="U151" i="49"/>
  <c r="S151" i="49"/>
  <c r="Q151" i="49"/>
  <c r="O151" i="49"/>
  <c r="M151" i="49"/>
  <c r="K151" i="49"/>
  <c r="I151" i="49"/>
  <c r="G151" i="49"/>
  <c r="AC150" i="49"/>
  <c r="AA150" i="49"/>
  <c r="Y150" i="49"/>
  <c r="W150" i="49"/>
  <c r="U150" i="49"/>
  <c r="S150" i="49"/>
  <c r="Q150" i="49"/>
  <c r="O150" i="49"/>
  <c r="M150" i="49"/>
  <c r="K150" i="49"/>
  <c r="I150" i="49"/>
  <c r="G150" i="49"/>
  <c r="AC149" i="49"/>
  <c r="AA149" i="49"/>
  <c r="Y149" i="49"/>
  <c r="W149" i="49"/>
  <c r="U149" i="49"/>
  <c r="S149" i="49"/>
  <c r="Q149" i="49"/>
  <c r="O149" i="49"/>
  <c r="M149" i="49"/>
  <c r="K149" i="49"/>
  <c r="I149" i="49"/>
  <c r="G149" i="49"/>
  <c r="AC148" i="49"/>
  <c r="AA148" i="49"/>
  <c r="Y148" i="49"/>
  <c r="W148" i="49"/>
  <c r="U148" i="49"/>
  <c r="S148" i="49"/>
  <c r="Q148" i="49"/>
  <c r="O148" i="49"/>
  <c r="M148" i="49"/>
  <c r="K148" i="49"/>
  <c r="I148" i="49"/>
  <c r="G148" i="49"/>
  <c r="AC147" i="49"/>
  <c r="AA147" i="49"/>
  <c r="Y147" i="49"/>
  <c r="W147" i="49"/>
  <c r="U147" i="49"/>
  <c r="S147" i="49"/>
  <c r="Q147" i="49"/>
  <c r="O147" i="49"/>
  <c r="M147" i="49"/>
  <c r="K147" i="49"/>
  <c r="I147" i="49"/>
  <c r="G147" i="49"/>
  <c r="AC146" i="49"/>
  <c r="AA146" i="49"/>
  <c r="Y146" i="49"/>
  <c r="W146" i="49"/>
  <c r="U146" i="49"/>
  <c r="S146" i="49"/>
  <c r="Q146" i="49"/>
  <c r="O146" i="49"/>
  <c r="M146" i="49"/>
  <c r="K146" i="49"/>
  <c r="I146" i="49"/>
  <c r="G146" i="49"/>
  <c r="AC145" i="49"/>
  <c r="AA145" i="49"/>
  <c r="Y145" i="49"/>
  <c r="W145" i="49"/>
  <c r="U145" i="49"/>
  <c r="S145" i="49"/>
  <c r="Q145" i="49"/>
  <c r="O145" i="49"/>
  <c r="M145" i="49"/>
  <c r="K145" i="49"/>
  <c r="I145" i="49"/>
  <c r="G145" i="49"/>
  <c r="AC144" i="49"/>
  <c r="AA144" i="49"/>
  <c r="Y144" i="49"/>
  <c r="W144" i="49"/>
  <c r="U144" i="49"/>
  <c r="S144" i="49"/>
  <c r="Q144" i="49"/>
  <c r="O144" i="49"/>
  <c r="M144" i="49"/>
  <c r="K144" i="49"/>
  <c r="I144" i="49"/>
  <c r="G144" i="49"/>
  <c r="AC143" i="49"/>
  <c r="AA143" i="49"/>
  <c r="Y143" i="49"/>
  <c r="W143" i="49"/>
  <c r="U143" i="49"/>
  <c r="S143" i="49"/>
  <c r="Q143" i="49"/>
  <c r="O143" i="49"/>
  <c r="M143" i="49"/>
  <c r="K143" i="49"/>
  <c r="I143" i="49"/>
  <c r="G143" i="49"/>
  <c r="AC142" i="49"/>
  <c r="AA142" i="49"/>
  <c r="Y142" i="49"/>
  <c r="W142" i="49"/>
  <c r="U142" i="49"/>
  <c r="S142" i="49"/>
  <c r="Q142" i="49"/>
  <c r="O142" i="49"/>
  <c r="M142" i="49"/>
  <c r="K142" i="49"/>
  <c r="I142" i="49"/>
  <c r="G142" i="49"/>
  <c r="AC141" i="49"/>
  <c r="AA141" i="49"/>
  <c r="Y141" i="49"/>
  <c r="W141" i="49"/>
  <c r="U141" i="49"/>
  <c r="S141" i="49"/>
  <c r="Q141" i="49"/>
  <c r="O141" i="49"/>
  <c r="M141" i="49"/>
  <c r="K141" i="49"/>
  <c r="I141" i="49"/>
  <c r="G141" i="49"/>
  <c r="AC140" i="49"/>
  <c r="AA140" i="49"/>
  <c r="Y140" i="49"/>
  <c r="W140" i="49"/>
  <c r="U140" i="49"/>
  <c r="S140" i="49"/>
  <c r="Q140" i="49"/>
  <c r="O140" i="49"/>
  <c r="M140" i="49"/>
  <c r="K140" i="49"/>
  <c r="I140" i="49"/>
  <c r="G140" i="49"/>
  <c r="AC139" i="49"/>
  <c r="AA139" i="49"/>
  <c r="Y139" i="49"/>
  <c r="W139" i="49"/>
  <c r="U139" i="49"/>
  <c r="S139" i="49"/>
  <c r="Q139" i="49"/>
  <c r="O139" i="49"/>
  <c r="M139" i="49"/>
  <c r="K139" i="49"/>
  <c r="I139" i="49"/>
  <c r="G139" i="49"/>
  <c r="AC138" i="49"/>
  <c r="AA138" i="49"/>
  <c r="Y138" i="49"/>
  <c r="W138" i="49"/>
  <c r="U138" i="49"/>
  <c r="S138" i="49"/>
  <c r="Q138" i="49"/>
  <c r="O138" i="49"/>
  <c r="M138" i="49"/>
  <c r="K138" i="49"/>
  <c r="I138" i="49"/>
  <c r="G138" i="49"/>
  <c r="AC137" i="49"/>
  <c r="AA137" i="49"/>
  <c r="Y137" i="49"/>
  <c r="W137" i="49"/>
  <c r="U137" i="49"/>
  <c r="S137" i="49"/>
  <c r="Q137" i="49"/>
  <c r="O137" i="49"/>
  <c r="M137" i="49"/>
  <c r="K137" i="49"/>
  <c r="I137" i="49"/>
  <c r="G137" i="49"/>
  <c r="AC136" i="49"/>
  <c r="AA136" i="49"/>
  <c r="Y136" i="49"/>
  <c r="W136" i="49"/>
  <c r="U136" i="49"/>
  <c r="S136" i="49"/>
  <c r="Q136" i="49"/>
  <c r="O136" i="49"/>
  <c r="M136" i="49"/>
  <c r="K136" i="49"/>
  <c r="I136" i="49"/>
  <c r="G136" i="49"/>
  <c r="AC135" i="49"/>
  <c r="AA135" i="49"/>
  <c r="Y135" i="49"/>
  <c r="W135" i="49"/>
  <c r="U135" i="49"/>
  <c r="S135" i="49"/>
  <c r="Q135" i="49"/>
  <c r="O135" i="49"/>
  <c r="M135" i="49"/>
  <c r="K135" i="49"/>
  <c r="I135" i="49"/>
  <c r="G135" i="49"/>
  <c r="AC134" i="49"/>
  <c r="AA134" i="49"/>
  <c r="Y134" i="49"/>
  <c r="W134" i="49"/>
  <c r="U134" i="49"/>
  <c r="S134" i="49"/>
  <c r="Q134" i="49"/>
  <c r="O134" i="49"/>
  <c r="M134" i="49"/>
  <c r="K134" i="49"/>
  <c r="I134" i="49"/>
  <c r="G134" i="49"/>
  <c r="AC133" i="49"/>
  <c r="AA133" i="49"/>
  <c r="Y133" i="49"/>
  <c r="W133" i="49"/>
  <c r="U133" i="49"/>
  <c r="S133" i="49"/>
  <c r="Q133" i="49"/>
  <c r="O133" i="49"/>
  <c r="M133" i="49"/>
  <c r="K133" i="49"/>
  <c r="I133" i="49"/>
  <c r="G133" i="49"/>
  <c r="AC132" i="49"/>
  <c r="AA132" i="49"/>
  <c r="Y132" i="49"/>
  <c r="W132" i="49"/>
  <c r="U132" i="49"/>
  <c r="S132" i="49"/>
  <c r="Q132" i="49"/>
  <c r="O132" i="49"/>
  <c r="M132" i="49"/>
  <c r="K132" i="49"/>
  <c r="I132" i="49"/>
  <c r="G132" i="49"/>
  <c r="AC131" i="49"/>
  <c r="AA131" i="49"/>
  <c r="Y131" i="49"/>
  <c r="W131" i="49"/>
  <c r="U131" i="49"/>
  <c r="S131" i="49"/>
  <c r="Q131" i="49"/>
  <c r="O131" i="49"/>
  <c r="M131" i="49"/>
  <c r="K131" i="49"/>
  <c r="I131" i="49"/>
  <c r="G131" i="49"/>
  <c r="AC130" i="49"/>
  <c r="AA130" i="49"/>
  <c r="Y130" i="49"/>
  <c r="W130" i="49"/>
  <c r="U130" i="49"/>
  <c r="S130" i="49"/>
  <c r="Q130" i="49"/>
  <c r="O130" i="49"/>
  <c r="M130" i="49"/>
  <c r="K130" i="49"/>
  <c r="I130" i="49"/>
  <c r="G130" i="49"/>
  <c r="AC129" i="49"/>
  <c r="AA129" i="49"/>
  <c r="Y129" i="49"/>
  <c r="W129" i="49"/>
  <c r="U129" i="49"/>
  <c r="S129" i="49"/>
  <c r="Q129" i="49"/>
  <c r="O129" i="49"/>
  <c r="M129" i="49"/>
  <c r="K129" i="49"/>
  <c r="I129" i="49"/>
  <c r="G129" i="49"/>
  <c r="AC128" i="49"/>
  <c r="AA128" i="49"/>
  <c r="Y128" i="49"/>
  <c r="W128" i="49"/>
  <c r="U128" i="49"/>
  <c r="S128" i="49"/>
  <c r="Q128" i="49"/>
  <c r="O128" i="49"/>
  <c r="M128" i="49"/>
  <c r="K128" i="49"/>
  <c r="I128" i="49"/>
  <c r="G128" i="49"/>
  <c r="AC127" i="49"/>
  <c r="AA127" i="49"/>
  <c r="Y127" i="49"/>
  <c r="W127" i="49"/>
  <c r="U127" i="49"/>
  <c r="S127" i="49"/>
  <c r="Q127" i="49"/>
  <c r="O127" i="49"/>
  <c r="M127" i="49"/>
  <c r="K127" i="49"/>
  <c r="I127" i="49"/>
  <c r="G127" i="49"/>
  <c r="AC126" i="49"/>
  <c r="AA126" i="49"/>
  <c r="Y126" i="49"/>
  <c r="W126" i="49"/>
  <c r="U126" i="49"/>
  <c r="S126" i="49"/>
  <c r="Q126" i="49"/>
  <c r="O126" i="49"/>
  <c r="M126" i="49"/>
  <c r="K126" i="49"/>
  <c r="I126" i="49"/>
  <c r="G126" i="49"/>
  <c r="AC125" i="49"/>
  <c r="AA125" i="49"/>
  <c r="Y125" i="49"/>
  <c r="W125" i="49"/>
  <c r="U125" i="49"/>
  <c r="S125" i="49"/>
  <c r="Q125" i="49"/>
  <c r="O125" i="49"/>
  <c r="M125" i="49"/>
  <c r="K125" i="49"/>
  <c r="I125" i="49"/>
  <c r="G125" i="49"/>
  <c r="AC124" i="49"/>
  <c r="AA124" i="49"/>
  <c r="Y124" i="49"/>
  <c r="W124" i="49"/>
  <c r="U124" i="49"/>
  <c r="S124" i="49"/>
  <c r="Q124" i="49"/>
  <c r="O124" i="49"/>
  <c r="M124" i="49"/>
  <c r="K124" i="49"/>
  <c r="I124" i="49"/>
  <c r="G124" i="49"/>
  <c r="AC123" i="49"/>
  <c r="AA123" i="49"/>
  <c r="Y123" i="49"/>
  <c r="W123" i="49"/>
  <c r="U123" i="49"/>
  <c r="S123" i="49"/>
  <c r="Q123" i="49"/>
  <c r="O123" i="49"/>
  <c r="M123" i="49"/>
  <c r="K123" i="49"/>
  <c r="I123" i="49"/>
  <c r="G123" i="49"/>
  <c r="AC122" i="49"/>
  <c r="AA122" i="49"/>
  <c r="Y122" i="49"/>
  <c r="W122" i="49"/>
  <c r="U122" i="49"/>
  <c r="S122" i="49"/>
  <c r="Q122" i="49"/>
  <c r="O122" i="49"/>
  <c r="M122" i="49"/>
  <c r="K122" i="49"/>
  <c r="I122" i="49"/>
  <c r="G122" i="49"/>
  <c r="AC121" i="49"/>
  <c r="AA121" i="49"/>
  <c r="Y121" i="49"/>
  <c r="W121" i="49"/>
  <c r="U121" i="49"/>
  <c r="S121" i="49"/>
  <c r="Q121" i="49"/>
  <c r="O121" i="49"/>
  <c r="M121" i="49"/>
  <c r="K121" i="49"/>
  <c r="I121" i="49"/>
  <c r="G121" i="49"/>
  <c r="AC120" i="49"/>
  <c r="AA120" i="49"/>
  <c r="Y120" i="49"/>
  <c r="W120" i="49"/>
  <c r="U120" i="49"/>
  <c r="S120" i="49"/>
  <c r="Q120" i="49"/>
  <c r="O120" i="49"/>
  <c r="M120" i="49"/>
  <c r="K120" i="49"/>
  <c r="I120" i="49"/>
  <c r="G120" i="49"/>
  <c r="AC119" i="49"/>
  <c r="AA119" i="49"/>
  <c r="Y119" i="49"/>
  <c r="W119" i="49"/>
  <c r="U119" i="49"/>
  <c r="S119" i="49"/>
  <c r="Q119" i="49"/>
  <c r="O119" i="49"/>
  <c r="M119" i="49"/>
  <c r="K119" i="49"/>
  <c r="I119" i="49"/>
  <c r="G119" i="49"/>
  <c r="AC118" i="49"/>
  <c r="AA118" i="49"/>
  <c r="Y118" i="49"/>
  <c r="W118" i="49"/>
  <c r="U118" i="49"/>
  <c r="S118" i="49"/>
  <c r="Q118" i="49"/>
  <c r="O118" i="49"/>
  <c r="M118" i="49"/>
  <c r="K118" i="49"/>
  <c r="I118" i="49"/>
  <c r="G118" i="49"/>
  <c r="AC117" i="49"/>
  <c r="AA117" i="49"/>
  <c r="Y117" i="49"/>
  <c r="W117" i="49"/>
  <c r="U117" i="49"/>
  <c r="S117" i="49"/>
  <c r="Q117" i="49"/>
  <c r="O117" i="49"/>
  <c r="M117" i="49"/>
  <c r="K117" i="49"/>
  <c r="I117" i="49"/>
  <c r="G117" i="49"/>
  <c r="AC116" i="49"/>
  <c r="AA116" i="49"/>
  <c r="Y116" i="49"/>
  <c r="W116" i="49"/>
  <c r="U116" i="49"/>
  <c r="S116" i="49"/>
  <c r="Q116" i="49"/>
  <c r="O116" i="49"/>
  <c r="M116" i="49"/>
  <c r="K116" i="49"/>
  <c r="I116" i="49"/>
  <c r="G116" i="49"/>
  <c r="AC115" i="49"/>
  <c r="AA115" i="49"/>
  <c r="Y115" i="49"/>
  <c r="W115" i="49"/>
  <c r="U115" i="49"/>
  <c r="S115" i="49"/>
  <c r="Q115" i="49"/>
  <c r="O115" i="49"/>
  <c r="M115" i="49"/>
  <c r="K115" i="49"/>
  <c r="I115" i="49"/>
  <c r="G115" i="49"/>
  <c r="AC114" i="49"/>
  <c r="AA114" i="49"/>
  <c r="Y114" i="49"/>
  <c r="W114" i="49"/>
  <c r="U114" i="49"/>
  <c r="S114" i="49"/>
  <c r="Q114" i="49"/>
  <c r="O114" i="49"/>
  <c r="M114" i="49"/>
  <c r="K114" i="49"/>
  <c r="I114" i="49"/>
  <c r="G114" i="49"/>
  <c r="AC113" i="49"/>
  <c r="AA113" i="49"/>
  <c r="Y113" i="49"/>
  <c r="W113" i="49"/>
  <c r="U113" i="49"/>
  <c r="S113" i="49"/>
  <c r="Q113" i="49"/>
  <c r="O113" i="49"/>
  <c r="M113" i="49"/>
  <c r="K113" i="49"/>
  <c r="I113" i="49"/>
  <c r="G113" i="49"/>
  <c r="AC112" i="49"/>
  <c r="AA112" i="49"/>
  <c r="Y112" i="49"/>
  <c r="W112" i="49"/>
  <c r="U112" i="49"/>
  <c r="S112" i="49"/>
  <c r="Q112" i="49"/>
  <c r="O112" i="49"/>
  <c r="M112" i="49"/>
  <c r="K112" i="49"/>
  <c r="I112" i="49"/>
  <c r="G112" i="49"/>
  <c r="AC111" i="49"/>
  <c r="AA111" i="49"/>
  <c r="Y111" i="49"/>
  <c r="W111" i="49"/>
  <c r="U111" i="49"/>
  <c r="S111" i="49"/>
  <c r="Q111" i="49"/>
  <c r="O111" i="49"/>
  <c r="M111" i="49"/>
  <c r="K111" i="49"/>
  <c r="I111" i="49"/>
  <c r="G111" i="49"/>
  <c r="AC110" i="49"/>
  <c r="AA110" i="49"/>
  <c r="Y110" i="49"/>
  <c r="W110" i="49"/>
  <c r="U110" i="49"/>
  <c r="S110" i="49"/>
  <c r="Q110" i="49"/>
  <c r="O110" i="49"/>
  <c r="M110" i="49"/>
  <c r="K110" i="49"/>
  <c r="I110" i="49"/>
  <c r="G110" i="49"/>
  <c r="AC109" i="49"/>
  <c r="AA109" i="49"/>
  <c r="Y109" i="49"/>
  <c r="W109" i="49"/>
  <c r="U109" i="49"/>
  <c r="S109" i="49"/>
  <c r="Q109" i="49"/>
  <c r="O109" i="49"/>
  <c r="M109" i="49"/>
  <c r="K109" i="49"/>
  <c r="I109" i="49"/>
  <c r="G109" i="49"/>
  <c r="AC108" i="49"/>
  <c r="AA108" i="49"/>
  <c r="Y108" i="49"/>
  <c r="W108" i="49"/>
  <c r="U108" i="49"/>
  <c r="S108" i="49"/>
  <c r="Q108" i="49"/>
  <c r="O108" i="49"/>
  <c r="M108" i="49"/>
  <c r="K108" i="49"/>
  <c r="I108" i="49"/>
  <c r="G108" i="49"/>
  <c r="AC107" i="49"/>
  <c r="AA107" i="49"/>
  <c r="Y107" i="49"/>
  <c r="W107" i="49"/>
  <c r="U107" i="49"/>
  <c r="S107" i="49"/>
  <c r="Q107" i="49"/>
  <c r="O107" i="49"/>
  <c r="M107" i="49"/>
  <c r="K107" i="49"/>
  <c r="I107" i="49"/>
  <c r="G107" i="49"/>
  <c r="AC106" i="49"/>
  <c r="AA106" i="49"/>
  <c r="Y106" i="49"/>
  <c r="W106" i="49"/>
  <c r="U106" i="49"/>
  <c r="S106" i="49"/>
  <c r="Q106" i="49"/>
  <c r="O106" i="49"/>
  <c r="M106" i="49"/>
  <c r="K106" i="49"/>
  <c r="I106" i="49"/>
  <c r="G106" i="49"/>
  <c r="AC105" i="49"/>
  <c r="AA105" i="49"/>
  <c r="Y105" i="49"/>
  <c r="W105" i="49"/>
  <c r="U105" i="49"/>
  <c r="S105" i="49"/>
  <c r="Q105" i="49"/>
  <c r="O105" i="49"/>
  <c r="M105" i="49"/>
  <c r="K105" i="49"/>
  <c r="I105" i="49"/>
  <c r="G105" i="49"/>
  <c r="AC104" i="49"/>
  <c r="AA104" i="49"/>
  <c r="Y104" i="49"/>
  <c r="W104" i="49"/>
  <c r="U104" i="49"/>
  <c r="S104" i="49"/>
  <c r="Q104" i="49"/>
  <c r="O104" i="49"/>
  <c r="M104" i="49"/>
  <c r="K104" i="49"/>
  <c r="I104" i="49"/>
  <c r="G104" i="49"/>
  <c r="AC103" i="49"/>
  <c r="AA103" i="49"/>
  <c r="Y103" i="49"/>
  <c r="W103" i="49"/>
  <c r="U103" i="49"/>
  <c r="S103" i="49"/>
  <c r="Q103" i="49"/>
  <c r="O103" i="49"/>
  <c r="M103" i="49"/>
  <c r="K103" i="49"/>
  <c r="I103" i="49"/>
  <c r="G103" i="49"/>
  <c r="AC102" i="49"/>
  <c r="AA102" i="49"/>
  <c r="Y102" i="49"/>
  <c r="W102" i="49"/>
  <c r="U102" i="49"/>
  <c r="S102" i="49"/>
  <c r="Q102" i="49"/>
  <c r="O102" i="49"/>
  <c r="M102" i="49"/>
  <c r="K102" i="49"/>
  <c r="I102" i="49"/>
  <c r="G102" i="49"/>
  <c r="AC101" i="49"/>
  <c r="AA101" i="49"/>
  <c r="Y101" i="49"/>
  <c r="W101" i="49"/>
  <c r="U101" i="49"/>
  <c r="S101" i="49"/>
  <c r="Q101" i="49"/>
  <c r="O101" i="49"/>
  <c r="M101" i="49"/>
  <c r="K101" i="49"/>
  <c r="I101" i="49"/>
  <c r="G101" i="49"/>
  <c r="AC100" i="49"/>
  <c r="AA100" i="49"/>
  <c r="Y100" i="49"/>
  <c r="W100" i="49"/>
  <c r="U100" i="49"/>
  <c r="S100" i="49"/>
  <c r="Q100" i="49"/>
  <c r="O100" i="49"/>
  <c r="M100" i="49"/>
  <c r="K100" i="49"/>
  <c r="I100" i="49"/>
  <c r="G100" i="49"/>
  <c r="AC99" i="49"/>
  <c r="AA99" i="49"/>
  <c r="Y99" i="49"/>
  <c r="W99" i="49"/>
  <c r="U99" i="49"/>
  <c r="S99" i="49"/>
  <c r="Q99" i="49"/>
  <c r="O99" i="49"/>
  <c r="M99" i="49"/>
  <c r="K99" i="49"/>
  <c r="I99" i="49"/>
  <c r="G99" i="49"/>
  <c r="AC98" i="49"/>
  <c r="AA98" i="49"/>
  <c r="Y98" i="49"/>
  <c r="W98" i="49"/>
  <c r="U98" i="49"/>
  <c r="S98" i="49"/>
  <c r="Q98" i="49"/>
  <c r="O98" i="49"/>
  <c r="M98" i="49"/>
  <c r="K98" i="49"/>
  <c r="I98" i="49"/>
  <c r="G98" i="49"/>
  <c r="AC97" i="49"/>
  <c r="AA97" i="49"/>
  <c r="Y97" i="49"/>
  <c r="W97" i="49"/>
  <c r="U97" i="49"/>
  <c r="S97" i="49"/>
  <c r="Q97" i="49"/>
  <c r="O97" i="49"/>
  <c r="M97" i="49"/>
  <c r="K97" i="49"/>
  <c r="I97" i="49"/>
  <c r="G97" i="49"/>
  <c r="AC96" i="49"/>
  <c r="AA96" i="49"/>
  <c r="Y96" i="49"/>
  <c r="W96" i="49"/>
  <c r="U96" i="49"/>
  <c r="S96" i="49"/>
  <c r="Q96" i="49"/>
  <c r="O96" i="49"/>
  <c r="M96" i="49"/>
  <c r="K96" i="49"/>
  <c r="I96" i="49"/>
  <c r="G96" i="49"/>
  <c r="AC95" i="49"/>
  <c r="AA95" i="49"/>
  <c r="Y95" i="49"/>
  <c r="W95" i="49"/>
  <c r="U95" i="49"/>
  <c r="S95" i="49"/>
  <c r="Q95" i="49"/>
  <c r="O95" i="49"/>
  <c r="M95" i="49"/>
  <c r="K95" i="49"/>
  <c r="I95" i="49"/>
  <c r="G95" i="49"/>
  <c r="AC94" i="49"/>
  <c r="AA94" i="49"/>
  <c r="Y94" i="49"/>
  <c r="W94" i="49"/>
  <c r="U94" i="49"/>
  <c r="S94" i="49"/>
  <c r="Q94" i="49"/>
  <c r="O94" i="49"/>
  <c r="M94" i="49"/>
  <c r="K94" i="49"/>
  <c r="I94" i="49"/>
  <c r="G94" i="49"/>
  <c r="AC93" i="49"/>
  <c r="AA93" i="49"/>
  <c r="Y93" i="49"/>
  <c r="W93" i="49"/>
  <c r="U93" i="49"/>
  <c r="S93" i="49"/>
  <c r="Q93" i="49"/>
  <c r="O93" i="49"/>
  <c r="M93" i="49"/>
  <c r="K93" i="49"/>
  <c r="I93" i="49"/>
  <c r="G93" i="49"/>
  <c r="AC92" i="49"/>
  <c r="AA92" i="49"/>
  <c r="Y92" i="49"/>
  <c r="W92" i="49"/>
  <c r="U92" i="49"/>
  <c r="S92" i="49"/>
  <c r="Q92" i="49"/>
  <c r="O92" i="49"/>
  <c r="M92" i="49"/>
  <c r="K92" i="49"/>
  <c r="I92" i="49"/>
  <c r="G92" i="49"/>
  <c r="AC91" i="49"/>
  <c r="AA91" i="49"/>
  <c r="Y91" i="49"/>
  <c r="W91" i="49"/>
  <c r="U91" i="49"/>
  <c r="S91" i="49"/>
  <c r="Q91" i="49"/>
  <c r="O91" i="49"/>
  <c r="M91" i="49"/>
  <c r="K91" i="49"/>
  <c r="I91" i="49"/>
  <c r="G91" i="49"/>
  <c r="AC90" i="49"/>
  <c r="AA90" i="49"/>
  <c r="Y90" i="49"/>
  <c r="W90" i="49"/>
  <c r="U90" i="49"/>
  <c r="S90" i="49"/>
  <c r="Q90" i="49"/>
  <c r="O90" i="49"/>
  <c r="M90" i="49"/>
  <c r="K90" i="49"/>
  <c r="I90" i="49"/>
  <c r="G90" i="49"/>
  <c r="AC89" i="49"/>
  <c r="AA89" i="49"/>
  <c r="Y89" i="49"/>
  <c r="W89" i="49"/>
  <c r="U89" i="49"/>
  <c r="S89" i="49"/>
  <c r="Q89" i="49"/>
  <c r="O89" i="49"/>
  <c r="M89" i="49"/>
  <c r="K89" i="49"/>
  <c r="I89" i="49"/>
  <c r="G89" i="49"/>
  <c r="AC88" i="49"/>
  <c r="AA88" i="49"/>
  <c r="Y88" i="49"/>
  <c r="W88" i="49"/>
  <c r="U88" i="49"/>
  <c r="S88" i="49"/>
  <c r="Q88" i="49"/>
  <c r="O88" i="49"/>
  <c r="M88" i="49"/>
  <c r="K88" i="49"/>
  <c r="I88" i="49"/>
  <c r="G88" i="49"/>
  <c r="AC87" i="49"/>
  <c r="AA87" i="49"/>
  <c r="Y87" i="49"/>
  <c r="W87" i="49"/>
  <c r="U87" i="49"/>
  <c r="S87" i="49"/>
  <c r="Q87" i="49"/>
  <c r="O87" i="49"/>
  <c r="M87" i="49"/>
  <c r="K87" i="49"/>
  <c r="I87" i="49"/>
  <c r="G87" i="49"/>
  <c r="AC86" i="49"/>
  <c r="AA86" i="49"/>
  <c r="Y86" i="49"/>
  <c r="W86" i="49"/>
  <c r="U86" i="49"/>
  <c r="S86" i="49"/>
  <c r="Q86" i="49"/>
  <c r="O86" i="49"/>
  <c r="M86" i="49"/>
  <c r="K86" i="49"/>
  <c r="I86" i="49"/>
  <c r="G86" i="49"/>
  <c r="AC85" i="49"/>
  <c r="AA85" i="49"/>
  <c r="Y85" i="49"/>
  <c r="W85" i="49"/>
  <c r="U85" i="49"/>
  <c r="S85" i="49"/>
  <c r="Q85" i="49"/>
  <c r="O85" i="49"/>
  <c r="M85" i="49"/>
  <c r="K85" i="49"/>
  <c r="I85" i="49"/>
  <c r="G85" i="49"/>
  <c r="AC84" i="49"/>
  <c r="AA84" i="49"/>
  <c r="Y84" i="49"/>
  <c r="W84" i="49"/>
  <c r="U84" i="49"/>
  <c r="S84" i="49"/>
  <c r="Q84" i="49"/>
  <c r="O84" i="49"/>
  <c r="M84" i="49"/>
  <c r="K84" i="49"/>
  <c r="I84" i="49"/>
  <c r="G84" i="49"/>
  <c r="AC83" i="49"/>
  <c r="AA83" i="49"/>
  <c r="Y83" i="49"/>
  <c r="W83" i="49"/>
  <c r="U83" i="49"/>
  <c r="S83" i="49"/>
  <c r="Q83" i="49"/>
  <c r="O83" i="49"/>
  <c r="M83" i="49"/>
  <c r="K83" i="49"/>
  <c r="I83" i="49"/>
  <c r="G83" i="49"/>
  <c r="AC82" i="49"/>
  <c r="AA82" i="49"/>
  <c r="Y82" i="49"/>
  <c r="W82" i="49"/>
  <c r="U82" i="49"/>
  <c r="S82" i="49"/>
  <c r="Q82" i="49"/>
  <c r="O82" i="49"/>
  <c r="M82" i="49"/>
  <c r="K82" i="49"/>
  <c r="I82" i="49"/>
  <c r="G82" i="49"/>
  <c r="AC81" i="49"/>
  <c r="AA81" i="49"/>
  <c r="Y81" i="49"/>
  <c r="W81" i="49"/>
  <c r="U81" i="49"/>
  <c r="S81" i="49"/>
  <c r="Q81" i="49"/>
  <c r="O81" i="49"/>
  <c r="M81" i="49"/>
  <c r="K81" i="49"/>
  <c r="I81" i="49"/>
  <c r="G81" i="49"/>
  <c r="AC80" i="49"/>
  <c r="AA80" i="49"/>
  <c r="Y80" i="49"/>
  <c r="W80" i="49"/>
  <c r="U80" i="49"/>
  <c r="S80" i="49"/>
  <c r="Q80" i="49"/>
  <c r="O80" i="49"/>
  <c r="M80" i="49"/>
  <c r="K80" i="49"/>
  <c r="I80" i="49"/>
  <c r="G80" i="49"/>
  <c r="AC79" i="49"/>
  <c r="AA79" i="49"/>
  <c r="Y79" i="49"/>
  <c r="W79" i="49"/>
  <c r="U79" i="49"/>
  <c r="S79" i="49"/>
  <c r="Q79" i="49"/>
  <c r="O79" i="49"/>
  <c r="M79" i="49"/>
  <c r="K79" i="49"/>
  <c r="I79" i="49"/>
  <c r="G79" i="49"/>
  <c r="AC78" i="49"/>
  <c r="AA78" i="49"/>
  <c r="Y78" i="49"/>
  <c r="W78" i="49"/>
  <c r="U78" i="49"/>
  <c r="S78" i="49"/>
  <c r="Q78" i="49"/>
  <c r="O78" i="49"/>
  <c r="M78" i="49"/>
  <c r="K78" i="49"/>
  <c r="I78" i="49"/>
  <c r="G78" i="49"/>
  <c r="AC77" i="49"/>
  <c r="AA77" i="49"/>
  <c r="Y77" i="49"/>
  <c r="W77" i="49"/>
  <c r="U77" i="49"/>
  <c r="S77" i="49"/>
  <c r="Q77" i="49"/>
  <c r="O77" i="49"/>
  <c r="M77" i="49"/>
  <c r="K77" i="49"/>
  <c r="I77" i="49"/>
  <c r="G77" i="49"/>
  <c r="AC76" i="49"/>
  <c r="AA76" i="49"/>
  <c r="Y76" i="49"/>
  <c r="W76" i="49"/>
  <c r="U76" i="49"/>
  <c r="S76" i="49"/>
  <c r="Q76" i="49"/>
  <c r="O76" i="49"/>
  <c r="M76" i="49"/>
  <c r="K76" i="49"/>
  <c r="I76" i="49"/>
  <c r="G76" i="49"/>
  <c r="AC75" i="49"/>
  <c r="AA75" i="49"/>
  <c r="Y75" i="49"/>
  <c r="W75" i="49"/>
  <c r="U75" i="49"/>
  <c r="S75" i="49"/>
  <c r="Q75" i="49"/>
  <c r="O75" i="49"/>
  <c r="M75" i="49"/>
  <c r="K75" i="49"/>
  <c r="I75" i="49"/>
  <c r="G75" i="49"/>
  <c r="AC74" i="49"/>
  <c r="AA74" i="49"/>
  <c r="Y74" i="49"/>
  <c r="W74" i="49"/>
  <c r="U74" i="49"/>
  <c r="S74" i="49"/>
  <c r="Q74" i="49"/>
  <c r="O74" i="49"/>
  <c r="M74" i="49"/>
  <c r="K74" i="49"/>
  <c r="I74" i="49"/>
  <c r="G74" i="49"/>
  <c r="AC73" i="49"/>
  <c r="AA73" i="49"/>
  <c r="Y73" i="49"/>
  <c r="W73" i="49"/>
  <c r="U73" i="49"/>
  <c r="S73" i="49"/>
  <c r="Q73" i="49"/>
  <c r="O73" i="49"/>
  <c r="M73" i="49"/>
  <c r="K73" i="49"/>
  <c r="I73" i="49"/>
  <c r="G73" i="49"/>
  <c r="AC72" i="49"/>
  <c r="AA72" i="49"/>
  <c r="Y72" i="49"/>
  <c r="W72" i="49"/>
  <c r="U72" i="49"/>
  <c r="S72" i="49"/>
  <c r="Q72" i="49"/>
  <c r="O72" i="49"/>
  <c r="M72" i="49"/>
  <c r="K72" i="49"/>
  <c r="I72" i="49"/>
  <c r="G72" i="49"/>
  <c r="AC71" i="49"/>
  <c r="AA71" i="49"/>
  <c r="Y71" i="49"/>
  <c r="W71" i="49"/>
  <c r="U71" i="49"/>
  <c r="S71" i="49"/>
  <c r="Q71" i="49"/>
  <c r="O71" i="49"/>
  <c r="M71" i="49"/>
  <c r="K71" i="49"/>
  <c r="I71" i="49"/>
  <c r="G71" i="49"/>
  <c r="AC70" i="49"/>
  <c r="AA70" i="49"/>
  <c r="Y70" i="49"/>
  <c r="W70" i="49"/>
  <c r="U70" i="49"/>
  <c r="S70" i="49"/>
  <c r="Q70" i="49"/>
  <c r="O70" i="49"/>
  <c r="M70" i="49"/>
  <c r="K70" i="49"/>
  <c r="I70" i="49"/>
  <c r="G70" i="49"/>
  <c r="AC69" i="49"/>
  <c r="AA69" i="49"/>
  <c r="Y69" i="49"/>
  <c r="W69" i="49"/>
  <c r="U69" i="49"/>
  <c r="S69" i="49"/>
  <c r="Q69" i="49"/>
  <c r="O69" i="49"/>
  <c r="M69" i="49"/>
  <c r="K69" i="49"/>
  <c r="I69" i="49"/>
  <c r="G69" i="49"/>
  <c r="AC68" i="49"/>
  <c r="AA68" i="49"/>
  <c r="Y68" i="49"/>
  <c r="W68" i="49"/>
  <c r="U68" i="49"/>
  <c r="S68" i="49"/>
  <c r="Q68" i="49"/>
  <c r="O68" i="49"/>
  <c r="M68" i="49"/>
  <c r="K68" i="49"/>
  <c r="I68" i="49"/>
  <c r="G68" i="49"/>
  <c r="AC67" i="49"/>
  <c r="AA67" i="49"/>
  <c r="Y67" i="49"/>
  <c r="W67" i="49"/>
  <c r="U67" i="49"/>
  <c r="S67" i="49"/>
  <c r="Q67" i="49"/>
  <c r="O67" i="49"/>
  <c r="M67" i="49"/>
  <c r="K67" i="49"/>
  <c r="I67" i="49"/>
  <c r="G67" i="49"/>
  <c r="AC66" i="49"/>
  <c r="AA66" i="49"/>
  <c r="Y66" i="49"/>
  <c r="W66" i="49"/>
  <c r="U66" i="49"/>
  <c r="S66" i="49"/>
  <c r="Q66" i="49"/>
  <c r="O66" i="49"/>
  <c r="M66" i="49"/>
  <c r="K66" i="49"/>
  <c r="I66" i="49"/>
  <c r="G66" i="49"/>
  <c r="AC65" i="49"/>
  <c r="AA65" i="49"/>
  <c r="Y65" i="49"/>
  <c r="W65" i="49"/>
  <c r="U65" i="49"/>
  <c r="S65" i="49"/>
  <c r="Q65" i="49"/>
  <c r="O65" i="49"/>
  <c r="M65" i="49"/>
  <c r="K65" i="49"/>
  <c r="I65" i="49"/>
  <c r="G65" i="49"/>
  <c r="AC64" i="49"/>
  <c r="AA64" i="49"/>
  <c r="Y64" i="49"/>
  <c r="W64" i="49"/>
  <c r="U64" i="49"/>
  <c r="S64" i="49"/>
  <c r="Q64" i="49"/>
  <c r="O64" i="49"/>
  <c r="M64" i="49"/>
  <c r="K64" i="49"/>
  <c r="I64" i="49"/>
  <c r="G64" i="49"/>
  <c r="AC63" i="49"/>
  <c r="AA63" i="49"/>
  <c r="Y63" i="49"/>
  <c r="W63" i="49"/>
  <c r="U63" i="49"/>
  <c r="S63" i="49"/>
  <c r="Q63" i="49"/>
  <c r="O63" i="49"/>
  <c r="M63" i="49"/>
  <c r="K63" i="49"/>
  <c r="I63" i="49"/>
  <c r="G63" i="49"/>
  <c r="AC62" i="49"/>
  <c r="AA62" i="49"/>
  <c r="Y62" i="49"/>
  <c r="W62" i="49"/>
  <c r="U62" i="49"/>
  <c r="S62" i="49"/>
  <c r="Q62" i="49"/>
  <c r="O62" i="49"/>
  <c r="M62" i="49"/>
  <c r="K62" i="49"/>
  <c r="I62" i="49"/>
  <c r="G62" i="49"/>
  <c r="AC61" i="49"/>
  <c r="AA61" i="49"/>
  <c r="Y61" i="49"/>
  <c r="W61" i="49"/>
  <c r="U61" i="49"/>
  <c r="S61" i="49"/>
  <c r="Q61" i="49"/>
  <c r="O61" i="49"/>
  <c r="M61" i="49"/>
  <c r="K61" i="49"/>
  <c r="I61" i="49"/>
  <c r="G61" i="49"/>
  <c r="AC60" i="49"/>
  <c r="AA60" i="49"/>
  <c r="Y60" i="49"/>
  <c r="W60" i="49"/>
  <c r="U60" i="49"/>
  <c r="S60" i="49"/>
  <c r="Q60" i="49"/>
  <c r="O60" i="49"/>
  <c r="M60" i="49"/>
  <c r="K60" i="49"/>
  <c r="I60" i="49"/>
  <c r="G60" i="49"/>
  <c r="AC59" i="49"/>
  <c r="AA59" i="49"/>
  <c r="Y59" i="49"/>
  <c r="W59" i="49"/>
  <c r="U59" i="49"/>
  <c r="S59" i="49"/>
  <c r="Q59" i="49"/>
  <c r="O59" i="49"/>
  <c r="M59" i="49"/>
  <c r="K59" i="49"/>
  <c r="I59" i="49"/>
  <c r="G59" i="49"/>
  <c r="AC58" i="49"/>
  <c r="AA58" i="49"/>
  <c r="Y58" i="49"/>
  <c r="W58" i="49"/>
  <c r="U58" i="49"/>
  <c r="S58" i="49"/>
  <c r="Q58" i="49"/>
  <c r="O58" i="49"/>
  <c r="M58" i="49"/>
  <c r="K58" i="49"/>
  <c r="I58" i="49"/>
  <c r="G58" i="49"/>
  <c r="AC57" i="49"/>
  <c r="AA57" i="49"/>
  <c r="Y57" i="49"/>
  <c r="W57" i="49"/>
  <c r="U57" i="49"/>
  <c r="S57" i="49"/>
  <c r="Q57" i="49"/>
  <c r="O57" i="49"/>
  <c r="M57" i="49"/>
  <c r="K57" i="49"/>
  <c r="I57" i="49"/>
  <c r="G57" i="49"/>
  <c r="AC56" i="49"/>
  <c r="AA56" i="49"/>
  <c r="Y56" i="49"/>
  <c r="W56" i="49"/>
  <c r="U56" i="49"/>
  <c r="S56" i="49"/>
  <c r="Q56" i="49"/>
  <c r="O56" i="49"/>
  <c r="M56" i="49"/>
  <c r="K56" i="49"/>
  <c r="I56" i="49"/>
  <c r="G56" i="49"/>
  <c r="AC55" i="49"/>
  <c r="AA55" i="49"/>
  <c r="Y55" i="49"/>
  <c r="W55" i="49"/>
  <c r="U55" i="49"/>
  <c r="S55" i="49"/>
  <c r="Q55" i="49"/>
  <c r="O55" i="49"/>
  <c r="M55" i="49"/>
  <c r="K55" i="49"/>
  <c r="I55" i="49"/>
  <c r="G55" i="49"/>
  <c r="AC54" i="49"/>
  <c r="AA54" i="49"/>
  <c r="Y54" i="49"/>
  <c r="W54" i="49"/>
  <c r="U54" i="49"/>
  <c r="S54" i="49"/>
  <c r="Q54" i="49"/>
  <c r="O54" i="49"/>
  <c r="M54" i="49"/>
  <c r="K54" i="49"/>
  <c r="I54" i="49"/>
  <c r="G54" i="49"/>
  <c r="AC53" i="49"/>
  <c r="AA53" i="49"/>
  <c r="Y53" i="49"/>
  <c r="W53" i="49"/>
  <c r="U53" i="49"/>
  <c r="S53" i="49"/>
  <c r="Q53" i="49"/>
  <c r="O53" i="49"/>
  <c r="M53" i="49"/>
  <c r="K53" i="49"/>
  <c r="I53" i="49"/>
  <c r="G53" i="49"/>
  <c r="AC52" i="49"/>
  <c r="AA52" i="49"/>
  <c r="Y52" i="49"/>
  <c r="W52" i="49"/>
  <c r="U52" i="49"/>
  <c r="S52" i="49"/>
  <c r="Q52" i="49"/>
  <c r="O52" i="49"/>
  <c r="M52" i="49"/>
  <c r="K52" i="49"/>
  <c r="I52" i="49"/>
  <c r="G52" i="49"/>
  <c r="AC51" i="49"/>
  <c r="AA51" i="49"/>
  <c r="Y51" i="49"/>
  <c r="W51" i="49"/>
  <c r="U51" i="49"/>
  <c r="S51" i="49"/>
  <c r="Q51" i="49"/>
  <c r="O51" i="49"/>
  <c r="M51" i="49"/>
  <c r="K51" i="49"/>
  <c r="I51" i="49"/>
  <c r="G51" i="49"/>
  <c r="AC50" i="49"/>
  <c r="AA50" i="49"/>
  <c r="Y50" i="49"/>
  <c r="W50" i="49"/>
  <c r="U50" i="49"/>
  <c r="S50" i="49"/>
  <c r="Q50" i="49"/>
  <c r="O50" i="49"/>
  <c r="M50" i="49"/>
  <c r="K50" i="49"/>
  <c r="I50" i="49"/>
  <c r="G50" i="49"/>
  <c r="AC49" i="49"/>
  <c r="AA49" i="49"/>
  <c r="Y49" i="49"/>
  <c r="W49" i="49"/>
  <c r="U49" i="49"/>
  <c r="S49" i="49"/>
  <c r="Q49" i="49"/>
  <c r="O49" i="49"/>
  <c r="M49" i="49"/>
  <c r="K49" i="49"/>
  <c r="I49" i="49"/>
  <c r="G49" i="49"/>
  <c r="AC48" i="49"/>
  <c r="AA48" i="49"/>
  <c r="Y48" i="49"/>
  <c r="W48" i="49"/>
  <c r="U48" i="49"/>
  <c r="S48" i="49"/>
  <c r="Q48" i="49"/>
  <c r="O48" i="49"/>
  <c r="M48" i="49"/>
  <c r="K48" i="49"/>
  <c r="I48" i="49"/>
  <c r="G48" i="49"/>
  <c r="AC47" i="49"/>
  <c r="AA47" i="49"/>
  <c r="Y47" i="49"/>
  <c r="W47" i="49"/>
  <c r="U47" i="49"/>
  <c r="S47" i="49"/>
  <c r="Q47" i="49"/>
  <c r="O47" i="49"/>
  <c r="M47" i="49"/>
  <c r="K47" i="49"/>
  <c r="I47" i="49"/>
  <c r="G47" i="49"/>
  <c r="AC46" i="49"/>
  <c r="AA46" i="49"/>
  <c r="Y46" i="49"/>
  <c r="W46" i="49"/>
  <c r="U46" i="49"/>
  <c r="S46" i="49"/>
  <c r="Q46" i="49"/>
  <c r="O46" i="49"/>
  <c r="M46" i="49"/>
  <c r="K46" i="49"/>
  <c r="I46" i="49"/>
  <c r="G46" i="49"/>
  <c r="AC45" i="49"/>
  <c r="AA45" i="49"/>
  <c r="Y45" i="49"/>
  <c r="W45" i="49"/>
  <c r="U45" i="49"/>
  <c r="S45" i="49"/>
  <c r="Q45" i="49"/>
  <c r="O45" i="49"/>
  <c r="M45" i="49"/>
  <c r="K45" i="49"/>
  <c r="I45" i="49"/>
  <c r="G45" i="49"/>
  <c r="AC44" i="49"/>
  <c r="AA44" i="49"/>
  <c r="Y44" i="49"/>
  <c r="W44" i="49"/>
  <c r="U44" i="49"/>
  <c r="S44" i="49"/>
  <c r="Q44" i="49"/>
  <c r="O44" i="49"/>
  <c r="M44" i="49"/>
  <c r="K44" i="49"/>
  <c r="I44" i="49"/>
  <c r="G44" i="49"/>
  <c r="AC43" i="49"/>
  <c r="AA43" i="49"/>
  <c r="Y43" i="49"/>
  <c r="W43" i="49"/>
  <c r="U43" i="49"/>
  <c r="S43" i="49"/>
  <c r="Q43" i="49"/>
  <c r="O43" i="49"/>
  <c r="M43" i="49"/>
  <c r="K43" i="49"/>
  <c r="I43" i="49"/>
  <c r="G43" i="49"/>
  <c r="AC42" i="49"/>
  <c r="AA42" i="49"/>
  <c r="Y42" i="49"/>
  <c r="W42" i="49"/>
  <c r="U42" i="49"/>
  <c r="S42" i="49"/>
  <c r="Q42" i="49"/>
  <c r="O42" i="49"/>
  <c r="M42" i="49"/>
  <c r="K42" i="49"/>
  <c r="I42" i="49"/>
  <c r="G42" i="49"/>
  <c r="AC41" i="49"/>
  <c r="AA41" i="49"/>
  <c r="Y41" i="49"/>
  <c r="W41" i="49"/>
  <c r="U41" i="49"/>
  <c r="S41" i="49"/>
  <c r="Q41" i="49"/>
  <c r="O41" i="49"/>
  <c r="M41" i="49"/>
  <c r="K41" i="49"/>
  <c r="I41" i="49"/>
  <c r="G41" i="49"/>
  <c r="AC40" i="49"/>
  <c r="AA40" i="49"/>
  <c r="Y40" i="49"/>
  <c r="W40" i="49"/>
  <c r="U40" i="49"/>
  <c r="S40" i="49"/>
  <c r="Q40" i="49"/>
  <c r="O40" i="49"/>
  <c r="M40" i="49"/>
  <c r="K40" i="49"/>
  <c r="I40" i="49"/>
  <c r="G40" i="49"/>
  <c r="AC39" i="49"/>
  <c r="AA39" i="49"/>
  <c r="Y39" i="49"/>
  <c r="W39" i="49"/>
  <c r="U39" i="49"/>
  <c r="S39" i="49"/>
  <c r="Q39" i="49"/>
  <c r="O39" i="49"/>
  <c r="M39" i="49"/>
  <c r="K39" i="49"/>
  <c r="I39" i="49"/>
  <c r="G39" i="49"/>
  <c r="AC38" i="49"/>
  <c r="AA38" i="49"/>
  <c r="Y38" i="49"/>
  <c r="W38" i="49"/>
  <c r="U38" i="49"/>
  <c r="S38" i="49"/>
  <c r="Q38" i="49"/>
  <c r="O38" i="49"/>
  <c r="M38" i="49"/>
  <c r="K38" i="49"/>
  <c r="I38" i="49"/>
  <c r="G38" i="49"/>
  <c r="AC37" i="49"/>
  <c r="AA37" i="49"/>
  <c r="Y37" i="49"/>
  <c r="W37" i="49"/>
  <c r="U37" i="49"/>
  <c r="S37" i="49"/>
  <c r="Q37" i="49"/>
  <c r="O37" i="49"/>
  <c r="M37" i="49"/>
  <c r="K37" i="49"/>
  <c r="I37" i="49"/>
  <c r="G37" i="49"/>
  <c r="AC36" i="49"/>
  <c r="AA36" i="49"/>
  <c r="Y36" i="49"/>
  <c r="W36" i="49"/>
  <c r="U36" i="49"/>
  <c r="S36" i="49"/>
  <c r="Q36" i="49"/>
  <c r="O36" i="49"/>
  <c r="M36" i="49"/>
  <c r="K36" i="49"/>
  <c r="I36" i="49"/>
  <c r="G36" i="49"/>
  <c r="AC35" i="49"/>
  <c r="AA35" i="49"/>
  <c r="Y35" i="49"/>
  <c r="W35" i="49"/>
  <c r="U35" i="49"/>
  <c r="S35" i="49"/>
  <c r="Q35" i="49"/>
  <c r="O35" i="49"/>
  <c r="M35" i="49"/>
  <c r="K35" i="49"/>
  <c r="I35" i="49"/>
  <c r="G35" i="49"/>
  <c r="AC34" i="49"/>
  <c r="AA34" i="49"/>
  <c r="Y34" i="49"/>
  <c r="W34" i="49"/>
  <c r="U34" i="49"/>
  <c r="S34" i="49"/>
  <c r="Q34" i="49"/>
  <c r="O34" i="49"/>
  <c r="M34" i="49"/>
  <c r="K34" i="49"/>
  <c r="I34" i="49"/>
  <c r="G34" i="49"/>
  <c r="AC33" i="49"/>
  <c r="AA33" i="49"/>
  <c r="Y33" i="49"/>
  <c r="W33" i="49"/>
  <c r="U33" i="49"/>
  <c r="S33" i="49"/>
  <c r="Q33" i="49"/>
  <c r="O33" i="49"/>
  <c r="M33" i="49"/>
  <c r="K33" i="49"/>
  <c r="I33" i="49"/>
  <c r="G33" i="49"/>
  <c r="AC32" i="49"/>
  <c r="AA32" i="49"/>
  <c r="Y32" i="49"/>
  <c r="W32" i="49"/>
  <c r="U32" i="49"/>
  <c r="S32" i="49"/>
  <c r="Q32" i="49"/>
  <c r="O32" i="49"/>
  <c r="M32" i="49"/>
  <c r="K32" i="49"/>
  <c r="I32" i="49"/>
  <c r="G32" i="49"/>
  <c r="AC31" i="49"/>
  <c r="AA31" i="49"/>
  <c r="Y31" i="49"/>
  <c r="W31" i="49"/>
  <c r="U31" i="49"/>
  <c r="S31" i="49"/>
  <c r="Q31" i="49"/>
  <c r="O31" i="49"/>
  <c r="M31" i="49"/>
  <c r="K31" i="49"/>
  <c r="I31" i="49"/>
  <c r="G31" i="49"/>
  <c r="AC30" i="49"/>
  <c r="AA30" i="49"/>
  <c r="Y30" i="49"/>
  <c r="W30" i="49"/>
  <c r="U30" i="49"/>
  <c r="S30" i="49"/>
  <c r="Q30" i="49"/>
  <c r="O30" i="49"/>
  <c r="M30" i="49"/>
  <c r="K30" i="49"/>
  <c r="I30" i="49"/>
  <c r="G30" i="49"/>
  <c r="AC29" i="49"/>
  <c r="AA29" i="49"/>
  <c r="Y29" i="49"/>
  <c r="W29" i="49"/>
  <c r="U29" i="49"/>
  <c r="S29" i="49"/>
  <c r="Q29" i="49"/>
  <c r="O29" i="49"/>
  <c r="M29" i="49"/>
  <c r="K29" i="49"/>
  <c r="I29" i="49"/>
  <c r="G29" i="49"/>
  <c r="AC28" i="49"/>
  <c r="AA28" i="49"/>
  <c r="Y28" i="49"/>
  <c r="W28" i="49"/>
  <c r="U28" i="49"/>
  <c r="S28" i="49"/>
  <c r="Q28" i="49"/>
  <c r="O28" i="49"/>
  <c r="M28" i="49"/>
  <c r="K28" i="49"/>
  <c r="I28" i="49"/>
  <c r="G28" i="49"/>
  <c r="AC27" i="49"/>
  <c r="AA27" i="49"/>
  <c r="Y27" i="49"/>
  <c r="W27" i="49"/>
  <c r="U27" i="49"/>
  <c r="S27" i="49"/>
  <c r="Q27" i="49"/>
  <c r="O27" i="49"/>
  <c r="M27" i="49"/>
  <c r="K27" i="49"/>
  <c r="I27" i="49"/>
  <c r="G27" i="49"/>
  <c r="AC26" i="49"/>
  <c r="AA26" i="49"/>
  <c r="Y26" i="49"/>
  <c r="W26" i="49"/>
  <c r="U26" i="49"/>
  <c r="S26" i="49"/>
  <c r="Q26" i="49"/>
  <c r="O26" i="49"/>
  <c r="M26" i="49"/>
  <c r="K26" i="49"/>
  <c r="I26" i="49"/>
  <c r="G26" i="49"/>
  <c r="AC25" i="49"/>
  <c r="AA25" i="49"/>
  <c r="Y25" i="49"/>
  <c r="W25" i="49"/>
  <c r="U25" i="49"/>
  <c r="S25" i="49"/>
  <c r="Q25" i="49"/>
  <c r="O25" i="49"/>
  <c r="M25" i="49"/>
  <c r="K25" i="49"/>
  <c r="I25" i="49"/>
  <c r="G25" i="49"/>
  <c r="AC24" i="49"/>
  <c r="AA24" i="49"/>
  <c r="Y24" i="49"/>
  <c r="W24" i="49"/>
  <c r="U24" i="49"/>
  <c r="S24" i="49"/>
  <c r="Q24" i="49"/>
  <c r="O24" i="49"/>
  <c r="M24" i="49"/>
  <c r="K24" i="49"/>
  <c r="I24" i="49"/>
  <c r="G24" i="49"/>
  <c r="AC23" i="49"/>
  <c r="AA23" i="49"/>
  <c r="Y23" i="49"/>
  <c r="W23" i="49"/>
  <c r="U23" i="49"/>
  <c r="S23" i="49"/>
  <c r="Q23" i="49"/>
  <c r="O23" i="49"/>
  <c r="M23" i="49"/>
  <c r="K23" i="49"/>
  <c r="I23" i="49"/>
  <c r="G23" i="49"/>
  <c r="AC22" i="49"/>
  <c r="AA22" i="49"/>
  <c r="Y22" i="49"/>
  <c r="W22" i="49"/>
  <c r="U22" i="49"/>
  <c r="S22" i="49"/>
  <c r="Q22" i="49"/>
  <c r="O22" i="49"/>
  <c r="M22" i="49"/>
  <c r="K22" i="49"/>
  <c r="I22" i="49"/>
  <c r="G22" i="49"/>
  <c r="AC21" i="49"/>
  <c r="AA21" i="49"/>
  <c r="Y21" i="49"/>
  <c r="W21" i="49"/>
  <c r="U21" i="49"/>
  <c r="S21" i="49"/>
  <c r="Q21" i="49"/>
  <c r="O21" i="49"/>
  <c r="M21" i="49"/>
  <c r="K21" i="49"/>
  <c r="I21" i="49"/>
  <c r="G21" i="49"/>
  <c r="AC20" i="49"/>
  <c r="AA20" i="49"/>
  <c r="Y20" i="49"/>
  <c r="W20" i="49"/>
  <c r="U20" i="49"/>
  <c r="S20" i="49"/>
  <c r="Q20" i="49"/>
  <c r="O20" i="49"/>
  <c r="M20" i="49"/>
  <c r="K20" i="49"/>
  <c r="I20" i="49"/>
  <c r="G20" i="49"/>
  <c r="AC19" i="49"/>
  <c r="AA19" i="49"/>
  <c r="Y19" i="49"/>
  <c r="W19" i="49"/>
  <c r="U19" i="49"/>
  <c r="S19" i="49"/>
  <c r="Q19" i="49"/>
  <c r="O19" i="49"/>
  <c r="M19" i="49"/>
  <c r="K19" i="49"/>
  <c r="I19" i="49"/>
  <c r="G19" i="49"/>
  <c r="AC18" i="49"/>
  <c r="AA18" i="49"/>
  <c r="Y18" i="49"/>
  <c r="W18" i="49"/>
  <c r="U18" i="49"/>
  <c r="S18" i="49"/>
  <c r="Q18" i="49"/>
  <c r="O18" i="49"/>
  <c r="M18" i="49"/>
  <c r="K18" i="49"/>
  <c r="I18" i="49"/>
  <c r="G18" i="49"/>
  <c r="AC17" i="49"/>
  <c r="AA17" i="49"/>
  <c r="Y17" i="49"/>
  <c r="W17" i="49"/>
  <c r="U17" i="49"/>
  <c r="S17" i="49"/>
  <c r="Q17" i="49"/>
  <c r="O17" i="49"/>
  <c r="M17" i="49"/>
  <c r="K17" i="49"/>
  <c r="I17" i="49"/>
  <c r="G17" i="49"/>
  <c r="AC16" i="49"/>
  <c r="AA16" i="49"/>
  <c r="Y16" i="49"/>
  <c r="W16" i="49"/>
  <c r="U16" i="49"/>
  <c r="S16" i="49"/>
  <c r="Q16" i="49"/>
  <c r="O16" i="49"/>
  <c r="M16" i="49"/>
  <c r="K16" i="49"/>
  <c r="I16" i="49"/>
  <c r="G16" i="49"/>
  <c r="AC15" i="49"/>
  <c r="AA15" i="49"/>
  <c r="Y15" i="49"/>
  <c r="W15" i="49"/>
  <c r="U15" i="49"/>
  <c r="S15" i="49"/>
  <c r="Q15" i="49"/>
  <c r="O15" i="49"/>
  <c r="M15" i="49"/>
  <c r="K15" i="49"/>
  <c r="I15" i="49"/>
  <c r="G15" i="49"/>
  <c r="AC14" i="49"/>
  <c r="AA14" i="49"/>
  <c r="Y14" i="49"/>
  <c r="W14" i="49"/>
  <c r="U14" i="49"/>
  <c r="S14" i="49"/>
  <c r="Q14" i="49"/>
  <c r="O14" i="49"/>
  <c r="M14" i="49"/>
  <c r="K14" i="49"/>
  <c r="I14" i="49"/>
  <c r="G14" i="49"/>
  <c r="AC13" i="49"/>
  <c r="AA13" i="49"/>
  <c r="Y13" i="49"/>
  <c r="W13" i="49"/>
  <c r="U13" i="49"/>
  <c r="S13" i="49"/>
  <c r="Q13" i="49"/>
  <c r="O13" i="49"/>
  <c r="M13" i="49"/>
  <c r="K13" i="49"/>
  <c r="I13" i="49"/>
  <c r="G13" i="49"/>
  <c r="AC12" i="49"/>
  <c r="AA12" i="49"/>
  <c r="Y12" i="49"/>
  <c r="W12" i="49"/>
  <c r="U12" i="49"/>
  <c r="S12" i="49"/>
  <c r="Q12" i="49"/>
  <c r="O12" i="49"/>
  <c r="M12" i="49"/>
  <c r="K12" i="49"/>
  <c r="I12" i="49"/>
  <c r="G12" i="49"/>
  <c r="AC11" i="49"/>
  <c r="AA11" i="49"/>
  <c r="Y11" i="49"/>
  <c r="W11" i="49"/>
  <c r="U11" i="49"/>
  <c r="S11" i="49"/>
  <c r="Q11" i="49"/>
  <c r="O11" i="49"/>
  <c r="M11" i="49"/>
  <c r="K11" i="49"/>
  <c r="I11" i="49"/>
  <c r="G11" i="49"/>
  <c r="AC10" i="49"/>
  <c r="AA10" i="49"/>
  <c r="Y10" i="49"/>
  <c r="W10" i="49"/>
  <c r="U10" i="49"/>
  <c r="S10" i="49"/>
  <c r="Q10" i="49"/>
  <c r="O10" i="49"/>
  <c r="M10" i="49"/>
  <c r="K10" i="49"/>
  <c r="I10" i="49"/>
  <c r="G10" i="49"/>
  <c r="AC9" i="49"/>
  <c r="AA9" i="49"/>
  <c r="Y9" i="49"/>
  <c r="W9" i="49"/>
  <c r="U9" i="49"/>
  <c r="S9" i="49"/>
  <c r="Q9" i="49"/>
  <c r="O9" i="49"/>
  <c r="M9" i="49"/>
  <c r="K9" i="49"/>
  <c r="I9" i="49"/>
  <c r="G9" i="49"/>
  <c r="AC8" i="49"/>
  <c r="AA8" i="49"/>
  <c r="Y8" i="49"/>
  <c r="W8" i="49"/>
  <c r="U8" i="49"/>
  <c r="S8" i="49"/>
  <c r="Q8" i="49"/>
  <c r="O8" i="49"/>
  <c r="M8" i="49"/>
  <c r="K8" i="49"/>
  <c r="I8" i="49"/>
  <c r="G8" i="49"/>
  <c r="AC7" i="49"/>
  <c r="AA7" i="49"/>
  <c r="Y7" i="49"/>
  <c r="W7" i="49"/>
  <c r="U7" i="49"/>
  <c r="S7" i="49"/>
  <c r="Q7" i="49"/>
  <c r="O7" i="49"/>
  <c r="M7" i="49"/>
  <c r="K7" i="49"/>
  <c r="I7" i="49"/>
  <c r="G7" i="49"/>
  <c r="AC6" i="49"/>
  <c r="AC159" i="49" s="1"/>
  <c r="AA6" i="49"/>
  <c r="AA159" i="49" s="1"/>
  <c r="Y6" i="49"/>
  <c r="Y159" i="49" s="1"/>
  <c r="W6" i="49"/>
  <c r="W159" i="49" s="1"/>
  <c r="U6" i="49"/>
  <c r="U159" i="49" s="1"/>
  <c r="S6" i="49"/>
  <c r="Q6" i="49"/>
  <c r="O6" i="49"/>
  <c r="M6" i="49"/>
  <c r="M159" i="49" s="1"/>
  <c r="K6" i="49"/>
  <c r="K159" i="49" s="1"/>
  <c r="I6" i="49"/>
  <c r="I159" i="49" s="1"/>
  <c r="G6" i="49"/>
  <c r="G159" i="49" s="1"/>
  <c r="I5" i="49"/>
  <c r="O159" i="49" l="1"/>
  <c r="Q169" i="49"/>
  <c r="Q159" i="49"/>
  <c r="Q172" i="49" s="1"/>
  <c r="S169" i="49"/>
  <c r="S159" i="49"/>
  <c r="S172" i="49" s="1"/>
  <c r="U169" i="49"/>
  <c r="W169" i="49"/>
  <c r="W172" i="49" s="1"/>
  <c r="O161" i="49"/>
  <c r="O172" i="49"/>
  <c r="Y161" i="49"/>
  <c r="Y172" i="49"/>
  <c r="M172" i="49"/>
  <c r="M161" i="49"/>
  <c r="U172" i="49"/>
  <c r="U161" i="49"/>
  <c r="AC172" i="49"/>
  <c r="AC161" i="49"/>
  <c r="G161" i="49"/>
  <c r="G172" i="49"/>
  <c r="W161" i="49"/>
  <c r="I161" i="49"/>
  <c r="I172" i="49"/>
  <c r="Q161" i="49"/>
  <c r="K172" i="49"/>
  <c r="K161" i="49"/>
  <c r="S161" i="49"/>
  <c r="AA172" i="49"/>
  <c r="AA161" i="49"/>
  <c r="L59" i="48"/>
  <c r="J59" i="48"/>
  <c r="H59" i="48"/>
  <c r="F59" i="48"/>
  <c r="L58" i="48"/>
  <c r="J58" i="48"/>
  <c r="J60" i="48" s="1"/>
  <c r="H58" i="48"/>
  <c r="F58" i="48"/>
  <c r="L54" i="48"/>
  <c r="J54" i="48"/>
  <c r="H54" i="48"/>
  <c r="F54" i="48"/>
  <c r="L53" i="48"/>
  <c r="J53" i="48"/>
  <c r="H53" i="48"/>
  <c r="F53" i="48"/>
  <c r="F55" i="48" s="1"/>
  <c r="D49" i="48"/>
  <c r="H49" i="48" s="1"/>
  <c r="L48" i="48"/>
  <c r="J48" i="48"/>
  <c r="H48" i="48"/>
  <c r="F48" i="48"/>
  <c r="L47" i="48"/>
  <c r="J47" i="48"/>
  <c r="H47" i="48"/>
  <c r="F47" i="48"/>
  <c r="L46" i="48"/>
  <c r="J46" i="48"/>
  <c r="H46" i="48"/>
  <c r="F46" i="48"/>
  <c r="L45" i="48"/>
  <c r="J45" i="48"/>
  <c r="H45" i="48"/>
  <c r="F45" i="48"/>
  <c r="L44" i="48"/>
  <c r="J44" i="48"/>
  <c r="H44" i="48"/>
  <c r="F44" i="48"/>
  <c r="L43" i="48"/>
  <c r="J43" i="48"/>
  <c r="H43" i="48"/>
  <c r="F43" i="48"/>
  <c r="L42" i="48"/>
  <c r="J42" i="48"/>
  <c r="H42" i="48"/>
  <c r="F42" i="48"/>
  <c r="L41" i="48"/>
  <c r="J41" i="48"/>
  <c r="H41" i="48"/>
  <c r="F41" i="48"/>
  <c r="L40" i="48"/>
  <c r="J40" i="48"/>
  <c r="H40" i="48"/>
  <c r="F40" i="48"/>
  <c r="L39" i="48"/>
  <c r="J39" i="48"/>
  <c r="H39" i="48"/>
  <c r="F39" i="48"/>
  <c r="L35" i="48"/>
  <c r="J35" i="48"/>
  <c r="H35" i="48"/>
  <c r="F35" i="48"/>
  <c r="L34" i="48"/>
  <c r="J34" i="48"/>
  <c r="H34" i="48"/>
  <c r="F34" i="48"/>
  <c r="L33" i="48"/>
  <c r="J33" i="48"/>
  <c r="H33" i="48"/>
  <c r="F33" i="48"/>
  <c r="A33" i="48"/>
  <c r="A34" i="48" s="1"/>
  <c r="A35" i="48" s="1"/>
  <c r="A39" i="48" s="1"/>
  <c r="A40" i="48" s="1"/>
  <c r="A41" i="48" s="1"/>
  <c r="A42" i="48" s="1"/>
  <c r="A43" i="48" s="1"/>
  <c r="A44" i="48" s="1"/>
  <c r="A45" i="48" s="1"/>
  <c r="A46" i="48" s="1"/>
  <c r="A47" i="48" s="1"/>
  <c r="A48" i="48" s="1"/>
  <c r="A49" i="48" s="1"/>
  <c r="A53" i="48" s="1"/>
  <c r="A54" i="48" s="1"/>
  <c r="A58" i="48" s="1"/>
  <c r="A59" i="48" s="1"/>
  <c r="L32" i="48"/>
  <c r="J32" i="48"/>
  <c r="H32" i="48"/>
  <c r="F32" i="48"/>
  <c r="L31" i="48"/>
  <c r="J31" i="48"/>
  <c r="H31" i="48"/>
  <c r="F31" i="48"/>
  <c r="L30" i="48"/>
  <c r="J30" i="48"/>
  <c r="H30" i="48"/>
  <c r="F30" i="48"/>
  <c r="L29" i="48"/>
  <c r="J29" i="48"/>
  <c r="H29" i="48"/>
  <c r="F29" i="48"/>
  <c r="L25" i="48"/>
  <c r="J25" i="48"/>
  <c r="H25" i="48"/>
  <c r="F25" i="48"/>
  <c r="L24" i="48"/>
  <c r="J24" i="48"/>
  <c r="H24" i="48"/>
  <c r="F24" i="48"/>
  <c r="L23" i="48"/>
  <c r="J23" i="48"/>
  <c r="H23" i="48"/>
  <c r="F23" i="48"/>
  <c r="L22" i="48"/>
  <c r="J22" i="48"/>
  <c r="H22" i="48"/>
  <c r="F22" i="48"/>
  <c r="A22" i="48"/>
  <c r="A23" i="48" s="1"/>
  <c r="A24" i="48" s="1"/>
  <c r="A25" i="48" s="1"/>
  <c r="A29" i="48" s="1"/>
  <c r="A30" i="48" s="1"/>
  <c r="A31" i="48" s="1"/>
  <c r="L21" i="48"/>
  <c r="J21" i="48"/>
  <c r="H21" i="48"/>
  <c r="F21" i="48"/>
  <c r="L20" i="48"/>
  <c r="J20" i="48"/>
  <c r="H20" i="48"/>
  <c r="F20" i="48"/>
  <c r="L19" i="48"/>
  <c r="J19" i="48"/>
  <c r="H19" i="48"/>
  <c r="F19" i="48"/>
  <c r="L18" i="48"/>
  <c r="J18" i="48"/>
  <c r="H18" i="48"/>
  <c r="F18" i="48"/>
  <c r="L14" i="48"/>
  <c r="J14" i="48"/>
  <c r="H14" i="48"/>
  <c r="F14" i="48"/>
  <c r="L13" i="48"/>
  <c r="J13" i="48"/>
  <c r="H13" i="48"/>
  <c r="F13" i="48"/>
  <c r="L12" i="48"/>
  <c r="J12" i="48"/>
  <c r="H12" i="48"/>
  <c r="F12" i="48"/>
  <c r="L11" i="48"/>
  <c r="J11" i="48"/>
  <c r="H11" i="48"/>
  <c r="F11" i="48"/>
  <c r="L10" i="48"/>
  <c r="J10" i="48"/>
  <c r="H10" i="48"/>
  <c r="F10" i="48"/>
  <c r="L9" i="48"/>
  <c r="J9" i="48"/>
  <c r="H9" i="48"/>
  <c r="F9" i="48"/>
  <c r="L8" i="48"/>
  <c r="L15" i="48" s="1"/>
  <c r="J8" i="48"/>
  <c r="H8" i="48"/>
  <c r="F8" i="48"/>
  <c r="A8" i="48"/>
  <c r="A9" i="48" s="1"/>
  <c r="A10" i="48" s="1"/>
  <c r="A11" i="48" s="1"/>
  <c r="A12" i="48" s="1"/>
  <c r="A13" i="48" s="1"/>
  <c r="A14" i="48" s="1"/>
  <c r="A18" i="48" s="1"/>
  <c r="A19" i="48" s="1"/>
  <c r="A20" i="48" s="1"/>
  <c r="L7" i="48"/>
  <c r="J7" i="48"/>
  <c r="H7" i="48"/>
  <c r="F7" i="48"/>
  <c r="J15" i="48" l="1"/>
  <c r="L55" i="48"/>
  <c r="L60" i="48"/>
  <c r="H26" i="48"/>
  <c r="J36" i="48"/>
  <c r="H15" i="48"/>
  <c r="L36" i="48"/>
  <c r="F36" i="48"/>
  <c r="L26" i="48"/>
  <c r="F26" i="48"/>
  <c r="H55" i="48"/>
  <c r="F60" i="48"/>
  <c r="J55" i="48"/>
  <c r="H60" i="48"/>
  <c r="F15" i="48"/>
  <c r="J26" i="48"/>
  <c r="H36" i="48"/>
  <c r="H50" i="48"/>
  <c r="J49" i="48"/>
  <c r="J50" i="48" s="1"/>
  <c r="L49" i="48"/>
  <c r="L50" i="48" s="1"/>
  <c r="L61" i="48" s="1"/>
  <c r="F49" i="48"/>
  <c r="F50" i="48" s="1"/>
  <c r="G124" i="43"/>
  <c r="I124" i="43"/>
  <c r="K124" i="43"/>
  <c r="M124" i="43"/>
  <c r="O124" i="43"/>
  <c r="Q124" i="43"/>
  <c r="H61" i="48" l="1"/>
  <c r="F61" i="48"/>
  <c r="J61" i="48"/>
  <c r="G64" i="47"/>
  <c r="O63" i="47"/>
  <c r="M63" i="47"/>
  <c r="K63" i="47"/>
  <c r="I63" i="47"/>
  <c r="G63" i="47"/>
  <c r="O62" i="47"/>
  <c r="M62" i="47"/>
  <c r="K62" i="47"/>
  <c r="K64" i="47" s="1"/>
  <c r="I62" i="47"/>
  <c r="G62" i="47"/>
  <c r="O61" i="47"/>
  <c r="O64" i="47" s="1"/>
  <c r="M61" i="47"/>
  <c r="M64" i="47" s="1"/>
  <c r="K61" i="47"/>
  <c r="I61" i="47"/>
  <c r="G61" i="47"/>
  <c r="O55" i="47"/>
  <c r="M55" i="47"/>
  <c r="K55" i="47"/>
  <c r="I55" i="47"/>
  <c r="G55" i="47"/>
  <c r="O54" i="47"/>
  <c r="M54" i="47"/>
  <c r="K54" i="47"/>
  <c r="I54" i="47"/>
  <c r="G54" i="47"/>
  <c r="O53" i="47"/>
  <c r="M53" i="47"/>
  <c r="K53" i="47"/>
  <c r="I53" i="47"/>
  <c r="G53" i="47"/>
  <c r="O52" i="47"/>
  <c r="M52" i="47"/>
  <c r="K52" i="47"/>
  <c r="I52" i="47"/>
  <c r="G52" i="47"/>
  <c r="O51" i="47"/>
  <c r="M51" i="47"/>
  <c r="K51" i="47"/>
  <c r="I51" i="47"/>
  <c r="G51" i="47"/>
  <c r="O50" i="47"/>
  <c r="M50" i="47"/>
  <c r="K50" i="47"/>
  <c r="I50" i="47"/>
  <c r="G50" i="47"/>
  <c r="O49" i="47"/>
  <c r="M49" i="47"/>
  <c r="K49" i="47"/>
  <c r="I49" i="47"/>
  <c r="G49" i="47"/>
  <c r="O48" i="47"/>
  <c r="M48" i="47"/>
  <c r="K48" i="47"/>
  <c r="I48" i="47"/>
  <c r="G48" i="47"/>
  <c r="O47" i="47"/>
  <c r="M47" i="47"/>
  <c r="K47" i="47"/>
  <c r="I47" i="47"/>
  <c r="G47" i="47"/>
  <c r="O46" i="47"/>
  <c r="M46" i="47"/>
  <c r="K46" i="47"/>
  <c r="I46" i="47"/>
  <c r="G46" i="47"/>
  <c r="O45" i="47"/>
  <c r="M45" i="47"/>
  <c r="K45" i="47"/>
  <c r="I45" i="47"/>
  <c r="G45" i="47"/>
  <c r="O44" i="47"/>
  <c r="M44" i="47"/>
  <c r="K44" i="47"/>
  <c r="I44" i="47"/>
  <c r="G44" i="47"/>
  <c r="O43" i="47"/>
  <c r="M43" i="47"/>
  <c r="K43" i="47"/>
  <c r="I43" i="47"/>
  <c r="G43" i="47"/>
  <c r="O42" i="47"/>
  <c r="M42" i="47"/>
  <c r="K42" i="47"/>
  <c r="I42" i="47"/>
  <c r="G42" i="47"/>
  <c r="O41" i="47"/>
  <c r="M41" i="47"/>
  <c r="K41" i="47"/>
  <c r="I41" i="47"/>
  <c r="G41" i="47"/>
  <c r="O40" i="47"/>
  <c r="M40" i="47"/>
  <c r="K40" i="47"/>
  <c r="I40" i="47"/>
  <c r="G40" i="47"/>
  <c r="O39" i="47"/>
  <c r="M39" i="47"/>
  <c r="K39" i="47"/>
  <c r="I39" i="47"/>
  <c r="G39" i="47"/>
  <c r="O38" i="47"/>
  <c r="M38" i="47"/>
  <c r="K38" i="47"/>
  <c r="I38" i="47"/>
  <c r="G38" i="47"/>
  <c r="O37" i="47"/>
  <c r="M37" i="47"/>
  <c r="K37" i="47"/>
  <c r="I37" i="47"/>
  <c r="G37" i="47"/>
  <c r="O36" i="47"/>
  <c r="M36" i="47"/>
  <c r="K36" i="47"/>
  <c r="I36" i="47"/>
  <c r="G36" i="47"/>
  <c r="O35" i="47"/>
  <c r="M35" i="47"/>
  <c r="K35" i="47"/>
  <c r="I35" i="47"/>
  <c r="G35" i="47"/>
  <c r="O34" i="47"/>
  <c r="M34" i="47"/>
  <c r="K34" i="47"/>
  <c r="I34" i="47"/>
  <c r="G34" i="47"/>
  <c r="O33" i="47"/>
  <c r="M33" i="47"/>
  <c r="K33" i="47"/>
  <c r="I33" i="47"/>
  <c r="G33" i="47"/>
  <c r="O32" i="47"/>
  <c r="M32" i="47"/>
  <c r="K32" i="47"/>
  <c r="I32" i="47"/>
  <c r="G32" i="47"/>
  <c r="O31" i="47"/>
  <c r="M31" i="47"/>
  <c r="K31" i="47"/>
  <c r="I31" i="47"/>
  <c r="G31" i="47"/>
  <c r="O30" i="47"/>
  <c r="M30" i="47"/>
  <c r="K30" i="47"/>
  <c r="I30" i="47"/>
  <c r="G30" i="47"/>
  <c r="O29" i="47"/>
  <c r="M29" i="47"/>
  <c r="K29" i="47"/>
  <c r="I29" i="47"/>
  <c r="G29" i="47"/>
  <c r="O28" i="47"/>
  <c r="M28" i="47"/>
  <c r="K28" i="47"/>
  <c r="I28" i="47"/>
  <c r="G28" i="47"/>
  <c r="O27" i="47"/>
  <c r="M27" i="47"/>
  <c r="K27" i="47"/>
  <c r="I27" i="47"/>
  <c r="G27" i="47"/>
  <c r="O26" i="47"/>
  <c r="M26" i="47"/>
  <c r="K26" i="47"/>
  <c r="I26" i="47"/>
  <c r="G26" i="47"/>
  <c r="O25" i="47"/>
  <c r="M25" i="47"/>
  <c r="K25" i="47"/>
  <c r="I25" i="47"/>
  <c r="G25" i="47"/>
  <c r="O24" i="47"/>
  <c r="M24" i="47"/>
  <c r="K24" i="47"/>
  <c r="I24" i="47"/>
  <c r="G24" i="47"/>
  <c r="O23" i="47"/>
  <c r="M23" i="47"/>
  <c r="K23" i="47"/>
  <c r="I23" i="47"/>
  <c r="G23" i="47"/>
  <c r="O22" i="47"/>
  <c r="M22" i="47"/>
  <c r="K22" i="47"/>
  <c r="I22" i="47"/>
  <c r="G22" i="47"/>
  <c r="O21" i="47"/>
  <c r="M21" i="47"/>
  <c r="K21" i="47"/>
  <c r="I21" i="47"/>
  <c r="G21" i="47"/>
  <c r="O20" i="47"/>
  <c r="M20" i="47"/>
  <c r="K20" i="47"/>
  <c r="I20" i="47"/>
  <c r="G20" i="47"/>
  <c r="O19" i="47"/>
  <c r="M19" i="47"/>
  <c r="K19" i="47"/>
  <c r="I19" i="47"/>
  <c r="G19" i="47"/>
  <c r="O18" i="47"/>
  <c r="M18" i="47"/>
  <c r="K18" i="47"/>
  <c r="I18" i="47"/>
  <c r="G18" i="47"/>
  <c r="O17" i="47"/>
  <c r="M17" i="47"/>
  <c r="K17" i="47"/>
  <c r="I17" i="47"/>
  <c r="G17" i="47"/>
  <c r="O16" i="47"/>
  <c r="M16" i="47"/>
  <c r="K16" i="47"/>
  <c r="I16" i="47"/>
  <c r="G16" i="47"/>
  <c r="O15" i="47"/>
  <c r="M15" i="47"/>
  <c r="K15" i="47"/>
  <c r="I15" i="47"/>
  <c r="G15" i="47"/>
  <c r="O14" i="47"/>
  <c r="M14" i="47"/>
  <c r="K14" i="47"/>
  <c r="I14" i="47"/>
  <c r="G14" i="47"/>
  <c r="O13" i="47"/>
  <c r="M13" i="47"/>
  <c r="K13" i="47"/>
  <c r="I13" i="47"/>
  <c r="G13" i="47"/>
  <c r="O12" i="47"/>
  <c r="M12" i="47"/>
  <c r="K12" i="47"/>
  <c r="I12" i="47"/>
  <c r="G12" i="47"/>
  <c r="O11" i="47"/>
  <c r="M11" i="47"/>
  <c r="K11" i="47"/>
  <c r="I11" i="47"/>
  <c r="G11" i="47"/>
  <c r="O10" i="47"/>
  <c r="M10" i="47"/>
  <c r="K10" i="47"/>
  <c r="I10" i="47"/>
  <c r="G10" i="47"/>
  <c r="O9" i="47"/>
  <c r="M9" i="47"/>
  <c r="K9" i="47"/>
  <c r="I9" i="47"/>
  <c r="G9" i="47"/>
  <c r="I199" i="46"/>
  <c r="I200" i="46" s="1"/>
  <c r="G199" i="46"/>
  <c r="G200" i="46" s="1"/>
  <c r="I195" i="46"/>
  <c r="I196" i="46" s="1"/>
  <c r="G195" i="46"/>
  <c r="G196" i="46" s="1"/>
  <c r="I191" i="46"/>
  <c r="G191" i="46"/>
  <c r="I190" i="46"/>
  <c r="G190" i="46"/>
  <c r="I189" i="46"/>
  <c r="G189" i="46"/>
  <c r="I188" i="46"/>
  <c r="G188" i="46"/>
  <c r="I187" i="46"/>
  <c r="G187" i="46"/>
  <c r="I186" i="46"/>
  <c r="G186" i="46"/>
  <c r="I185" i="46"/>
  <c r="G185" i="46"/>
  <c r="I184" i="46"/>
  <c r="G184" i="46"/>
  <c r="I183" i="46"/>
  <c r="G183" i="46"/>
  <c r="I182" i="46"/>
  <c r="G182" i="46"/>
  <c r="I181" i="46"/>
  <c r="G181" i="46"/>
  <c r="I180" i="46"/>
  <c r="G180" i="46"/>
  <c r="I179" i="46"/>
  <c r="G179" i="46"/>
  <c r="I178" i="46"/>
  <c r="G178" i="46"/>
  <c r="I177" i="46"/>
  <c r="G177" i="46"/>
  <c r="I176" i="46"/>
  <c r="G176" i="46"/>
  <c r="I175" i="46"/>
  <c r="G175" i="46"/>
  <c r="G192" i="46" s="1"/>
  <c r="I169" i="46"/>
  <c r="G169" i="46"/>
  <c r="I168" i="46"/>
  <c r="G168" i="46"/>
  <c r="I165" i="46"/>
  <c r="G165" i="46"/>
  <c r="I163" i="46"/>
  <c r="G163" i="46"/>
  <c r="I162" i="46"/>
  <c r="G162" i="46"/>
  <c r="I161" i="46"/>
  <c r="G161" i="46"/>
  <c r="I160" i="46"/>
  <c r="G160" i="46"/>
  <c r="I159" i="46"/>
  <c r="G159" i="46"/>
  <c r="I158" i="46"/>
  <c r="G158" i="46"/>
  <c r="I157" i="46"/>
  <c r="G157" i="46"/>
  <c r="I156" i="46"/>
  <c r="G156" i="46"/>
  <c r="I152" i="46"/>
  <c r="G152" i="46"/>
  <c r="I151" i="46"/>
  <c r="G151" i="46"/>
  <c r="I150" i="46"/>
  <c r="G150" i="46"/>
  <c r="I149" i="46"/>
  <c r="G149" i="46"/>
  <c r="I148" i="46"/>
  <c r="G148" i="46"/>
  <c r="I147" i="46"/>
  <c r="G147" i="46"/>
  <c r="I146" i="46"/>
  <c r="G146" i="46"/>
  <c r="I145" i="46"/>
  <c r="G145" i="46"/>
  <c r="I144" i="46"/>
  <c r="G144" i="46"/>
  <c r="I142" i="46"/>
  <c r="G142" i="46"/>
  <c r="I141" i="46"/>
  <c r="G141" i="46"/>
  <c r="I140" i="46"/>
  <c r="G140" i="46"/>
  <c r="I139" i="46"/>
  <c r="G139" i="46"/>
  <c r="I138" i="46"/>
  <c r="G138" i="46"/>
  <c r="I137" i="46"/>
  <c r="G137" i="46"/>
  <c r="I136" i="46"/>
  <c r="G136" i="46"/>
  <c r="I135" i="46"/>
  <c r="G135" i="46"/>
  <c r="I134" i="46"/>
  <c r="G134" i="46"/>
  <c r="I133" i="46"/>
  <c r="G133" i="46"/>
  <c r="I132" i="46"/>
  <c r="G132" i="46"/>
  <c r="I131" i="46"/>
  <c r="G131" i="46"/>
  <c r="I130" i="46"/>
  <c r="G130" i="46"/>
  <c r="I129" i="46"/>
  <c r="G129" i="46"/>
  <c r="I128" i="46"/>
  <c r="G128" i="46"/>
  <c r="I127" i="46"/>
  <c r="G127" i="46"/>
  <c r="I126" i="46"/>
  <c r="G126" i="46"/>
  <c r="I125" i="46"/>
  <c r="G125" i="46"/>
  <c r="I124" i="46"/>
  <c r="G124" i="46"/>
  <c r="I123" i="46"/>
  <c r="G123" i="46"/>
  <c r="I122" i="46"/>
  <c r="G122" i="46"/>
  <c r="I121" i="46"/>
  <c r="G121" i="46"/>
  <c r="I120" i="46"/>
  <c r="G120" i="46"/>
  <c r="I119" i="46"/>
  <c r="G119" i="46"/>
  <c r="I118" i="46"/>
  <c r="G118" i="46"/>
  <c r="I116" i="46"/>
  <c r="G116" i="46"/>
  <c r="I115" i="46"/>
  <c r="G115" i="46"/>
  <c r="I114" i="46"/>
  <c r="G114" i="46"/>
  <c r="I113" i="46"/>
  <c r="G113" i="46"/>
  <c r="I112" i="46"/>
  <c r="G112" i="46"/>
  <c r="I111" i="46"/>
  <c r="G111" i="46"/>
  <c r="I110" i="46"/>
  <c r="G110" i="46"/>
  <c r="I109" i="46"/>
  <c r="G109" i="46"/>
  <c r="I108" i="46"/>
  <c r="G108" i="46"/>
  <c r="I107" i="46"/>
  <c r="G107" i="46"/>
  <c r="I106" i="46"/>
  <c r="G106" i="46"/>
  <c r="I105" i="46"/>
  <c r="G105" i="46"/>
  <c r="I104" i="46"/>
  <c r="G104" i="46"/>
  <c r="I103" i="46"/>
  <c r="G103" i="46"/>
  <c r="I102" i="46"/>
  <c r="G102" i="46"/>
  <c r="I101" i="46"/>
  <c r="G101" i="46"/>
  <c r="I100" i="46"/>
  <c r="G100" i="46"/>
  <c r="I99" i="46"/>
  <c r="G99" i="46"/>
  <c r="I98" i="46"/>
  <c r="G98" i="46"/>
  <c r="I97" i="46"/>
  <c r="G97" i="46"/>
  <c r="I96" i="46"/>
  <c r="G96" i="46"/>
  <c r="I94" i="46"/>
  <c r="G94" i="46"/>
  <c r="I93" i="46"/>
  <c r="G93" i="46"/>
  <c r="I92" i="46"/>
  <c r="G92" i="46"/>
  <c r="I91" i="46"/>
  <c r="G91" i="46"/>
  <c r="I90" i="46"/>
  <c r="G90" i="46"/>
  <c r="I89" i="46"/>
  <c r="G89" i="46"/>
  <c r="I88" i="46"/>
  <c r="G88" i="46"/>
  <c r="I87" i="46"/>
  <c r="G87" i="46"/>
  <c r="I86" i="46"/>
  <c r="G86" i="46"/>
  <c r="I85" i="46"/>
  <c r="G85" i="46"/>
  <c r="I84" i="46"/>
  <c r="G84" i="46"/>
  <c r="I83" i="46"/>
  <c r="G83" i="46"/>
  <c r="I82" i="46"/>
  <c r="G82" i="46"/>
  <c r="I81" i="46"/>
  <c r="G81" i="46"/>
  <c r="I80" i="46"/>
  <c r="G80" i="46"/>
  <c r="I79" i="46"/>
  <c r="G79" i="46"/>
  <c r="I78" i="46"/>
  <c r="G78" i="46"/>
  <c r="I77" i="46"/>
  <c r="G77" i="46"/>
  <c r="I76" i="46"/>
  <c r="G76" i="46"/>
  <c r="I75" i="46"/>
  <c r="G75" i="46"/>
  <c r="I74" i="46"/>
  <c r="G74" i="46"/>
  <c r="I73" i="46"/>
  <c r="G73" i="46"/>
  <c r="I72" i="46"/>
  <c r="G72" i="46"/>
  <c r="I71" i="46"/>
  <c r="G71" i="46"/>
  <c r="I70" i="46"/>
  <c r="G70" i="46"/>
  <c r="I69" i="46"/>
  <c r="G69" i="46"/>
  <c r="I68" i="46"/>
  <c r="G68" i="46"/>
  <c r="I67" i="46"/>
  <c r="G67" i="46"/>
  <c r="I66" i="46"/>
  <c r="G66" i="46"/>
  <c r="I65" i="46"/>
  <c r="G65" i="46"/>
  <c r="I64" i="46"/>
  <c r="G64" i="46"/>
  <c r="I63" i="46"/>
  <c r="G63" i="46"/>
  <c r="I62" i="46"/>
  <c r="G62" i="46"/>
  <c r="I61" i="46"/>
  <c r="G61" i="46"/>
  <c r="I60" i="46"/>
  <c r="G60" i="46"/>
  <c r="I58" i="46"/>
  <c r="G58" i="46"/>
  <c r="I57" i="46"/>
  <c r="G57" i="46"/>
  <c r="I56" i="46"/>
  <c r="G56" i="46"/>
  <c r="I55" i="46"/>
  <c r="G55" i="46"/>
  <c r="I54" i="46"/>
  <c r="G54" i="46"/>
  <c r="I53" i="46"/>
  <c r="G53" i="46"/>
  <c r="I52" i="46"/>
  <c r="G52" i="46"/>
  <c r="I51" i="46"/>
  <c r="G51" i="46"/>
  <c r="I50" i="46"/>
  <c r="G50" i="46"/>
  <c r="I49" i="46"/>
  <c r="G49" i="46"/>
  <c r="I48" i="46"/>
  <c r="G48" i="46"/>
  <c r="I47" i="46"/>
  <c r="G47" i="46"/>
  <c r="I46" i="46"/>
  <c r="G46" i="46"/>
  <c r="I45" i="46"/>
  <c r="G45" i="46"/>
  <c r="I44" i="46"/>
  <c r="G44" i="46"/>
  <c r="I43" i="46"/>
  <c r="G43" i="46"/>
  <c r="I42" i="46"/>
  <c r="G42" i="46"/>
  <c r="I41" i="46"/>
  <c r="G41" i="46"/>
  <c r="I40" i="46"/>
  <c r="G40" i="46"/>
  <c r="I39" i="46"/>
  <c r="G39" i="46"/>
  <c r="I38" i="46"/>
  <c r="G38" i="46"/>
  <c r="I37" i="46"/>
  <c r="G37" i="46"/>
  <c r="I36" i="46"/>
  <c r="G36" i="46"/>
  <c r="I35" i="46"/>
  <c r="G35" i="46"/>
  <c r="I34" i="46"/>
  <c r="G34" i="46"/>
  <c r="I33" i="46"/>
  <c r="G33" i="46"/>
  <c r="I32" i="46"/>
  <c r="G32" i="46"/>
  <c r="I31" i="46"/>
  <c r="G31" i="46"/>
  <c r="I30" i="46"/>
  <c r="G30" i="46"/>
  <c r="I29" i="46"/>
  <c r="G29" i="46"/>
  <c r="I28" i="46"/>
  <c r="G28" i="46"/>
  <c r="I27" i="46"/>
  <c r="G27" i="46"/>
  <c r="I26" i="46"/>
  <c r="G26" i="46"/>
  <c r="I25" i="46"/>
  <c r="G25" i="46"/>
  <c r="I24" i="46"/>
  <c r="G24" i="46"/>
  <c r="I23" i="46"/>
  <c r="G23" i="46"/>
  <c r="I22" i="46"/>
  <c r="G22" i="46"/>
  <c r="I21" i="46"/>
  <c r="G21" i="46"/>
  <c r="I19" i="46"/>
  <c r="G19" i="46"/>
  <c r="I18" i="46"/>
  <c r="G18" i="46"/>
  <c r="I17" i="46"/>
  <c r="G17" i="46"/>
  <c r="I16" i="46"/>
  <c r="G16" i="46"/>
  <c r="I15" i="46"/>
  <c r="G15" i="46"/>
  <c r="I14" i="46"/>
  <c r="G14" i="46"/>
  <c r="I13" i="46"/>
  <c r="G13" i="46"/>
  <c r="I12" i="46"/>
  <c r="G12" i="46"/>
  <c r="I11" i="46"/>
  <c r="G11" i="46"/>
  <c r="I10" i="46"/>
  <c r="G10" i="46"/>
  <c r="I9" i="46"/>
  <c r="G9" i="46"/>
  <c r="I8" i="46"/>
  <c r="G8" i="46"/>
  <c r="I7" i="46"/>
  <c r="G7" i="46"/>
  <c r="I6" i="46"/>
  <c r="I171" i="46" s="1"/>
  <c r="G6" i="46"/>
  <c r="G171" i="46" l="1"/>
  <c r="I192" i="46"/>
  <c r="M56" i="47"/>
  <c r="I56" i="47"/>
  <c r="I66" i="47" s="1"/>
  <c r="O56" i="47"/>
  <c r="O66" i="47" s="1"/>
  <c r="I64" i="47"/>
  <c r="K56" i="47"/>
  <c r="K66" i="47" s="1"/>
  <c r="G56" i="47"/>
  <c r="G66" i="47" s="1"/>
  <c r="M66" i="47"/>
  <c r="G204" i="46"/>
  <c r="I204" i="46"/>
  <c r="H29" i="45" l="1"/>
  <c r="F29" i="45"/>
  <c r="H28" i="45"/>
  <c r="F28" i="45"/>
  <c r="H27" i="45"/>
  <c r="F27" i="45"/>
  <c r="H26" i="45"/>
  <c r="F26" i="45"/>
  <c r="H25" i="45"/>
  <c r="F25" i="45"/>
  <c r="H24" i="45"/>
  <c r="F24" i="45"/>
  <c r="H23" i="45"/>
  <c r="F23" i="45"/>
  <c r="H22" i="45"/>
  <c r="F22" i="45"/>
  <c r="H21" i="45"/>
  <c r="F21" i="45"/>
  <c r="H20" i="45"/>
  <c r="F20" i="45"/>
  <c r="H19" i="45"/>
  <c r="F19" i="45"/>
  <c r="H18" i="45"/>
  <c r="F18" i="45"/>
  <c r="H17" i="45"/>
  <c r="F17" i="45"/>
  <c r="H16" i="45"/>
  <c r="F16" i="45"/>
  <c r="H15" i="45"/>
  <c r="F15" i="45"/>
  <c r="H14" i="45"/>
  <c r="F14" i="45"/>
  <c r="H13" i="45"/>
  <c r="F13" i="45"/>
  <c r="H12" i="45"/>
  <c r="F12" i="45"/>
  <c r="H11" i="45"/>
  <c r="F11" i="45"/>
  <c r="H10" i="45"/>
  <c r="F10" i="45"/>
  <c r="H9" i="45"/>
  <c r="F9" i="45"/>
  <c r="H8" i="45"/>
  <c r="F8" i="45"/>
  <c r="H7" i="45"/>
  <c r="F7" i="45"/>
  <c r="H6" i="45"/>
  <c r="H30" i="45" s="1"/>
  <c r="F6" i="45"/>
  <c r="F30" i="45" s="1"/>
  <c r="J58" i="44"/>
  <c r="H58" i="44"/>
  <c r="F58" i="44"/>
  <c r="J57" i="44"/>
  <c r="H57" i="44"/>
  <c r="F57" i="44"/>
  <c r="J56" i="44"/>
  <c r="H56" i="44"/>
  <c r="F56" i="44"/>
  <c r="J55" i="44"/>
  <c r="H55" i="44"/>
  <c r="F55" i="44"/>
  <c r="J54" i="44"/>
  <c r="H54" i="44"/>
  <c r="F54" i="44"/>
  <c r="J53" i="44"/>
  <c r="H53" i="44"/>
  <c r="F53" i="44"/>
  <c r="J52" i="44"/>
  <c r="H52" i="44"/>
  <c r="F52" i="44"/>
  <c r="J51" i="44"/>
  <c r="H51" i="44"/>
  <c r="F51" i="44"/>
  <c r="J50" i="44"/>
  <c r="H50" i="44"/>
  <c r="F50" i="44"/>
  <c r="J49" i="44"/>
  <c r="H49" i="44"/>
  <c r="F49" i="44"/>
  <c r="J48" i="44"/>
  <c r="H48" i="44"/>
  <c r="F48" i="44"/>
  <c r="J47" i="44"/>
  <c r="H47" i="44"/>
  <c r="F47" i="44"/>
  <c r="J46" i="44"/>
  <c r="H46" i="44"/>
  <c r="F46" i="44"/>
  <c r="J45" i="44"/>
  <c r="H45" i="44"/>
  <c r="F45" i="44"/>
  <c r="J44" i="44"/>
  <c r="H44" i="44"/>
  <c r="F44" i="44"/>
  <c r="J43" i="44"/>
  <c r="H43" i="44"/>
  <c r="F43" i="44"/>
  <c r="J42" i="44"/>
  <c r="H42" i="44"/>
  <c r="F42" i="44"/>
  <c r="J41" i="44"/>
  <c r="H41" i="44"/>
  <c r="F41" i="44"/>
  <c r="J40" i="44"/>
  <c r="H40" i="44"/>
  <c r="F40" i="44"/>
  <c r="J39" i="44"/>
  <c r="H39" i="44"/>
  <c r="F39" i="44"/>
  <c r="J38" i="44"/>
  <c r="H38" i="44"/>
  <c r="F38" i="44"/>
  <c r="J37" i="44"/>
  <c r="H37" i="44"/>
  <c r="F37" i="44"/>
  <c r="J36" i="44"/>
  <c r="H36" i="44"/>
  <c r="F36" i="44"/>
  <c r="J35" i="44"/>
  <c r="H35" i="44"/>
  <c r="F35" i="44"/>
  <c r="J34" i="44"/>
  <c r="H34" i="44"/>
  <c r="F34" i="44"/>
  <c r="J33" i="44"/>
  <c r="H33" i="44"/>
  <c r="F33" i="44"/>
  <c r="J32" i="44"/>
  <c r="H32" i="44"/>
  <c r="F32" i="44"/>
  <c r="J31" i="44"/>
  <c r="H31" i="44"/>
  <c r="F31" i="44"/>
  <c r="J30" i="44"/>
  <c r="H30" i="44"/>
  <c r="F30" i="44"/>
  <c r="J29" i="44"/>
  <c r="H29" i="44"/>
  <c r="F29" i="44"/>
  <c r="J28" i="44"/>
  <c r="H28" i="44"/>
  <c r="F28" i="44"/>
  <c r="J27" i="44"/>
  <c r="H27" i="44"/>
  <c r="F27" i="44"/>
  <c r="J26" i="44"/>
  <c r="H26" i="44"/>
  <c r="F26" i="44"/>
  <c r="J25" i="44"/>
  <c r="H25" i="44"/>
  <c r="F25" i="44"/>
  <c r="J24" i="44"/>
  <c r="H24" i="44"/>
  <c r="F24" i="44"/>
  <c r="J23" i="44"/>
  <c r="H23" i="44"/>
  <c r="F23" i="44"/>
  <c r="J22" i="44"/>
  <c r="H22" i="44"/>
  <c r="F22" i="44"/>
  <c r="J21" i="44"/>
  <c r="H21" i="44"/>
  <c r="F21" i="44"/>
  <c r="J20" i="44"/>
  <c r="H20" i="44"/>
  <c r="F20" i="44"/>
  <c r="J19" i="44"/>
  <c r="H19" i="44"/>
  <c r="F19" i="44"/>
  <c r="J18" i="44"/>
  <c r="H18" i="44"/>
  <c r="F18" i="44"/>
  <c r="J17" i="44"/>
  <c r="H17" i="44"/>
  <c r="F17" i="44"/>
  <c r="J16" i="44"/>
  <c r="H16" i="44"/>
  <c r="F16" i="44"/>
  <c r="J15" i="44"/>
  <c r="H15" i="44"/>
  <c r="F15" i="44"/>
  <c r="J14" i="44"/>
  <c r="H14" i="44"/>
  <c r="F14" i="44"/>
  <c r="J13" i="44"/>
  <c r="H13" i="44"/>
  <c r="F13" i="44"/>
  <c r="J12" i="44"/>
  <c r="H12" i="44"/>
  <c r="F12" i="44"/>
  <c r="J11" i="44"/>
  <c r="H11" i="44"/>
  <c r="F11" i="44"/>
  <c r="J10" i="44"/>
  <c r="H10" i="44"/>
  <c r="F10" i="44"/>
  <c r="J9" i="44"/>
  <c r="H9" i="44"/>
  <c r="F9" i="44"/>
  <c r="J8" i="44"/>
  <c r="H8" i="44"/>
  <c r="F8" i="44"/>
  <c r="J7" i="44"/>
  <c r="H7" i="44"/>
  <c r="F7" i="44"/>
  <c r="J6" i="44"/>
  <c r="H6" i="44"/>
  <c r="F6" i="44"/>
  <c r="J59" i="44" l="1"/>
  <c r="F59" i="44"/>
  <c r="H59" i="44"/>
  <c r="Q119" i="43"/>
  <c r="O119" i="43"/>
  <c r="M119" i="43"/>
  <c r="K119" i="43"/>
  <c r="I119" i="43"/>
  <c r="G119" i="43"/>
  <c r="Q118" i="43"/>
  <c r="O118" i="43"/>
  <c r="M118" i="43"/>
  <c r="K118" i="43"/>
  <c r="I118" i="43"/>
  <c r="G118" i="43"/>
  <c r="Q117" i="43"/>
  <c r="O117" i="43"/>
  <c r="M117" i="43"/>
  <c r="K117" i="43"/>
  <c r="I117" i="43"/>
  <c r="G117" i="43"/>
  <c r="Q116" i="43"/>
  <c r="O116" i="43"/>
  <c r="M116" i="43"/>
  <c r="K116" i="43"/>
  <c r="I116" i="43"/>
  <c r="G116" i="43"/>
  <c r="Q115" i="43"/>
  <c r="O115" i="43"/>
  <c r="M115" i="43"/>
  <c r="K115" i="43"/>
  <c r="I115" i="43"/>
  <c r="G115" i="43"/>
  <c r="Q114" i="43"/>
  <c r="O114" i="43"/>
  <c r="M114" i="43"/>
  <c r="K114" i="43"/>
  <c r="I114" i="43"/>
  <c r="G114" i="43"/>
  <c r="Q113" i="43"/>
  <c r="O113" i="43"/>
  <c r="M113" i="43"/>
  <c r="K113" i="43"/>
  <c r="I113" i="43"/>
  <c r="G113" i="43"/>
  <c r="Q112" i="43"/>
  <c r="O112" i="43"/>
  <c r="M112" i="43"/>
  <c r="K112" i="43"/>
  <c r="I112" i="43"/>
  <c r="G112" i="43"/>
  <c r="Q111" i="43"/>
  <c r="O111" i="43"/>
  <c r="M111" i="43"/>
  <c r="K111" i="43"/>
  <c r="I111" i="43"/>
  <c r="G111" i="43"/>
  <c r="Q110" i="43"/>
  <c r="O110" i="43"/>
  <c r="M110" i="43"/>
  <c r="K110" i="43"/>
  <c r="I110" i="43"/>
  <c r="G110" i="43"/>
  <c r="Q109" i="43"/>
  <c r="O109" i="43"/>
  <c r="M109" i="43"/>
  <c r="K109" i="43"/>
  <c r="I109" i="43"/>
  <c r="G109" i="43"/>
  <c r="Q108" i="43"/>
  <c r="O108" i="43"/>
  <c r="M108" i="43"/>
  <c r="K108" i="43"/>
  <c r="I108" i="43"/>
  <c r="G108" i="43"/>
  <c r="Q107" i="43"/>
  <c r="O107" i="43"/>
  <c r="M107" i="43"/>
  <c r="K107" i="43"/>
  <c r="I107" i="43"/>
  <c r="G107" i="43"/>
  <c r="Q106" i="43"/>
  <c r="O106" i="43"/>
  <c r="M106" i="43"/>
  <c r="K106" i="43"/>
  <c r="I106" i="43"/>
  <c r="G106" i="43"/>
  <c r="Q105" i="43"/>
  <c r="O105" i="43"/>
  <c r="M105" i="43"/>
  <c r="K105" i="43"/>
  <c r="I105" i="43"/>
  <c r="G105" i="43"/>
  <c r="Q104" i="43"/>
  <c r="O104" i="43"/>
  <c r="M104" i="43"/>
  <c r="K104" i="43"/>
  <c r="I104" i="43"/>
  <c r="G104" i="43"/>
  <c r="Q103" i="43"/>
  <c r="O103" i="43"/>
  <c r="M103" i="43"/>
  <c r="K103" i="43"/>
  <c r="I103" i="43"/>
  <c r="G103" i="43"/>
  <c r="Q102" i="43"/>
  <c r="O102" i="43"/>
  <c r="M102" i="43"/>
  <c r="K102" i="43"/>
  <c r="I102" i="43"/>
  <c r="G102" i="43"/>
  <c r="Q101" i="43"/>
  <c r="O101" i="43"/>
  <c r="M101" i="43"/>
  <c r="K101" i="43"/>
  <c r="I101" i="43"/>
  <c r="G101" i="43"/>
  <c r="Q100" i="43"/>
  <c r="O100" i="43"/>
  <c r="M100" i="43"/>
  <c r="K100" i="43"/>
  <c r="I100" i="43"/>
  <c r="G100" i="43"/>
  <c r="Q99" i="43"/>
  <c r="O99" i="43"/>
  <c r="M99" i="43"/>
  <c r="K99" i="43"/>
  <c r="I99" i="43"/>
  <c r="G99" i="43"/>
  <c r="Q98" i="43"/>
  <c r="O98" i="43"/>
  <c r="M98" i="43"/>
  <c r="K98" i="43"/>
  <c r="I98" i="43"/>
  <c r="G98" i="43"/>
  <c r="Q97" i="43"/>
  <c r="O97" i="43"/>
  <c r="M97" i="43"/>
  <c r="K97" i="43"/>
  <c r="I97" i="43"/>
  <c r="G97" i="43"/>
  <c r="Q96" i="43"/>
  <c r="O96" i="43"/>
  <c r="M96" i="43"/>
  <c r="K96" i="43"/>
  <c r="I96" i="43"/>
  <c r="G96" i="43"/>
  <c r="Q95" i="43"/>
  <c r="O95" i="43"/>
  <c r="M95" i="43"/>
  <c r="K95" i="43"/>
  <c r="I95" i="43"/>
  <c r="G95" i="43"/>
  <c r="Q94" i="43"/>
  <c r="O94" i="43"/>
  <c r="M94" i="43"/>
  <c r="K94" i="43"/>
  <c r="I94" i="43"/>
  <c r="G94" i="43"/>
  <c r="Q93" i="43"/>
  <c r="O93" i="43"/>
  <c r="M93" i="43"/>
  <c r="K93" i="43"/>
  <c r="I93" i="43"/>
  <c r="G93" i="43"/>
  <c r="Q92" i="43"/>
  <c r="O92" i="43"/>
  <c r="M92" i="43"/>
  <c r="K92" i="43"/>
  <c r="I92" i="43"/>
  <c r="G92" i="43"/>
  <c r="Q91" i="43"/>
  <c r="O91" i="43"/>
  <c r="M91" i="43"/>
  <c r="K91" i="43"/>
  <c r="I91" i="43"/>
  <c r="G91" i="43"/>
  <c r="Q90" i="43"/>
  <c r="O90" i="43"/>
  <c r="M90" i="43"/>
  <c r="K90" i="43"/>
  <c r="I90" i="43"/>
  <c r="G90" i="43"/>
  <c r="Q89" i="43"/>
  <c r="O89" i="43"/>
  <c r="M89" i="43"/>
  <c r="K89" i="43"/>
  <c r="I89" i="43"/>
  <c r="G89" i="43"/>
  <c r="Q88" i="43"/>
  <c r="O88" i="43"/>
  <c r="M88" i="43"/>
  <c r="K88" i="43"/>
  <c r="I88" i="43"/>
  <c r="G88" i="43"/>
  <c r="Q87" i="43"/>
  <c r="O87" i="43"/>
  <c r="M87" i="43"/>
  <c r="K87" i="43"/>
  <c r="I87" i="43"/>
  <c r="G87" i="43"/>
  <c r="Q86" i="43"/>
  <c r="O86" i="43"/>
  <c r="M86" i="43"/>
  <c r="K86" i="43"/>
  <c r="I86" i="43"/>
  <c r="G86" i="43"/>
  <c r="Q85" i="43"/>
  <c r="O85" i="43"/>
  <c r="M85" i="43"/>
  <c r="K85" i="43"/>
  <c r="I85" i="43"/>
  <c r="G85" i="43"/>
  <c r="Q84" i="43"/>
  <c r="O84" i="43"/>
  <c r="M84" i="43"/>
  <c r="K84" i="43"/>
  <c r="I84" i="43"/>
  <c r="G84" i="43"/>
  <c r="Q83" i="43"/>
  <c r="O83" i="43"/>
  <c r="M83" i="43"/>
  <c r="K83" i="43"/>
  <c r="I83" i="43"/>
  <c r="G83" i="43"/>
  <c r="Q82" i="43"/>
  <c r="O82" i="43"/>
  <c r="M82" i="43"/>
  <c r="K82" i="43"/>
  <c r="I82" i="43"/>
  <c r="G82" i="43"/>
  <c r="Q81" i="43"/>
  <c r="O81" i="43"/>
  <c r="M81" i="43"/>
  <c r="K81" i="43"/>
  <c r="I81" i="43"/>
  <c r="G81" i="43"/>
  <c r="Q80" i="43"/>
  <c r="O80" i="43"/>
  <c r="M80" i="43"/>
  <c r="K80" i="43"/>
  <c r="I80" i="43"/>
  <c r="G80" i="43"/>
  <c r="Q79" i="43"/>
  <c r="O79" i="43"/>
  <c r="M79" i="43"/>
  <c r="K79" i="43"/>
  <c r="I79" i="43"/>
  <c r="G79" i="43"/>
  <c r="Q78" i="43"/>
  <c r="O78" i="43"/>
  <c r="M78" i="43"/>
  <c r="K78" i="43"/>
  <c r="I78" i="43"/>
  <c r="G78" i="43"/>
  <c r="Q77" i="43"/>
  <c r="O77" i="43"/>
  <c r="M77" i="43"/>
  <c r="K77" i="43"/>
  <c r="I77" i="43"/>
  <c r="G77" i="43"/>
  <c r="Q76" i="43"/>
  <c r="O76" i="43"/>
  <c r="M76" i="43"/>
  <c r="K76" i="43"/>
  <c r="I76" i="43"/>
  <c r="G76" i="43"/>
  <c r="Q75" i="43"/>
  <c r="O75" i="43"/>
  <c r="M75" i="43"/>
  <c r="K75" i="43"/>
  <c r="I75" i="43"/>
  <c r="G75" i="43"/>
  <c r="Q74" i="43"/>
  <c r="O74" i="43"/>
  <c r="M74" i="43"/>
  <c r="K74" i="43"/>
  <c r="I74" i="43"/>
  <c r="G74" i="43"/>
  <c r="Q73" i="43"/>
  <c r="O73" i="43"/>
  <c r="M73" i="43"/>
  <c r="K73" i="43"/>
  <c r="I73" i="43"/>
  <c r="G73" i="43"/>
  <c r="Q72" i="43"/>
  <c r="O72" i="43"/>
  <c r="M72" i="43"/>
  <c r="K72" i="43"/>
  <c r="I72" i="43"/>
  <c r="G72" i="43"/>
  <c r="Q71" i="43"/>
  <c r="O71" i="43"/>
  <c r="M71" i="43"/>
  <c r="K71" i="43"/>
  <c r="I71" i="43"/>
  <c r="G71" i="43"/>
  <c r="Q70" i="43"/>
  <c r="O70" i="43"/>
  <c r="M70" i="43"/>
  <c r="K70" i="43"/>
  <c r="I70" i="43"/>
  <c r="G70" i="43"/>
  <c r="Q69" i="43"/>
  <c r="O69" i="43"/>
  <c r="M69" i="43"/>
  <c r="K69" i="43"/>
  <c r="I69" i="43"/>
  <c r="G69" i="43"/>
  <c r="Q68" i="43"/>
  <c r="O68" i="43"/>
  <c r="M68" i="43"/>
  <c r="K68" i="43"/>
  <c r="I68" i="43"/>
  <c r="G68" i="43"/>
  <c r="Q67" i="43"/>
  <c r="O67" i="43"/>
  <c r="M67" i="43"/>
  <c r="K67" i="43"/>
  <c r="I67" i="43"/>
  <c r="G67" i="43"/>
  <c r="Q66" i="43"/>
  <c r="O66" i="43"/>
  <c r="M66" i="43"/>
  <c r="K66" i="43"/>
  <c r="I66" i="43"/>
  <c r="G66" i="43"/>
  <c r="Q65" i="43"/>
  <c r="O65" i="43"/>
  <c r="M65" i="43"/>
  <c r="K65" i="43"/>
  <c r="I65" i="43"/>
  <c r="G65" i="43"/>
  <c r="Q64" i="43"/>
  <c r="O64" i="43"/>
  <c r="M64" i="43"/>
  <c r="K64" i="43"/>
  <c r="I64" i="43"/>
  <c r="G64" i="43"/>
  <c r="Q63" i="43"/>
  <c r="O63" i="43"/>
  <c r="M63" i="43"/>
  <c r="K63" i="43"/>
  <c r="I63" i="43"/>
  <c r="G63" i="43"/>
  <c r="Q62" i="43"/>
  <c r="O62" i="43"/>
  <c r="M62" i="43"/>
  <c r="K62" i="43"/>
  <c r="I62" i="43"/>
  <c r="G62" i="43"/>
  <c r="Q61" i="43"/>
  <c r="O61" i="43"/>
  <c r="M61" i="43"/>
  <c r="K61" i="43"/>
  <c r="I61" i="43"/>
  <c r="G61" i="43"/>
  <c r="Q60" i="43"/>
  <c r="O60" i="43"/>
  <c r="M60" i="43"/>
  <c r="K60" i="43"/>
  <c r="I60" i="43"/>
  <c r="G60" i="43"/>
  <c r="Q59" i="43"/>
  <c r="O59" i="43"/>
  <c r="M59" i="43"/>
  <c r="K59" i="43"/>
  <c r="I59" i="43"/>
  <c r="G59" i="43"/>
  <c r="Q58" i="43"/>
  <c r="O58" i="43"/>
  <c r="M58" i="43"/>
  <c r="K58" i="43"/>
  <c r="I58" i="43"/>
  <c r="G58" i="43"/>
  <c r="Q57" i="43"/>
  <c r="O57" i="43"/>
  <c r="M57" i="43"/>
  <c r="K57" i="43"/>
  <c r="I57" i="43"/>
  <c r="G57" i="43"/>
  <c r="Q56" i="43"/>
  <c r="O56" i="43"/>
  <c r="M56" i="43"/>
  <c r="K56" i="43"/>
  <c r="I56" i="43"/>
  <c r="G56" i="43"/>
  <c r="Q55" i="43"/>
  <c r="O55" i="43"/>
  <c r="M55" i="43"/>
  <c r="K55" i="43"/>
  <c r="I55" i="43"/>
  <c r="G55" i="43"/>
  <c r="Q54" i="43"/>
  <c r="O54" i="43"/>
  <c r="M54" i="43"/>
  <c r="K54" i="43"/>
  <c r="I54" i="43"/>
  <c r="G54" i="43"/>
  <c r="Q53" i="43"/>
  <c r="O53" i="43"/>
  <c r="M53" i="43"/>
  <c r="K53" i="43"/>
  <c r="I53" i="43"/>
  <c r="G53" i="43"/>
  <c r="Q52" i="43"/>
  <c r="O52" i="43"/>
  <c r="M52" i="43"/>
  <c r="K52" i="43"/>
  <c r="I52" i="43"/>
  <c r="G52" i="43"/>
  <c r="Q51" i="43"/>
  <c r="O51" i="43"/>
  <c r="M51" i="43"/>
  <c r="K51" i="43"/>
  <c r="I51" i="43"/>
  <c r="G51" i="43"/>
  <c r="Q50" i="43"/>
  <c r="O50" i="43"/>
  <c r="M50" i="43"/>
  <c r="K50" i="43"/>
  <c r="I50" i="43"/>
  <c r="G50" i="43"/>
  <c r="Q49" i="43"/>
  <c r="O49" i="43"/>
  <c r="M49" i="43"/>
  <c r="K49" i="43"/>
  <c r="I49" i="43"/>
  <c r="G49" i="43"/>
  <c r="Q48" i="43"/>
  <c r="O48" i="43"/>
  <c r="M48" i="43"/>
  <c r="K48" i="43"/>
  <c r="I48" i="43"/>
  <c r="G48" i="43"/>
  <c r="Q47" i="43"/>
  <c r="O47" i="43"/>
  <c r="M47" i="43"/>
  <c r="K47" i="43"/>
  <c r="I47" i="43"/>
  <c r="G47" i="43"/>
  <c r="Q46" i="43"/>
  <c r="O46" i="43"/>
  <c r="M46" i="43"/>
  <c r="K46" i="43"/>
  <c r="I46" i="43"/>
  <c r="G46" i="43"/>
  <c r="Q45" i="43"/>
  <c r="O45" i="43"/>
  <c r="M45" i="43"/>
  <c r="K45" i="43"/>
  <c r="I45" i="43"/>
  <c r="G45" i="43"/>
  <c r="Q44" i="43"/>
  <c r="O44" i="43"/>
  <c r="M44" i="43"/>
  <c r="K44" i="43"/>
  <c r="I44" i="43"/>
  <c r="G44" i="43"/>
  <c r="Q43" i="43"/>
  <c r="O43" i="43"/>
  <c r="M43" i="43"/>
  <c r="K43" i="43"/>
  <c r="I43" i="43"/>
  <c r="G43" i="43"/>
  <c r="Q42" i="43"/>
  <c r="O42" i="43"/>
  <c r="M42" i="43"/>
  <c r="K42" i="43"/>
  <c r="I42" i="43"/>
  <c r="G42" i="43"/>
  <c r="Q41" i="43"/>
  <c r="O41" i="43"/>
  <c r="M41" i="43"/>
  <c r="K41" i="43"/>
  <c r="I41" i="43"/>
  <c r="G41" i="43"/>
  <c r="Q40" i="43"/>
  <c r="O40" i="43"/>
  <c r="M40" i="43"/>
  <c r="K40" i="43"/>
  <c r="I40" i="43"/>
  <c r="G40" i="43"/>
  <c r="Q39" i="43"/>
  <c r="O39" i="43"/>
  <c r="M39" i="43"/>
  <c r="K39" i="43"/>
  <c r="I39" i="43"/>
  <c r="G39" i="43"/>
  <c r="Q38" i="43"/>
  <c r="O38" i="43"/>
  <c r="M38" i="43"/>
  <c r="K38" i="43"/>
  <c r="I38" i="43"/>
  <c r="G38" i="43"/>
  <c r="Q37" i="43"/>
  <c r="O37" i="43"/>
  <c r="M37" i="43"/>
  <c r="K37" i="43"/>
  <c r="I37" i="43"/>
  <c r="G37" i="43"/>
  <c r="Q36" i="43"/>
  <c r="O36" i="43"/>
  <c r="M36" i="43"/>
  <c r="K36" i="43"/>
  <c r="I36" i="43"/>
  <c r="G36" i="43"/>
  <c r="Q35" i="43"/>
  <c r="O35" i="43"/>
  <c r="M35" i="43"/>
  <c r="K35" i="43"/>
  <c r="I35" i="43"/>
  <c r="G35" i="43"/>
  <c r="Q34" i="43"/>
  <c r="O34" i="43"/>
  <c r="M34" i="43"/>
  <c r="K34" i="43"/>
  <c r="I34" i="43"/>
  <c r="G34" i="43"/>
  <c r="Q33" i="43"/>
  <c r="O33" i="43"/>
  <c r="M33" i="43"/>
  <c r="K33" i="43"/>
  <c r="I33" i="43"/>
  <c r="G33" i="43"/>
  <c r="Q32" i="43"/>
  <c r="O32" i="43"/>
  <c r="M32" i="43"/>
  <c r="K32" i="43"/>
  <c r="I32" i="43"/>
  <c r="G32" i="43"/>
  <c r="Q31" i="43"/>
  <c r="O31" i="43"/>
  <c r="M31" i="43"/>
  <c r="K31" i="43"/>
  <c r="I31" i="43"/>
  <c r="G31" i="43"/>
  <c r="Q30" i="43"/>
  <c r="O30" i="43"/>
  <c r="M30" i="43"/>
  <c r="K30" i="43"/>
  <c r="I30" i="43"/>
  <c r="G30" i="43"/>
  <c r="Q29" i="43"/>
  <c r="O29" i="43"/>
  <c r="M29" i="43"/>
  <c r="K29" i="43"/>
  <c r="I29" i="43"/>
  <c r="G29" i="43"/>
  <c r="Q28" i="43"/>
  <c r="O28" i="43"/>
  <c r="M28" i="43"/>
  <c r="K28" i="43"/>
  <c r="I28" i="43"/>
  <c r="G28" i="43"/>
  <c r="Q27" i="43"/>
  <c r="O27" i="43"/>
  <c r="M27" i="43"/>
  <c r="K27" i="43"/>
  <c r="I27" i="43"/>
  <c r="G27" i="43"/>
  <c r="Q26" i="43"/>
  <c r="O26" i="43"/>
  <c r="M26" i="43"/>
  <c r="K26" i="43"/>
  <c r="I26" i="43"/>
  <c r="G26" i="43"/>
  <c r="Q25" i="43"/>
  <c r="O25" i="43"/>
  <c r="M25" i="43"/>
  <c r="K25" i="43"/>
  <c r="I25" i="43"/>
  <c r="G25" i="43"/>
  <c r="Q24" i="43"/>
  <c r="O24" i="43"/>
  <c r="M24" i="43"/>
  <c r="K24" i="43"/>
  <c r="I24" i="43"/>
  <c r="G24" i="43"/>
  <c r="Q23" i="43"/>
  <c r="O23" i="43"/>
  <c r="M23" i="43"/>
  <c r="K23" i="43"/>
  <c r="I23" i="43"/>
  <c r="G23" i="43"/>
  <c r="Q22" i="43"/>
  <c r="O22" i="43"/>
  <c r="M22" i="43"/>
  <c r="K22" i="43"/>
  <c r="I22" i="43"/>
  <c r="G22" i="43"/>
  <c r="Q21" i="43"/>
  <c r="O21" i="43"/>
  <c r="M21" i="43"/>
  <c r="K21" i="43"/>
  <c r="I21" i="43"/>
  <c r="G21" i="43"/>
  <c r="Q20" i="43"/>
  <c r="O20" i="43"/>
  <c r="M20" i="43"/>
  <c r="K20" i="43"/>
  <c r="I20" i="43"/>
  <c r="G20" i="43"/>
  <c r="Q19" i="43"/>
  <c r="O19" i="43"/>
  <c r="M19" i="43"/>
  <c r="K19" i="43"/>
  <c r="I19" i="43"/>
  <c r="G19" i="43"/>
  <c r="Q18" i="43"/>
  <c r="O18" i="43"/>
  <c r="M18" i="43"/>
  <c r="K18" i="43"/>
  <c r="I18" i="43"/>
  <c r="G18" i="43"/>
  <c r="Q17" i="43"/>
  <c r="O17" i="43"/>
  <c r="M17" i="43"/>
  <c r="K17" i="43"/>
  <c r="I17" i="43"/>
  <c r="G17" i="43"/>
  <c r="Q16" i="43"/>
  <c r="O16" i="43"/>
  <c r="M16" i="43"/>
  <c r="K16" i="43"/>
  <c r="I16" i="43"/>
  <c r="G16" i="43"/>
  <c r="Q15" i="43"/>
  <c r="O15" i="43"/>
  <c r="M15" i="43"/>
  <c r="K15" i="43"/>
  <c r="I15" i="43"/>
  <c r="G15" i="43"/>
  <c r="Q14" i="43"/>
  <c r="O14" i="43"/>
  <c r="M14" i="43"/>
  <c r="K14" i="43"/>
  <c r="I14" i="43"/>
  <c r="G14" i="43"/>
  <c r="Q13" i="43"/>
  <c r="O13" i="43"/>
  <c r="M13" i="43"/>
  <c r="K13" i="43"/>
  <c r="I13" i="43"/>
  <c r="G13" i="43"/>
  <c r="Q12" i="43"/>
  <c r="O12" i="43"/>
  <c r="M12" i="43"/>
  <c r="K12" i="43"/>
  <c r="I12" i="43"/>
  <c r="G12" i="43"/>
  <c r="Q11" i="43"/>
  <c r="O11" i="43"/>
  <c r="M11" i="43"/>
  <c r="K11" i="43"/>
  <c r="I11" i="43"/>
  <c r="G11" i="43"/>
  <c r="Q10" i="43"/>
  <c r="O10" i="43"/>
  <c r="M10" i="43"/>
  <c r="K10" i="43"/>
  <c r="I10" i="43"/>
  <c r="G10" i="43"/>
  <c r="Q9" i="43"/>
  <c r="O9" i="43"/>
  <c r="M9" i="43"/>
  <c r="K9" i="43"/>
  <c r="I9" i="43"/>
  <c r="G9" i="43"/>
  <c r="Q8" i="43"/>
  <c r="O8" i="43"/>
  <c r="M8" i="43"/>
  <c r="K8" i="43"/>
  <c r="I8" i="43"/>
  <c r="G8" i="43"/>
  <c r="Q7" i="43"/>
  <c r="O7" i="43"/>
  <c r="M7" i="43"/>
  <c r="K7" i="43"/>
  <c r="I7" i="43"/>
  <c r="G7" i="43"/>
  <c r="Q6" i="43"/>
  <c r="O6" i="43"/>
  <c r="M6" i="43"/>
  <c r="K6" i="43"/>
  <c r="I6" i="43"/>
  <c r="G6" i="43"/>
  <c r="Q5" i="43"/>
  <c r="O5" i="43"/>
  <c r="M5" i="43"/>
  <c r="K5" i="43"/>
  <c r="I5" i="43"/>
  <c r="G5" i="43"/>
  <c r="Q4" i="43"/>
  <c r="O4" i="43"/>
  <c r="O120" i="43" s="1"/>
  <c r="O122" i="43" s="1"/>
  <c r="M4" i="43"/>
  <c r="M120" i="43" s="1"/>
  <c r="M122" i="43" s="1"/>
  <c r="K4" i="43"/>
  <c r="I4" i="43"/>
  <c r="G4" i="43"/>
  <c r="Q120" i="43" l="1"/>
  <c r="Q122" i="43" s="1"/>
  <c r="G120" i="43"/>
  <c r="G122" i="43" s="1"/>
  <c r="I120" i="43"/>
  <c r="I122" i="43" s="1"/>
  <c r="K120" i="43"/>
  <c r="K122" i="43" s="1"/>
  <c r="I126" i="43"/>
  <c r="K126" i="43"/>
  <c r="M126" i="43"/>
  <c r="O126" i="43"/>
  <c r="Q126" i="43"/>
  <c r="W49" i="21"/>
  <c r="U49" i="21"/>
  <c r="S49" i="21"/>
  <c r="Q49" i="21"/>
  <c r="O49" i="21"/>
  <c r="M49" i="21"/>
  <c r="K49" i="21"/>
  <c r="I49" i="21"/>
  <c r="G49" i="21"/>
  <c r="G126" i="43" l="1"/>
  <c r="J159" i="42"/>
  <c r="H159" i="42"/>
  <c r="F159" i="42"/>
  <c r="J158" i="42"/>
  <c r="H158" i="42"/>
  <c r="F158" i="42"/>
  <c r="J157" i="42"/>
  <c r="H157" i="42"/>
  <c r="F157" i="42"/>
  <c r="J156" i="42"/>
  <c r="H156" i="42"/>
  <c r="F156" i="42"/>
  <c r="J155" i="42"/>
  <c r="H155" i="42"/>
  <c r="F155" i="42"/>
  <c r="J154" i="42"/>
  <c r="H154" i="42"/>
  <c r="F154" i="42"/>
  <c r="J153" i="42"/>
  <c r="H153" i="42"/>
  <c r="F153" i="42"/>
  <c r="J152" i="42"/>
  <c r="H152" i="42"/>
  <c r="F152" i="42"/>
  <c r="J151" i="42"/>
  <c r="H151" i="42"/>
  <c r="F151" i="42"/>
  <c r="J150" i="42"/>
  <c r="H150" i="42"/>
  <c r="F150" i="42"/>
  <c r="J149" i="42"/>
  <c r="H149" i="42"/>
  <c r="F149" i="42"/>
  <c r="J148" i="42"/>
  <c r="H148" i="42"/>
  <c r="F148" i="42"/>
  <c r="J147" i="42"/>
  <c r="H147" i="42"/>
  <c r="F147" i="42"/>
  <c r="F161" i="42" s="1"/>
  <c r="J140" i="42"/>
  <c r="H140" i="42"/>
  <c r="F140" i="42"/>
  <c r="J139" i="42"/>
  <c r="H139" i="42"/>
  <c r="F139" i="42"/>
  <c r="J138" i="42"/>
  <c r="H138" i="42"/>
  <c r="F138" i="42"/>
  <c r="J137" i="42"/>
  <c r="H137" i="42"/>
  <c r="F137" i="42"/>
  <c r="J136" i="42"/>
  <c r="H136" i="42"/>
  <c r="F136" i="42"/>
  <c r="J135" i="42"/>
  <c r="H135" i="42"/>
  <c r="F135" i="42"/>
  <c r="J134" i="42"/>
  <c r="H134" i="42"/>
  <c r="F134" i="42"/>
  <c r="J133" i="42"/>
  <c r="H133" i="42"/>
  <c r="F133" i="42"/>
  <c r="J132" i="42"/>
  <c r="H132" i="42"/>
  <c r="F132" i="42"/>
  <c r="J131" i="42"/>
  <c r="H131" i="42"/>
  <c r="F131" i="42"/>
  <c r="J130" i="42"/>
  <c r="H130" i="42"/>
  <c r="F130" i="42"/>
  <c r="J129" i="42"/>
  <c r="H129" i="42"/>
  <c r="F129" i="42"/>
  <c r="J128" i="42"/>
  <c r="H128" i="42"/>
  <c r="F128" i="42"/>
  <c r="J127" i="42"/>
  <c r="H127" i="42"/>
  <c r="F127" i="42"/>
  <c r="J126" i="42"/>
  <c r="H126" i="42"/>
  <c r="F126" i="42"/>
  <c r="J125" i="42"/>
  <c r="H125" i="42"/>
  <c r="F125" i="42"/>
  <c r="J124" i="42"/>
  <c r="H124" i="42"/>
  <c r="F124" i="42"/>
  <c r="J123" i="42"/>
  <c r="H123" i="42"/>
  <c r="F123" i="42"/>
  <c r="J122" i="42"/>
  <c r="H122" i="42"/>
  <c r="F122" i="42"/>
  <c r="J121" i="42"/>
  <c r="H121" i="42"/>
  <c r="F121" i="42"/>
  <c r="J120" i="42"/>
  <c r="H120" i="42"/>
  <c r="F120" i="42"/>
  <c r="J119" i="42"/>
  <c r="H119" i="42"/>
  <c r="F119" i="42"/>
  <c r="J118" i="42"/>
  <c r="H118" i="42"/>
  <c r="F118" i="42"/>
  <c r="J117" i="42"/>
  <c r="H117" i="42"/>
  <c r="F117" i="42"/>
  <c r="J116" i="42"/>
  <c r="H116" i="42"/>
  <c r="F116" i="42"/>
  <c r="J115" i="42"/>
  <c r="H115" i="42"/>
  <c r="F115" i="42"/>
  <c r="J114" i="42"/>
  <c r="H114" i="42"/>
  <c r="F114" i="42"/>
  <c r="J113" i="42"/>
  <c r="H113" i="42"/>
  <c r="F113" i="42"/>
  <c r="J112" i="42"/>
  <c r="H112" i="42"/>
  <c r="F112" i="42"/>
  <c r="J111" i="42"/>
  <c r="H111" i="42"/>
  <c r="F111" i="42"/>
  <c r="J110" i="42"/>
  <c r="H110" i="42"/>
  <c r="F110" i="42"/>
  <c r="J109" i="42"/>
  <c r="H109" i="42"/>
  <c r="F109" i="42"/>
  <c r="J108" i="42"/>
  <c r="H108" i="42"/>
  <c r="F108" i="42"/>
  <c r="J107" i="42"/>
  <c r="H107" i="42"/>
  <c r="F107" i="42"/>
  <c r="J106" i="42"/>
  <c r="H106" i="42"/>
  <c r="F106" i="42"/>
  <c r="J105" i="42"/>
  <c r="H105" i="42"/>
  <c r="F105" i="42"/>
  <c r="J104" i="42"/>
  <c r="H104" i="42"/>
  <c r="F104" i="42"/>
  <c r="J103" i="42"/>
  <c r="H103" i="42"/>
  <c r="F103" i="42"/>
  <c r="J102" i="42"/>
  <c r="H102" i="42"/>
  <c r="F102" i="42"/>
  <c r="J101" i="42"/>
  <c r="H101" i="42"/>
  <c r="F101" i="42"/>
  <c r="J100" i="42"/>
  <c r="H100" i="42"/>
  <c r="F100" i="42"/>
  <c r="J99" i="42"/>
  <c r="H99" i="42"/>
  <c r="F99" i="42"/>
  <c r="J98" i="42"/>
  <c r="H98" i="42"/>
  <c r="F98" i="42"/>
  <c r="J97" i="42"/>
  <c r="H97" i="42"/>
  <c r="F97" i="42"/>
  <c r="J96" i="42"/>
  <c r="H96" i="42"/>
  <c r="F96" i="42"/>
  <c r="J95" i="42"/>
  <c r="H95" i="42"/>
  <c r="F95" i="42"/>
  <c r="J94" i="42"/>
  <c r="H94" i="42"/>
  <c r="F94" i="42"/>
  <c r="J93" i="42"/>
  <c r="H93" i="42"/>
  <c r="F93" i="42"/>
  <c r="J92" i="42"/>
  <c r="H92" i="42"/>
  <c r="F92" i="42"/>
  <c r="J91" i="42"/>
  <c r="H91" i="42"/>
  <c r="F91" i="42"/>
  <c r="J90" i="42"/>
  <c r="H90" i="42"/>
  <c r="F90" i="42"/>
  <c r="J89" i="42"/>
  <c r="H89" i="42"/>
  <c r="F89" i="42"/>
  <c r="J88" i="42"/>
  <c r="H88" i="42"/>
  <c r="F88" i="42"/>
  <c r="J87" i="42"/>
  <c r="H87" i="42"/>
  <c r="F87" i="42"/>
  <c r="J86" i="42"/>
  <c r="H86" i="42"/>
  <c r="F86" i="42"/>
  <c r="J85" i="42"/>
  <c r="H85" i="42"/>
  <c r="F85" i="42"/>
  <c r="J84" i="42"/>
  <c r="H84" i="42"/>
  <c r="F84" i="42"/>
  <c r="J83" i="42"/>
  <c r="H83" i="42"/>
  <c r="F83" i="42"/>
  <c r="J82" i="42"/>
  <c r="H82" i="42"/>
  <c r="F82" i="42"/>
  <c r="J81" i="42"/>
  <c r="H81" i="42"/>
  <c r="F81" i="42"/>
  <c r="J80" i="42"/>
  <c r="H80" i="42"/>
  <c r="F80" i="42"/>
  <c r="J79" i="42"/>
  <c r="H79" i="42"/>
  <c r="F79" i="42"/>
  <c r="J78" i="42"/>
  <c r="H78" i="42"/>
  <c r="F78" i="42"/>
  <c r="J77" i="42"/>
  <c r="H77" i="42"/>
  <c r="F77" i="42"/>
  <c r="J76" i="42"/>
  <c r="H76" i="42"/>
  <c r="F76" i="42"/>
  <c r="J75" i="42"/>
  <c r="H75" i="42"/>
  <c r="F75" i="42"/>
  <c r="J74" i="42"/>
  <c r="H74" i="42"/>
  <c r="F74" i="42"/>
  <c r="J73" i="42"/>
  <c r="H73" i="42"/>
  <c r="F73" i="42"/>
  <c r="J72" i="42"/>
  <c r="H72" i="42"/>
  <c r="F72" i="42"/>
  <c r="J71" i="42"/>
  <c r="H71" i="42"/>
  <c r="F71" i="42"/>
  <c r="J70" i="42"/>
  <c r="H70" i="42"/>
  <c r="F70" i="42"/>
  <c r="J69" i="42"/>
  <c r="H69" i="42"/>
  <c r="F69" i="42"/>
  <c r="J68" i="42"/>
  <c r="H68" i="42"/>
  <c r="F68" i="42"/>
  <c r="J67" i="42"/>
  <c r="H67" i="42"/>
  <c r="F67" i="42"/>
  <c r="J66" i="42"/>
  <c r="H66" i="42"/>
  <c r="F66" i="42"/>
  <c r="J65" i="42"/>
  <c r="H65" i="42"/>
  <c r="F65" i="42"/>
  <c r="J64" i="42"/>
  <c r="H64" i="42"/>
  <c r="F64" i="42"/>
  <c r="J63" i="42"/>
  <c r="H63" i="42"/>
  <c r="F63" i="42"/>
  <c r="J62" i="42"/>
  <c r="H62" i="42"/>
  <c r="F62" i="42"/>
  <c r="J61" i="42"/>
  <c r="H61" i="42"/>
  <c r="F61" i="42"/>
  <c r="J60" i="42"/>
  <c r="H60" i="42"/>
  <c r="F60" i="42"/>
  <c r="J59" i="42"/>
  <c r="H59" i="42"/>
  <c r="F59" i="42"/>
  <c r="J58" i="42"/>
  <c r="H58" i="42"/>
  <c r="F58" i="42"/>
  <c r="J57" i="42"/>
  <c r="H57" i="42"/>
  <c r="F57" i="42"/>
  <c r="J56" i="42"/>
  <c r="H56" i="42"/>
  <c r="F56" i="42"/>
  <c r="J55" i="42"/>
  <c r="H55" i="42"/>
  <c r="F55" i="42"/>
  <c r="J54" i="42"/>
  <c r="H54" i="42"/>
  <c r="F54" i="42"/>
  <c r="J53" i="42"/>
  <c r="H53" i="42"/>
  <c r="F53" i="42"/>
  <c r="J52" i="42"/>
  <c r="H52" i="42"/>
  <c r="F52" i="42"/>
  <c r="J51" i="42"/>
  <c r="H51" i="42"/>
  <c r="F51" i="42"/>
  <c r="J50" i="42"/>
  <c r="H50" i="42"/>
  <c r="F50" i="42"/>
  <c r="J49" i="42"/>
  <c r="H49" i="42"/>
  <c r="F49" i="42"/>
  <c r="J48" i="42"/>
  <c r="H48" i="42"/>
  <c r="F48" i="42"/>
  <c r="J47" i="42"/>
  <c r="H47" i="42"/>
  <c r="F47" i="42"/>
  <c r="J46" i="42"/>
  <c r="H46" i="42"/>
  <c r="F46" i="42"/>
  <c r="J45" i="42"/>
  <c r="H45" i="42"/>
  <c r="F45" i="42"/>
  <c r="J44" i="42"/>
  <c r="H44" i="42"/>
  <c r="F44" i="42"/>
  <c r="J43" i="42"/>
  <c r="H43" i="42"/>
  <c r="F43" i="42"/>
  <c r="J42" i="42"/>
  <c r="H42" i="42"/>
  <c r="F42" i="42"/>
  <c r="J41" i="42"/>
  <c r="H41" i="42"/>
  <c r="F41" i="42"/>
  <c r="J40" i="42"/>
  <c r="H40" i="42"/>
  <c r="F40" i="42"/>
  <c r="J39" i="42"/>
  <c r="H39" i="42"/>
  <c r="F39" i="42"/>
  <c r="J38" i="42"/>
  <c r="H38" i="42"/>
  <c r="F38" i="42"/>
  <c r="J37" i="42"/>
  <c r="H37" i="42"/>
  <c r="F37" i="42"/>
  <c r="J36" i="42"/>
  <c r="H36" i="42"/>
  <c r="F36" i="42"/>
  <c r="J35" i="42"/>
  <c r="H35" i="42"/>
  <c r="F35" i="42"/>
  <c r="J34" i="42"/>
  <c r="H34" i="42"/>
  <c r="F34" i="42"/>
  <c r="J33" i="42"/>
  <c r="H33" i="42"/>
  <c r="F33" i="42"/>
  <c r="J32" i="42"/>
  <c r="H32" i="42"/>
  <c r="F32" i="42"/>
  <c r="J31" i="42"/>
  <c r="H31" i="42"/>
  <c r="F31" i="42"/>
  <c r="J30" i="42"/>
  <c r="H30" i="42"/>
  <c r="F30" i="42"/>
  <c r="J29" i="42"/>
  <c r="H29" i="42"/>
  <c r="F29" i="42"/>
  <c r="J28" i="42"/>
  <c r="H28" i="42"/>
  <c r="F28" i="42"/>
  <c r="J27" i="42"/>
  <c r="H27" i="42"/>
  <c r="F27" i="42"/>
  <c r="J26" i="42"/>
  <c r="H26" i="42"/>
  <c r="F26" i="42"/>
  <c r="J25" i="42"/>
  <c r="H25" i="42"/>
  <c r="F25" i="42"/>
  <c r="J24" i="42"/>
  <c r="H24" i="42"/>
  <c r="F24" i="42"/>
  <c r="J23" i="42"/>
  <c r="H23" i="42"/>
  <c r="F23" i="42"/>
  <c r="J22" i="42"/>
  <c r="H22" i="42"/>
  <c r="F22" i="42"/>
  <c r="J21" i="42"/>
  <c r="H21" i="42"/>
  <c r="F21" i="42"/>
  <c r="J20" i="42"/>
  <c r="H20" i="42"/>
  <c r="F20" i="42"/>
  <c r="J19" i="42"/>
  <c r="H19" i="42"/>
  <c r="F19" i="42"/>
  <c r="J18" i="42"/>
  <c r="H18" i="42"/>
  <c r="F18" i="42"/>
  <c r="J17" i="42"/>
  <c r="H17" i="42"/>
  <c r="F17" i="42"/>
  <c r="J16" i="42"/>
  <c r="H16" i="42"/>
  <c r="F16" i="42"/>
  <c r="J15" i="42"/>
  <c r="H15" i="42"/>
  <c r="F15" i="42"/>
  <c r="J14" i="42"/>
  <c r="H14" i="42"/>
  <c r="F14" i="42"/>
  <c r="J13" i="42"/>
  <c r="H13" i="42"/>
  <c r="F13" i="42"/>
  <c r="J12" i="42"/>
  <c r="H12" i="42"/>
  <c r="F12" i="42"/>
  <c r="J11" i="42"/>
  <c r="H11" i="42"/>
  <c r="F11" i="42"/>
  <c r="J10" i="42"/>
  <c r="H10" i="42"/>
  <c r="F10" i="42"/>
  <c r="J9" i="42"/>
  <c r="H9" i="42"/>
  <c r="F9" i="42"/>
  <c r="J8" i="42"/>
  <c r="H8" i="42"/>
  <c r="F8" i="42"/>
  <c r="J7" i="42"/>
  <c r="H7" i="42"/>
  <c r="F7" i="42"/>
  <c r="J6" i="42"/>
  <c r="H6" i="42"/>
  <c r="F6" i="42"/>
  <c r="J5" i="42"/>
  <c r="H5" i="42"/>
  <c r="F5" i="42"/>
  <c r="F141" i="42" s="1"/>
  <c r="F164" i="42" s="1"/>
  <c r="J4" i="42"/>
  <c r="H4" i="42"/>
  <c r="F4" i="42"/>
  <c r="H141" i="42" l="1"/>
  <c r="H164" i="42" s="1"/>
  <c r="J161" i="42"/>
  <c r="H161" i="42"/>
  <c r="J141" i="42"/>
  <c r="J164" i="42" s="1"/>
  <c r="O253" i="41"/>
  <c r="M253" i="41"/>
  <c r="K253" i="41"/>
  <c r="I253" i="41"/>
  <c r="G253" i="41"/>
  <c r="O252" i="41"/>
  <c r="M252" i="41"/>
  <c r="K252" i="41"/>
  <c r="I252" i="41"/>
  <c r="G252" i="41"/>
  <c r="O251" i="41"/>
  <c r="M251" i="41"/>
  <c r="K251" i="41"/>
  <c r="I251" i="41"/>
  <c r="G251" i="41"/>
  <c r="O250" i="41"/>
  <c r="M250" i="41"/>
  <c r="K250" i="41"/>
  <c r="I250" i="41"/>
  <c r="G250" i="41"/>
  <c r="O249" i="41"/>
  <c r="M249" i="41"/>
  <c r="K249" i="41"/>
  <c r="I249" i="41"/>
  <c r="G249" i="41"/>
  <c r="O244" i="41"/>
  <c r="M244" i="41"/>
  <c r="K244" i="41"/>
  <c r="I244" i="41"/>
  <c r="G244" i="41"/>
  <c r="O243" i="41"/>
  <c r="M243" i="41"/>
  <c r="K243" i="41"/>
  <c r="I243" i="41"/>
  <c r="G243" i="41"/>
  <c r="O242" i="41"/>
  <c r="M242" i="41"/>
  <c r="K242" i="41"/>
  <c r="I242" i="41"/>
  <c r="G242" i="41"/>
  <c r="O241" i="41"/>
  <c r="M241" i="41"/>
  <c r="K241" i="41"/>
  <c r="I241" i="41"/>
  <c r="G241" i="41"/>
  <c r="O240" i="41"/>
  <c r="M240" i="41"/>
  <c r="K240" i="41"/>
  <c r="I240" i="41"/>
  <c r="G240" i="41"/>
  <c r="O230" i="41"/>
  <c r="M230" i="41"/>
  <c r="K230" i="41"/>
  <c r="I230" i="41"/>
  <c r="G230" i="41"/>
  <c r="O229" i="41"/>
  <c r="M229" i="41"/>
  <c r="K229" i="41"/>
  <c r="I229" i="41"/>
  <c r="G229" i="41"/>
  <c r="O228" i="41"/>
  <c r="M228" i="41"/>
  <c r="K228" i="41"/>
  <c r="I228" i="41"/>
  <c r="G228" i="41"/>
  <c r="O227" i="41"/>
  <c r="M227" i="41"/>
  <c r="K227" i="41"/>
  <c r="I227" i="41"/>
  <c r="G227" i="41"/>
  <c r="O226" i="41"/>
  <c r="M226" i="41"/>
  <c r="K226" i="41"/>
  <c r="I226" i="41"/>
  <c r="G226" i="41"/>
  <c r="O225" i="41"/>
  <c r="M225" i="41"/>
  <c r="K225" i="41"/>
  <c r="I225" i="41"/>
  <c r="G225" i="41"/>
  <c r="O224" i="41"/>
  <c r="M224" i="41"/>
  <c r="K224" i="41"/>
  <c r="I224" i="41"/>
  <c r="G224" i="41"/>
  <c r="M223" i="41"/>
  <c r="K223" i="41"/>
  <c r="I223" i="41"/>
  <c r="G223" i="41"/>
  <c r="M222" i="41"/>
  <c r="K222" i="41"/>
  <c r="I222" i="41"/>
  <c r="G222" i="41"/>
  <c r="O221" i="41"/>
  <c r="M221" i="41"/>
  <c r="K221" i="41"/>
  <c r="I221" i="41"/>
  <c r="G221" i="41"/>
  <c r="O220" i="41"/>
  <c r="M220" i="41"/>
  <c r="K220" i="41"/>
  <c r="I220" i="41"/>
  <c r="G220" i="41"/>
  <c r="O219" i="41"/>
  <c r="M219" i="41"/>
  <c r="K219" i="41"/>
  <c r="I219" i="41"/>
  <c r="G219" i="41"/>
  <c r="O218" i="41"/>
  <c r="M218" i="41"/>
  <c r="K218" i="41"/>
  <c r="I218" i="41"/>
  <c r="G218" i="41"/>
  <c r="O217" i="41"/>
  <c r="M217" i="41"/>
  <c r="K217" i="41"/>
  <c r="I217" i="41"/>
  <c r="G217" i="41"/>
  <c r="O216" i="41"/>
  <c r="M216" i="41"/>
  <c r="K216" i="41"/>
  <c r="I216" i="41"/>
  <c r="G216" i="41"/>
  <c r="O215" i="41"/>
  <c r="M215" i="41"/>
  <c r="K215" i="41"/>
  <c r="I215" i="41"/>
  <c r="G215" i="41"/>
  <c r="O214" i="41"/>
  <c r="M214" i="41"/>
  <c r="K214" i="41"/>
  <c r="I214" i="41"/>
  <c r="G214" i="41"/>
  <c r="O213" i="41"/>
  <c r="M213" i="41"/>
  <c r="K213" i="41"/>
  <c r="I213" i="41"/>
  <c r="G213" i="41"/>
  <c r="O212" i="41"/>
  <c r="M212" i="41"/>
  <c r="K212" i="41"/>
  <c r="I212" i="41"/>
  <c r="G212" i="41"/>
  <c r="O211" i="41"/>
  <c r="M211" i="41"/>
  <c r="K211" i="41"/>
  <c r="I211" i="41"/>
  <c r="G211" i="41"/>
  <c r="O210" i="41"/>
  <c r="M210" i="41"/>
  <c r="K210" i="41"/>
  <c r="I210" i="41"/>
  <c r="G210" i="41"/>
  <c r="O209" i="41"/>
  <c r="M209" i="41"/>
  <c r="K209" i="41"/>
  <c r="I209" i="41"/>
  <c r="G209" i="41"/>
  <c r="O208" i="41"/>
  <c r="M208" i="41"/>
  <c r="K208" i="41"/>
  <c r="I208" i="41"/>
  <c r="G208" i="41"/>
  <c r="O207" i="41"/>
  <c r="M207" i="41"/>
  <c r="K207" i="41"/>
  <c r="I207" i="41"/>
  <c r="G207" i="41"/>
  <c r="O206" i="41"/>
  <c r="M206" i="41"/>
  <c r="K206" i="41"/>
  <c r="I206" i="41"/>
  <c r="G206" i="41"/>
  <c r="O205" i="41"/>
  <c r="M205" i="41"/>
  <c r="K205" i="41"/>
  <c r="I205" i="41"/>
  <c r="G205" i="41"/>
  <c r="O204" i="41"/>
  <c r="K204" i="41"/>
  <c r="I204" i="41"/>
  <c r="O203" i="41"/>
  <c r="M203" i="41"/>
  <c r="K203" i="41"/>
  <c r="I203" i="41"/>
  <c r="G203" i="41"/>
  <c r="O202" i="41"/>
  <c r="M202" i="41"/>
  <c r="K202" i="41"/>
  <c r="I202" i="41"/>
  <c r="G202" i="41"/>
  <c r="O201" i="41"/>
  <c r="K201" i="41"/>
  <c r="I201" i="41"/>
  <c r="O200" i="41"/>
  <c r="K200" i="41"/>
  <c r="I200" i="41"/>
  <c r="O199" i="41"/>
  <c r="K199" i="41"/>
  <c r="I199" i="41"/>
  <c r="O198" i="41"/>
  <c r="K198" i="41"/>
  <c r="I198" i="41"/>
  <c r="O197" i="41"/>
  <c r="K197" i="41"/>
  <c r="I197" i="41"/>
  <c r="O196" i="41"/>
  <c r="M196" i="41"/>
  <c r="K196" i="41"/>
  <c r="I196" i="41"/>
  <c r="G196" i="41"/>
  <c r="O195" i="41"/>
  <c r="M195" i="41"/>
  <c r="K195" i="41"/>
  <c r="I195" i="41"/>
  <c r="G195" i="41"/>
  <c r="O194" i="41"/>
  <c r="M194" i="41"/>
  <c r="K194" i="41"/>
  <c r="I194" i="41"/>
  <c r="G194" i="41"/>
  <c r="O193" i="41"/>
  <c r="M193" i="41"/>
  <c r="K193" i="41"/>
  <c r="I193" i="41"/>
  <c r="G193" i="41"/>
  <c r="O192" i="41"/>
  <c r="M192" i="41"/>
  <c r="K192" i="41"/>
  <c r="I192" i="41"/>
  <c r="G192" i="41"/>
  <c r="O191" i="41"/>
  <c r="M191" i="41"/>
  <c r="K191" i="41"/>
  <c r="I191" i="41"/>
  <c r="G191" i="41"/>
  <c r="O190" i="41"/>
  <c r="M190" i="41"/>
  <c r="K190" i="41"/>
  <c r="I190" i="41"/>
  <c r="G190" i="41"/>
  <c r="O189" i="41"/>
  <c r="M189" i="41"/>
  <c r="K189" i="41"/>
  <c r="I189" i="41"/>
  <c r="G189" i="41"/>
  <c r="K188" i="41"/>
  <c r="I188" i="41"/>
  <c r="O187" i="41"/>
  <c r="M187" i="41"/>
  <c r="K187" i="41"/>
  <c r="I187" i="41"/>
  <c r="G187" i="41"/>
  <c r="O186" i="41"/>
  <c r="M186" i="41"/>
  <c r="K186" i="41"/>
  <c r="I186" i="41"/>
  <c r="G186" i="41"/>
  <c r="O185" i="41"/>
  <c r="M185" i="41"/>
  <c r="K185" i="41"/>
  <c r="I185" i="41"/>
  <c r="G185" i="41"/>
  <c r="O184" i="41"/>
  <c r="M184" i="41"/>
  <c r="K184" i="41"/>
  <c r="I184" i="41"/>
  <c r="G184" i="41"/>
  <c r="K183" i="41"/>
  <c r="I183" i="41"/>
  <c r="O182" i="41"/>
  <c r="M182" i="41"/>
  <c r="K182" i="41"/>
  <c r="I182" i="41"/>
  <c r="G182" i="41"/>
  <c r="O181" i="41"/>
  <c r="M181" i="41"/>
  <c r="K181" i="41"/>
  <c r="I181" i="41"/>
  <c r="G181" i="41"/>
  <c r="O180" i="41"/>
  <c r="M180" i="41"/>
  <c r="K180" i="41"/>
  <c r="I180" i="41"/>
  <c r="G180" i="41"/>
  <c r="O179" i="41"/>
  <c r="M179" i="41"/>
  <c r="K179" i="41"/>
  <c r="I179" i="41"/>
  <c r="G179" i="41"/>
  <c r="O178" i="41"/>
  <c r="M178" i="41"/>
  <c r="K178" i="41"/>
  <c r="I178" i="41"/>
  <c r="G178" i="41"/>
  <c r="O177" i="41"/>
  <c r="M177" i="41"/>
  <c r="K177" i="41"/>
  <c r="I177" i="41"/>
  <c r="G177" i="41"/>
  <c r="O176" i="41"/>
  <c r="M176" i="41"/>
  <c r="K176" i="41"/>
  <c r="I176" i="41"/>
  <c r="G176" i="41"/>
  <c r="O175" i="41"/>
  <c r="M175" i="41"/>
  <c r="K175" i="41"/>
  <c r="I175" i="41"/>
  <c r="G175" i="41"/>
  <c r="O174" i="41"/>
  <c r="M174" i="41"/>
  <c r="K174" i="41"/>
  <c r="I174" i="41"/>
  <c r="G174" i="41"/>
  <c r="O173" i="41"/>
  <c r="M173" i="41"/>
  <c r="K173" i="41"/>
  <c r="I173" i="41"/>
  <c r="G173" i="41"/>
  <c r="O172" i="41"/>
  <c r="M172" i="41"/>
  <c r="K172" i="41"/>
  <c r="I172" i="41"/>
  <c r="G172" i="41"/>
  <c r="O171" i="41"/>
  <c r="M171" i="41"/>
  <c r="K171" i="41"/>
  <c r="I171" i="41"/>
  <c r="G171" i="41"/>
  <c r="O170" i="41"/>
  <c r="M170" i="41"/>
  <c r="K170" i="41"/>
  <c r="I170" i="41"/>
  <c r="G170" i="41"/>
  <c r="O169" i="41"/>
  <c r="M169" i="41"/>
  <c r="K169" i="41"/>
  <c r="I169" i="41"/>
  <c r="G169" i="41"/>
  <c r="O168" i="41"/>
  <c r="M168" i="41"/>
  <c r="K168" i="41"/>
  <c r="I168" i="41"/>
  <c r="G168" i="41"/>
  <c r="K167" i="41"/>
  <c r="I167" i="41"/>
  <c r="O166" i="41"/>
  <c r="M166" i="41"/>
  <c r="K166" i="41"/>
  <c r="I166" i="41"/>
  <c r="G166" i="41"/>
  <c r="O165" i="41"/>
  <c r="M165" i="41"/>
  <c r="K165" i="41"/>
  <c r="I165" i="41"/>
  <c r="G165" i="41"/>
  <c r="O164" i="41"/>
  <c r="M164" i="41"/>
  <c r="K164" i="41"/>
  <c r="I164" i="41"/>
  <c r="G164" i="41"/>
  <c r="O163" i="41"/>
  <c r="M163" i="41"/>
  <c r="K163" i="41"/>
  <c r="I163" i="41"/>
  <c r="G163" i="41"/>
  <c r="O162" i="41"/>
  <c r="M162" i="41"/>
  <c r="K162" i="41"/>
  <c r="I162" i="41"/>
  <c r="G162" i="41"/>
  <c r="O161" i="41"/>
  <c r="M161" i="41"/>
  <c r="K161" i="41"/>
  <c r="I161" i="41"/>
  <c r="G161" i="41"/>
  <c r="O160" i="41"/>
  <c r="M160" i="41"/>
  <c r="K160" i="41"/>
  <c r="I160" i="41"/>
  <c r="G160" i="41"/>
  <c r="O159" i="41"/>
  <c r="M159" i="41"/>
  <c r="K159" i="41"/>
  <c r="I159" i="41"/>
  <c r="G159" i="41"/>
  <c r="O158" i="41"/>
  <c r="M158" i="41"/>
  <c r="K158" i="41"/>
  <c r="I158" i="41"/>
  <c r="G158" i="41"/>
  <c r="O157" i="41"/>
  <c r="M157" i="41"/>
  <c r="K157" i="41"/>
  <c r="I157" i="41"/>
  <c r="G157" i="41"/>
  <c r="O156" i="41"/>
  <c r="M156" i="41"/>
  <c r="K156" i="41"/>
  <c r="I156" i="41"/>
  <c r="G156" i="41"/>
  <c r="O155" i="41"/>
  <c r="M155" i="41"/>
  <c r="K155" i="41"/>
  <c r="I155" i="41"/>
  <c r="G155" i="41"/>
  <c r="O154" i="41"/>
  <c r="M154" i="41"/>
  <c r="K154" i="41"/>
  <c r="I154" i="41"/>
  <c r="G154" i="41"/>
  <c r="O153" i="41"/>
  <c r="M153" i="41"/>
  <c r="K153" i="41"/>
  <c r="I153" i="41"/>
  <c r="G153" i="41"/>
  <c r="O152" i="41"/>
  <c r="M152" i="41"/>
  <c r="K152" i="41"/>
  <c r="I152" i="41"/>
  <c r="G152" i="41"/>
  <c r="O151" i="41"/>
  <c r="M151" i="41"/>
  <c r="K151" i="41"/>
  <c r="I151" i="41"/>
  <c r="G151" i="41"/>
  <c r="O150" i="41"/>
  <c r="M150" i="41"/>
  <c r="K150" i="41"/>
  <c r="I150" i="41"/>
  <c r="G150" i="41"/>
  <c r="O149" i="41"/>
  <c r="M149" i="41"/>
  <c r="K149" i="41"/>
  <c r="I149" i="41"/>
  <c r="G149" i="41"/>
  <c r="O148" i="41"/>
  <c r="M148" i="41"/>
  <c r="K148" i="41"/>
  <c r="I148" i="41"/>
  <c r="G148" i="41"/>
  <c r="O147" i="41"/>
  <c r="M147" i="41"/>
  <c r="K147" i="41"/>
  <c r="I147" i="41"/>
  <c r="G147" i="41"/>
  <c r="O146" i="41"/>
  <c r="M146" i="41"/>
  <c r="K146" i="41"/>
  <c r="I146" i="41"/>
  <c r="G146" i="41"/>
  <c r="O145" i="41"/>
  <c r="M145" i="41"/>
  <c r="K145" i="41"/>
  <c r="I145" i="41"/>
  <c r="G145" i="41"/>
  <c r="O144" i="41"/>
  <c r="M144" i="41"/>
  <c r="K144" i="41"/>
  <c r="I144" i="41"/>
  <c r="G144" i="41"/>
  <c r="O143" i="41"/>
  <c r="M143" i="41"/>
  <c r="K143" i="41"/>
  <c r="I143" i="41"/>
  <c r="G143" i="41"/>
  <c r="O142" i="41"/>
  <c r="M142" i="41"/>
  <c r="K142" i="41"/>
  <c r="I142" i="41"/>
  <c r="G142" i="41"/>
  <c r="O141" i="41"/>
  <c r="M141" i="41"/>
  <c r="K141" i="41"/>
  <c r="I141" i="41"/>
  <c r="G141" i="41"/>
  <c r="O140" i="41"/>
  <c r="M140" i="41"/>
  <c r="K140" i="41"/>
  <c r="I140" i="41"/>
  <c r="G140" i="41"/>
  <c r="O139" i="41"/>
  <c r="M139" i="41"/>
  <c r="K139" i="41"/>
  <c r="I139" i="41"/>
  <c r="G139" i="41"/>
  <c r="O138" i="41"/>
  <c r="M138" i="41"/>
  <c r="K138" i="41"/>
  <c r="I138" i="41"/>
  <c r="G138" i="41"/>
  <c r="O137" i="41"/>
  <c r="M137" i="41"/>
  <c r="K137" i="41"/>
  <c r="I137" i="41"/>
  <c r="G137" i="41"/>
  <c r="O136" i="41"/>
  <c r="M136" i="41"/>
  <c r="K136" i="41"/>
  <c r="I136" i="41"/>
  <c r="G136" i="41"/>
  <c r="O135" i="41"/>
  <c r="M135" i="41"/>
  <c r="K135" i="41"/>
  <c r="I135" i="41"/>
  <c r="G135" i="41"/>
  <c r="O134" i="41"/>
  <c r="M134" i="41"/>
  <c r="K134" i="41"/>
  <c r="I134" i="41"/>
  <c r="G134" i="41"/>
  <c r="O133" i="41"/>
  <c r="M133" i="41"/>
  <c r="K133" i="41"/>
  <c r="I133" i="41"/>
  <c r="G133" i="41"/>
  <c r="O132" i="41"/>
  <c r="M132" i="41"/>
  <c r="K132" i="41"/>
  <c r="I132" i="41"/>
  <c r="G132" i="41"/>
  <c r="O131" i="41"/>
  <c r="M131" i="41"/>
  <c r="K131" i="41"/>
  <c r="I131" i="41"/>
  <c r="G131" i="41"/>
  <c r="O130" i="41"/>
  <c r="M130" i="41"/>
  <c r="K130" i="41"/>
  <c r="I130" i="41"/>
  <c r="G130" i="41"/>
  <c r="O129" i="41"/>
  <c r="M129" i="41"/>
  <c r="K129" i="41"/>
  <c r="I129" i="41"/>
  <c r="G129" i="41"/>
  <c r="O128" i="41"/>
  <c r="M128" i="41"/>
  <c r="K128" i="41"/>
  <c r="I128" i="41"/>
  <c r="G128" i="41"/>
  <c r="O127" i="41"/>
  <c r="M127" i="41"/>
  <c r="K127" i="41"/>
  <c r="I127" i="41"/>
  <c r="G127" i="41"/>
  <c r="O126" i="41"/>
  <c r="M126" i="41"/>
  <c r="K126" i="41"/>
  <c r="I126" i="41"/>
  <c r="G126" i="41"/>
  <c r="O125" i="41"/>
  <c r="M125" i="41"/>
  <c r="K125" i="41"/>
  <c r="I125" i="41"/>
  <c r="G125" i="41"/>
  <c r="O124" i="41"/>
  <c r="M124" i="41"/>
  <c r="K124" i="41"/>
  <c r="I124" i="41"/>
  <c r="G124" i="41"/>
  <c r="O123" i="41"/>
  <c r="M123" i="41"/>
  <c r="K123" i="41"/>
  <c r="I123" i="41"/>
  <c r="G123" i="41"/>
  <c r="O122" i="41"/>
  <c r="M122" i="41"/>
  <c r="K122" i="41"/>
  <c r="I122" i="41"/>
  <c r="G122" i="41"/>
  <c r="O121" i="41"/>
  <c r="M121" i="41"/>
  <c r="K121" i="41"/>
  <c r="I121" i="41"/>
  <c r="G121" i="41"/>
  <c r="O120" i="41"/>
  <c r="M120" i="41"/>
  <c r="K120" i="41"/>
  <c r="I120" i="41"/>
  <c r="G120" i="41"/>
  <c r="O119" i="41"/>
  <c r="M119" i="41"/>
  <c r="K119" i="41"/>
  <c r="I119" i="41"/>
  <c r="G119" i="41"/>
  <c r="O118" i="41"/>
  <c r="M118" i="41"/>
  <c r="K118" i="41"/>
  <c r="I118" i="41"/>
  <c r="G118" i="41"/>
  <c r="O117" i="41"/>
  <c r="M117" i="41"/>
  <c r="K117" i="41"/>
  <c r="I117" i="41"/>
  <c r="G117" i="41"/>
  <c r="O116" i="41"/>
  <c r="M116" i="41"/>
  <c r="K116" i="41"/>
  <c r="I116" i="41"/>
  <c r="G116" i="41"/>
  <c r="O115" i="41"/>
  <c r="M115" i="41"/>
  <c r="K115" i="41"/>
  <c r="I115" i="41"/>
  <c r="G115" i="41"/>
  <c r="O114" i="41"/>
  <c r="M114" i="41"/>
  <c r="K114" i="41"/>
  <c r="I114" i="41"/>
  <c r="G114" i="41"/>
  <c r="O113" i="41"/>
  <c r="M113" i="41"/>
  <c r="K113" i="41"/>
  <c r="I113" i="41"/>
  <c r="G113" i="41"/>
  <c r="O112" i="41"/>
  <c r="M112" i="41"/>
  <c r="K112" i="41"/>
  <c r="I112" i="41"/>
  <c r="G112" i="41"/>
  <c r="O111" i="41"/>
  <c r="M111" i="41"/>
  <c r="K111" i="41"/>
  <c r="I111" i="41"/>
  <c r="G111" i="41"/>
  <c r="O110" i="41"/>
  <c r="M110" i="41"/>
  <c r="K110" i="41"/>
  <c r="I110" i="41"/>
  <c r="G110" i="41"/>
  <c r="O109" i="41"/>
  <c r="M109" i="41"/>
  <c r="K109" i="41"/>
  <c r="I109" i="41"/>
  <c r="G109" i="41"/>
  <c r="O108" i="41"/>
  <c r="M108" i="41"/>
  <c r="K108" i="41"/>
  <c r="I108" i="41"/>
  <c r="G108" i="41"/>
  <c r="O107" i="41"/>
  <c r="M107" i="41"/>
  <c r="K107" i="41"/>
  <c r="I107" i="41"/>
  <c r="G107" i="41"/>
  <c r="O106" i="41"/>
  <c r="M106" i="41"/>
  <c r="K106" i="41"/>
  <c r="I106" i="41"/>
  <c r="G106" i="41"/>
  <c r="O105" i="41"/>
  <c r="M105" i="41"/>
  <c r="K105" i="41"/>
  <c r="I105" i="41"/>
  <c r="G105" i="41"/>
  <c r="O104" i="41"/>
  <c r="M104" i="41"/>
  <c r="K104" i="41"/>
  <c r="I104" i="41"/>
  <c r="G104" i="41"/>
  <c r="O103" i="41"/>
  <c r="M103" i="41"/>
  <c r="K103" i="41"/>
  <c r="I103" i="41"/>
  <c r="G103" i="41"/>
  <c r="O102" i="41"/>
  <c r="M102" i="41"/>
  <c r="K102" i="41"/>
  <c r="I102" i="41"/>
  <c r="G102" i="41"/>
  <c r="O101" i="41"/>
  <c r="M101" i="41"/>
  <c r="K101" i="41"/>
  <c r="I101" i="41"/>
  <c r="G101" i="41"/>
  <c r="O100" i="41"/>
  <c r="M100" i="41"/>
  <c r="K100" i="41"/>
  <c r="I100" i="41"/>
  <c r="G100" i="41"/>
  <c r="O99" i="41"/>
  <c r="M99" i="41"/>
  <c r="K99" i="41"/>
  <c r="I99" i="41"/>
  <c r="G99" i="41"/>
  <c r="O98" i="41"/>
  <c r="M98" i="41"/>
  <c r="K98" i="41"/>
  <c r="I98" i="41"/>
  <c r="G98" i="41"/>
  <c r="O97" i="41"/>
  <c r="M97" i="41"/>
  <c r="K97" i="41"/>
  <c r="I97" i="41"/>
  <c r="G97" i="41"/>
  <c r="O96" i="41"/>
  <c r="M96" i="41"/>
  <c r="K96" i="41"/>
  <c r="I96" i="41"/>
  <c r="G96" i="41"/>
  <c r="O95" i="41"/>
  <c r="M95" i="41"/>
  <c r="K95" i="41"/>
  <c r="I95" i="41"/>
  <c r="G95" i="41"/>
  <c r="O94" i="41"/>
  <c r="M94" i="41"/>
  <c r="K94" i="41"/>
  <c r="I94" i="41"/>
  <c r="G94" i="41"/>
  <c r="O93" i="41"/>
  <c r="M93" i="41"/>
  <c r="K93" i="41"/>
  <c r="I93" i="41"/>
  <c r="G93" i="41"/>
  <c r="O92" i="41"/>
  <c r="M92" i="41"/>
  <c r="K92" i="41"/>
  <c r="I92" i="41"/>
  <c r="G92" i="41"/>
  <c r="O91" i="41"/>
  <c r="M91" i="41"/>
  <c r="K91" i="41"/>
  <c r="I91" i="41"/>
  <c r="G91" i="41"/>
  <c r="O90" i="41"/>
  <c r="M90" i="41"/>
  <c r="K90" i="41"/>
  <c r="I90" i="41"/>
  <c r="G90" i="41"/>
  <c r="O89" i="41"/>
  <c r="M89" i="41"/>
  <c r="K89" i="41"/>
  <c r="I89" i="41"/>
  <c r="G89" i="41"/>
  <c r="O88" i="41"/>
  <c r="M88" i="41"/>
  <c r="K88" i="41"/>
  <c r="I88" i="41"/>
  <c r="G88" i="41"/>
  <c r="O87" i="41"/>
  <c r="M87" i="41"/>
  <c r="K87" i="41"/>
  <c r="I87" i="41"/>
  <c r="G87" i="41"/>
  <c r="O86" i="41"/>
  <c r="M86" i="41"/>
  <c r="K86" i="41"/>
  <c r="I86" i="41"/>
  <c r="G86" i="41"/>
  <c r="O85" i="41"/>
  <c r="M85" i="41"/>
  <c r="K85" i="41"/>
  <c r="I85" i="41"/>
  <c r="G85" i="41"/>
  <c r="O84" i="41"/>
  <c r="M84" i="41"/>
  <c r="K84" i="41"/>
  <c r="I84" i="41"/>
  <c r="G84" i="41"/>
  <c r="O83" i="41"/>
  <c r="M83" i="41"/>
  <c r="K83" i="41"/>
  <c r="I83" i="41"/>
  <c r="G83" i="41"/>
  <c r="O82" i="41"/>
  <c r="M82" i="41"/>
  <c r="K82" i="41"/>
  <c r="I82" i="41"/>
  <c r="G82" i="41"/>
  <c r="O81" i="41"/>
  <c r="M81" i="41"/>
  <c r="K81" i="41"/>
  <c r="I81" i="41"/>
  <c r="G81" i="41"/>
  <c r="O80" i="41"/>
  <c r="M80" i="41"/>
  <c r="K80" i="41"/>
  <c r="I80" i="41"/>
  <c r="G80" i="41"/>
  <c r="O79" i="41"/>
  <c r="M79" i="41"/>
  <c r="K79" i="41"/>
  <c r="I79" i="41"/>
  <c r="G79" i="41"/>
  <c r="O78" i="41"/>
  <c r="M78" i="41"/>
  <c r="K78" i="41"/>
  <c r="I78" i="41"/>
  <c r="G78" i="41"/>
  <c r="O77" i="41"/>
  <c r="M77" i="41"/>
  <c r="K77" i="41"/>
  <c r="I77" i="41"/>
  <c r="G77" i="41"/>
  <c r="O76" i="41"/>
  <c r="M76" i="41"/>
  <c r="K76" i="41"/>
  <c r="I76" i="41"/>
  <c r="G76" i="41"/>
  <c r="O75" i="41"/>
  <c r="M75" i="41"/>
  <c r="K75" i="41"/>
  <c r="I75" i="41"/>
  <c r="G75" i="41"/>
  <c r="O74" i="41"/>
  <c r="M74" i="41"/>
  <c r="K74" i="41"/>
  <c r="I74" i="41"/>
  <c r="G74" i="41"/>
  <c r="O73" i="41"/>
  <c r="M73" i="41"/>
  <c r="K73" i="41"/>
  <c r="I73" i="41"/>
  <c r="G73" i="41"/>
  <c r="O72" i="41"/>
  <c r="M72" i="41"/>
  <c r="K72" i="41"/>
  <c r="I72" i="41"/>
  <c r="G72" i="41"/>
  <c r="O71" i="41"/>
  <c r="M71" i="41"/>
  <c r="K71" i="41"/>
  <c r="I71" i="41"/>
  <c r="G71" i="41"/>
  <c r="O70" i="41"/>
  <c r="M70" i="41"/>
  <c r="K70" i="41"/>
  <c r="I70" i="41"/>
  <c r="G70" i="41"/>
  <c r="O69" i="41"/>
  <c r="M69" i="41"/>
  <c r="K69" i="41"/>
  <c r="I69" i="41"/>
  <c r="G69" i="41"/>
  <c r="O68" i="41"/>
  <c r="M68" i="41"/>
  <c r="K68" i="41"/>
  <c r="I68" i="41"/>
  <c r="G68" i="41"/>
  <c r="O67" i="41"/>
  <c r="M67" i="41"/>
  <c r="K67" i="41"/>
  <c r="I67" i="41"/>
  <c r="G67" i="41"/>
  <c r="O66" i="41"/>
  <c r="M66" i="41"/>
  <c r="K66" i="41"/>
  <c r="I66" i="41"/>
  <c r="G66" i="41"/>
  <c r="O65" i="41"/>
  <c r="M65" i="41"/>
  <c r="K65" i="41"/>
  <c r="I65" i="41"/>
  <c r="G65" i="41"/>
  <c r="O64" i="41"/>
  <c r="M64" i="41"/>
  <c r="K64" i="41"/>
  <c r="I64" i="41"/>
  <c r="G64" i="41"/>
  <c r="O63" i="41"/>
  <c r="M63" i="41"/>
  <c r="K63" i="41"/>
  <c r="I63" i="41"/>
  <c r="G63" i="41"/>
  <c r="O62" i="41"/>
  <c r="M62" i="41"/>
  <c r="K62" i="41"/>
  <c r="I62" i="41"/>
  <c r="G62" i="41"/>
  <c r="O61" i="41"/>
  <c r="M61" i="41"/>
  <c r="K61" i="41"/>
  <c r="I61" i="41"/>
  <c r="G61" i="41"/>
  <c r="O60" i="41"/>
  <c r="M60" i="41"/>
  <c r="K60" i="41"/>
  <c r="I60" i="41"/>
  <c r="G60" i="41"/>
  <c r="O59" i="41"/>
  <c r="M59" i="41"/>
  <c r="K59" i="41"/>
  <c r="I59" i="41"/>
  <c r="G59" i="41"/>
  <c r="O58" i="41"/>
  <c r="M58" i="41"/>
  <c r="K58" i="41"/>
  <c r="I58" i="41"/>
  <c r="G58" i="41"/>
  <c r="O57" i="41"/>
  <c r="M57" i="41"/>
  <c r="K57" i="41"/>
  <c r="I57" i="41"/>
  <c r="G57" i="41"/>
  <c r="O56" i="41"/>
  <c r="M56" i="41"/>
  <c r="K56" i="41"/>
  <c r="I56" i="41"/>
  <c r="G56" i="41"/>
  <c r="O55" i="41"/>
  <c r="M55" i="41"/>
  <c r="K55" i="41"/>
  <c r="I55" i="41"/>
  <c r="G55" i="41"/>
  <c r="O54" i="41"/>
  <c r="M54" i="41"/>
  <c r="K54" i="41"/>
  <c r="I54" i="41"/>
  <c r="G54" i="41"/>
  <c r="O53" i="41"/>
  <c r="M53" i="41"/>
  <c r="K53" i="41"/>
  <c r="I53" i="41"/>
  <c r="G53" i="41"/>
  <c r="O52" i="41"/>
  <c r="M52" i="41"/>
  <c r="K52" i="41"/>
  <c r="I52" i="41"/>
  <c r="G52" i="41"/>
  <c r="O51" i="41"/>
  <c r="M51" i="41"/>
  <c r="K51" i="41"/>
  <c r="I51" i="41"/>
  <c r="G51" i="41"/>
  <c r="O50" i="41"/>
  <c r="M50" i="41"/>
  <c r="K50" i="41"/>
  <c r="I50" i="41"/>
  <c r="G50" i="41"/>
  <c r="O49" i="41"/>
  <c r="M49" i="41"/>
  <c r="K49" i="41"/>
  <c r="I49" i="41"/>
  <c r="G49" i="41"/>
  <c r="O48" i="41"/>
  <c r="M48" i="41"/>
  <c r="K48" i="41"/>
  <c r="I48" i="41"/>
  <c r="G48" i="41"/>
  <c r="O47" i="41"/>
  <c r="M47" i="41"/>
  <c r="K47" i="41"/>
  <c r="I47" i="41"/>
  <c r="G47" i="41"/>
  <c r="O46" i="41"/>
  <c r="M46" i="41"/>
  <c r="K46" i="41"/>
  <c r="I46" i="41"/>
  <c r="G46" i="41"/>
  <c r="O45" i="41"/>
  <c r="M45" i="41"/>
  <c r="K45" i="41"/>
  <c r="I45" i="41"/>
  <c r="G45" i="41"/>
  <c r="O44" i="41"/>
  <c r="M44" i="41"/>
  <c r="K44" i="41"/>
  <c r="I44" i="41"/>
  <c r="G44" i="41"/>
  <c r="O43" i="41"/>
  <c r="M43" i="41"/>
  <c r="K43" i="41"/>
  <c r="I43" i="41"/>
  <c r="G43" i="41"/>
  <c r="O42" i="41"/>
  <c r="M42" i="41"/>
  <c r="K42" i="41"/>
  <c r="I42" i="41"/>
  <c r="G42" i="41"/>
  <c r="O41" i="41"/>
  <c r="M41" i="41"/>
  <c r="K41" i="41"/>
  <c r="I41" i="41"/>
  <c r="G41" i="41"/>
  <c r="O40" i="41"/>
  <c r="M40" i="41"/>
  <c r="K40" i="41"/>
  <c r="I40" i="41"/>
  <c r="G40" i="41"/>
  <c r="O39" i="41"/>
  <c r="M39" i="41"/>
  <c r="K39" i="41"/>
  <c r="I39" i="41"/>
  <c r="G39" i="41"/>
  <c r="O38" i="41"/>
  <c r="M38" i="41"/>
  <c r="K38" i="41"/>
  <c r="I38" i="41"/>
  <c r="G38" i="41"/>
  <c r="O37" i="41"/>
  <c r="M37" i="41"/>
  <c r="K37" i="41"/>
  <c r="I37" i="41"/>
  <c r="G37" i="41"/>
  <c r="O36" i="41"/>
  <c r="M36" i="41"/>
  <c r="K36" i="41"/>
  <c r="I36" i="41"/>
  <c r="G36" i="41"/>
  <c r="O35" i="41"/>
  <c r="M35" i="41"/>
  <c r="K35" i="41"/>
  <c r="I35" i="41"/>
  <c r="G35" i="41"/>
  <c r="O34" i="41"/>
  <c r="M34" i="41"/>
  <c r="K34" i="41"/>
  <c r="I34" i="41"/>
  <c r="G34" i="41"/>
  <c r="O33" i="41"/>
  <c r="M33" i="41"/>
  <c r="K33" i="41"/>
  <c r="I33" i="41"/>
  <c r="G33" i="41"/>
  <c r="O32" i="41"/>
  <c r="M32" i="41"/>
  <c r="K32" i="41"/>
  <c r="I32" i="41"/>
  <c r="G32" i="41"/>
  <c r="O31" i="41"/>
  <c r="M31" i="41"/>
  <c r="K31" i="41"/>
  <c r="I31" i="41"/>
  <c r="G31" i="41"/>
  <c r="O30" i="41"/>
  <c r="M30" i="41"/>
  <c r="K30" i="41"/>
  <c r="I30" i="41"/>
  <c r="G30" i="41"/>
  <c r="O29" i="41"/>
  <c r="M29" i="41"/>
  <c r="K29" i="41"/>
  <c r="I29" i="41"/>
  <c r="G29" i="41"/>
  <c r="O28" i="41"/>
  <c r="M28" i="41"/>
  <c r="K28" i="41"/>
  <c r="I28" i="41"/>
  <c r="G28" i="41"/>
  <c r="O27" i="41"/>
  <c r="M27" i="41"/>
  <c r="K27" i="41"/>
  <c r="I27" i="41"/>
  <c r="G27" i="41"/>
  <c r="O26" i="41"/>
  <c r="M26" i="41"/>
  <c r="K26" i="41"/>
  <c r="I26" i="41"/>
  <c r="G26" i="41"/>
  <c r="O25" i="41"/>
  <c r="M25" i="41"/>
  <c r="K25" i="41"/>
  <c r="I25" i="41"/>
  <c r="G25" i="41"/>
  <c r="O24" i="41"/>
  <c r="M24" i="41"/>
  <c r="K24" i="41"/>
  <c r="I24" i="41"/>
  <c r="G24" i="41"/>
  <c r="O23" i="41"/>
  <c r="M23" i="41"/>
  <c r="K23" i="41"/>
  <c r="I23" i="41"/>
  <c r="G23" i="41"/>
  <c r="O22" i="41"/>
  <c r="M22" i="41"/>
  <c r="K22" i="41"/>
  <c r="I22" i="41"/>
  <c r="G22" i="41"/>
  <c r="O21" i="41"/>
  <c r="M21" i="41"/>
  <c r="K21" i="41"/>
  <c r="I21" i="41"/>
  <c r="G21" i="41"/>
  <c r="O20" i="41"/>
  <c r="M20" i="41"/>
  <c r="K20" i="41"/>
  <c r="I20" i="41"/>
  <c r="G20" i="41"/>
  <c r="O19" i="41"/>
  <c r="M19" i="41"/>
  <c r="K19" i="41"/>
  <c r="I19" i="41"/>
  <c r="G19" i="41"/>
  <c r="O18" i="41"/>
  <c r="M18" i="41"/>
  <c r="K18" i="41"/>
  <c r="I18" i="41"/>
  <c r="G18" i="41"/>
  <c r="O17" i="41"/>
  <c r="M17" i="41"/>
  <c r="K17" i="41"/>
  <c r="I17" i="41"/>
  <c r="G17" i="41"/>
  <c r="O16" i="41"/>
  <c r="M16" i="41"/>
  <c r="K16" i="41"/>
  <c r="I16" i="41"/>
  <c r="G16" i="41"/>
  <c r="O15" i="41"/>
  <c r="M15" i="41"/>
  <c r="K15" i="41"/>
  <c r="I15" i="41"/>
  <c r="G15" i="41"/>
  <c r="O14" i="41"/>
  <c r="M14" i="41"/>
  <c r="K14" i="41"/>
  <c r="I14" i="41"/>
  <c r="G14" i="41"/>
  <c r="O13" i="41"/>
  <c r="M13" i="41"/>
  <c r="K13" i="41"/>
  <c r="I13" i="41"/>
  <c r="G13" i="41"/>
  <c r="O12" i="41"/>
  <c r="M12" i="41"/>
  <c r="K12" i="41"/>
  <c r="I12" i="41"/>
  <c r="G12" i="41"/>
  <c r="O11" i="41"/>
  <c r="M11" i="41"/>
  <c r="K11" i="41"/>
  <c r="I11" i="41"/>
  <c r="G11" i="41"/>
  <c r="O10" i="41"/>
  <c r="M10" i="41"/>
  <c r="K10" i="41"/>
  <c r="I10" i="41"/>
  <c r="G10" i="41"/>
  <c r="O9" i="41"/>
  <c r="M9" i="41"/>
  <c r="K9" i="41"/>
  <c r="I9" i="41"/>
  <c r="G9" i="41"/>
  <c r="O8" i="41"/>
  <c r="M8" i="41"/>
  <c r="K8" i="41"/>
  <c r="I8" i="41"/>
  <c r="G8" i="41"/>
  <c r="O7" i="41"/>
  <c r="M7" i="41"/>
  <c r="K7" i="41"/>
  <c r="I7" i="41"/>
  <c r="G7" i="41"/>
  <c r="H315" i="40"/>
  <c r="F315" i="40"/>
  <c r="H314" i="40"/>
  <c r="F314" i="40"/>
  <c r="H313" i="40"/>
  <c r="F313" i="40"/>
  <c r="H312" i="40"/>
  <c r="F312" i="40"/>
  <c r="H306" i="40"/>
  <c r="F306" i="40"/>
  <c r="H305" i="40"/>
  <c r="F305" i="40"/>
  <c r="H304" i="40"/>
  <c r="F304" i="40"/>
  <c r="H303" i="40"/>
  <c r="F303" i="40"/>
  <c r="H302" i="40"/>
  <c r="F302" i="40"/>
  <c r="H301" i="40"/>
  <c r="F301" i="40"/>
  <c r="H295" i="40"/>
  <c r="F295" i="40"/>
  <c r="H294" i="40"/>
  <c r="F294" i="40"/>
  <c r="H293" i="40"/>
  <c r="F293" i="40"/>
  <c r="H292" i="40"/>
  <c r="F292" i="40"/>
  <c r="H291" i="40"/>
  <c r="F291" i="40"/>
  <c r="H290" i="40"/>
  <c r="F290" i="40"/>
  <c r="H289" i="40"/>
  <c r="F289" i="40"/>
  <c r="H288" i="40"/>
  <c r="F288" i="40"/>
  <c r="H287" i="40"/>
  <c r="F287" i="40"/>
  <c r="H279" i="40"/>
  <c r="F279" i="40"/>
  <c r="H278" i="40"/>
  <c r="F278" i="40"/>
  <c r="H277" i="40"/>
  <c r="F277" i="40"/>
  <c r="H276" i="40"/>
  <c r="F276" i="40"/>
  <c r="H275" i="40"/>
  <c r="F275" i="40"/>
  <c r="H274" i="40"/>
  <c r="H281" i="40" s="1"/>
  <c r="F274" i="40"/>
  <c r="H256" i="40"/>
  <c r="F256" i="40"/>
  <c r="H255" i="40"/>
  <c r="F255" i="40"/>
  <c r="H254" i="40"/>
  <c r="F254" i="40"/>
  <c r="H253" i="40"/>
  <c r="F253" i="40"/>
  <c r="H252" i="40"/>
  <c r="F252" i="40"/>
  <c r="H251" i="40"/>
  <c r="F251" i="40"/>
  <c r="H250" i="40"/>
  <c r="F250" i="40"/>
  <c r="H249" i="40"/>
  <c r="F249" i="40"/>
  <c r="H248" i="40"/>
  <c r="F248" i="40"/>
  <c r="H247" i="40"/>
  <c r="F247" i="40"/>
  <c r="H246" i="40"/>
  <c r="F246" i="40"/>
  <c r="H245" i="40"/>
  <c r="F245" i="40"/>
  <c r="H244" i="40"/>
  <c r="F244" i="40"/>
  <c r="H243" i="40"/>
  <c r="F243" i="40"/>
  <c r="H242" i="40"/>
  <c r="F242" i="40"/>
  <c r="H241" i="40"/>
  <c r="F241" i="40"/>
  <c r="H240" i="40"/>
  <c r="F240" i="40"/>
  <c r="H239" i="40"/>
  <c r="F239" i="40"/>
  <c r="H238" i="40"/>
  <c r="F238" i="40"/>
  <c r="H237" i="40"/>
  <c r="F237" i="40"/>
  <c r="H236" i="40"/>
  <c r="F236" i="40"/>
  <c r="H235" i="40"/>
  <c r="F235" i="40"/>
  <c r="H234" i="40"/>
  <c r="F234" i="40"/>
  <c r="H233" i="40"/>
  <c r="F233" i="40"/>
  <c r="H232" i="40"/>
  <c r="F232" i="40"/>
  <c r="H231" i="40"/>
  <c r="F231" i="40"/>
  <c r="H230" i="40"/>
  <c r="F230" i="40"/>
  <c r="H229" i="40"/>
  <c r="F229" i="40"/>
  <c r="H228" i="40"/>
  <c r="F228" i="40"/>
  <c r="H227" i="40"/>
  <c r="F227" i="40"/>
  <c r="H226" i="40"/>
  <c r="F226" i="40"/>
  <c r="H225" i="40"/>
  <c r="F225" i="40"/>
  <c r="H224" i="40"/>
  <c r="F224" i="40"/>
  <c r="H223" i="40"/>
  <c r="F223" i="40"/>
  <c r="H222" i="40"/>
  <c r="F222" i="40"/>
  <c r="H221" i="40"/>
  <c r="F221" i="40"/>
  <c r="H220" i="40"/>
  <c r="F220" i="40"/>
  <c r="H219" i="40"/>
  <c r="F219" i="40"/>
  <c r="H218" i="40"/>
  <c r="F218" i="40"/>
  <c r="H217" i="40"/>
  <c r="F217" i="40"/>
  <c r="H216" i="40"/>
  <c r="F216" i="40"/>
  <c r="H215" i="40"/>
  <c r="F215" i="40"/>
  <c r="H214" i="40"/>
  <c r="F214" i="40"/>
  <c r="H213" i="40"/>
  <c r="F213" i="40"/>
  <c r="H212" i="40"/>
  <c r="F212" i="40"/>
  <c r="H211" i="40"/>
  <c r="F211" i="40"/>
  <c r="H210" i="40"/>
  <c r="F210" i="40"/>
  <c r="H209" i="40"/>
  <c r="F209" i="40"/>
  <c r="H208" i="40"/>
  <c r="F208" i="40"/>
  <c r="H207" i="40"/>
  <c r="F207" i="40"/>
  <c r="H206" i="40"/>
  <c r="F206" i="40"/>
  <c r="H205" i="40"/>
  <c r="F205" i="40"/>
  <c r="H204" i="40"/>
  <c r="F204" i="40"/>
  <c r="H203" i="40"/>
  <c r="F203" i="40"/>
  <c r="H202" i="40"/>
  <c r="F202" i="40"/>
  <c r="H201" i="40"/>
  <c r="F201" i="40"/>
  <c r="H200" i="40"/>
  <c r="F200" i="40"/>
  <c r="H199" i="40"/>
  <c r="F199" i="40"/>
  <c r="H198" i="40"/>
  <c r="F198" i="40"/>
  <c r="H197" i="40"/>
  <c r="F197" i="40"/>
  <c r="H196" i="40"/>
  <c r="F196" i="40"/>
  <c r="H195" i="40"/>
  <c r="F195" i="40"/>
  <c r="H194" i="40"/>
  <c r="F194" i="40"/>
  <c r="H193" i="40"/>
  <c r="F193" i="40"/>
  <c r="H192" i="40"/>
  <c r="F192" i="40"/>
  <c r="H191" i="40"/>
  <c r="F191" i="40"/>
  <c r="H190" i="40"/>
  <c r="F190" i="40"/>
  <c r="H189" i="40"/>
  <c r="F189" i="40"/>
  <c r="H188" i="40"/>
  <c r="F188" i="40"/>
  <c r="H187" i="40"/>
  <c r="F187" i="40"/>
  <c r="H186" i="40"/>
  <c r="F186" i="40"/>
  <c r="H185" i="40"/>
  <c r="F185" i="40"/>
  <c r="H184" i="40"/>
  <c r="F184" i="40"/>
  <c r="H183" i="40"/>
  <c r="F183" i="40"/>
  <c r="H182" i="40"/>
  <c r="F182" i="40"/>
  <c r="H181" i="40"/>
  <c r="F181" i="40"/>
  <c r="H180" i="40"/>
  <c r="F180" i="40"/>
  <c r="H179" i="40"/>
  <c r="F179" i="40"/>
  <c r="H178" i="40"/>
  <c r="F178" i="40"/>
  <c r="H177" i="40"/>
  <c r="F177" i="40"/>
  <c r="H176" i="40"/>
  <c r="F176" i="40"/>
  <c r="H175" i="40"/>
  <c r="F175" i="40"/>
  <c r="H174" i="40"/>
  <c r="F174" i="40"/>
  <c r="H173" i="40"/>
  <c r="F173" i="40"/>
  <c r="H172" i="40"/>
  <c r="F172" i="40"/>
  <c r="H171" i="40"/>
  <c r="F171" i="40"/>
  <c r="H170" i="40"/>
  <c r="F170" i="40"/>
  <c r="H169" i="40"/>
  <c r="F169" i="40"/>
  <c r="H168" i="40"/>
  <c r="F168" i="40"/>
  <c r="H167" i="40"/>
  <c r="F167" i="40"/>
  <c r="H166" i="40"/>
  <c r="F166" i="40"/>
  <c r="H165" i="40"/>
  <c r="F165" i="40"/>
  <c r="H164" i="40"/>
  <c r="F164" i="40"/>
  <c r="H163" i="40"/>
  <c r="F163" i="40"/>
  <c r="H162" i="40"/>
  <c r="F162" i="40"/>
  <c r="H161" i="40"/>
  <c r="F161" i="40"/>
  <c r="H160" i="40"/>
  <c r="F160" i="40"/>
  <c r="H159" i="40"/>
  <c r="F159" i="40"/>
  <c r="H158" i="40"/>
  <c r="F158" i="40"/>
  <c r="H157" i="40"/>
  <c r="F157" i="40"/>
  <c r="H156" i="40"/>
  <c r="F156" i="40"/>
  <c r="H155" i="40"/>
  <c r="F155" i="40"/>
  <c r="H154" i="40"/>
  <c r="F154" i="40"/>
  <c r="H153" i="40"/>
  <c r="F153" i="40"/>
  <c r="H152" i="40"/>
  <c r="F152" i="40"/>
  <c r="H151" i="40"/>
  <c r="F151" i="40"/>
  <c r="H150" i="40"/>
  <c r="F150" i="40"/>
  <c r="H149" i="40"/>
  <c r="F149" i="40"/>
  <c r="H148" i="40"/>
  <c r="F148" i="40"/>
  <c r="H147" i="40"/>
  <c r="F147" i="40"/>
  <c r="H146" i="40"/>
  <c r="F146" i="40"/>
  <c r="H145" i="40"/>
  <c r="F145" i="40"/>
  <c r="H144" i="40"/>
  <c r="F144" i="40"/>
  <c r="H143" i="40"/>
  <c r="F143" i="40"/>
  <c r="H142" i="40"/>
  <c r="F142" i="40"/>
  <c r="H141" i="40"/>
  <c r="F141" i="40"/>
  <c r="H140" i="40"/>
  <c r="F140" i="40"/>
  <c r="H139" i="40"/>
  <c r="F139" i="40"/>
  <c r="H138" i="40"/>
  <c r="F138" i="40"/>
  <c r="H137" i="40"/>
  <c r="F137" i="40"/>
  <c r="H136" i="40"/>
  <c r="F136" i="40"/>
  <c r="H135" i="40"/>
  <c r="F135" i="40"/>
  <c r="H134" i="40"/>
  <c r="F134" i="40"/>
  <c r="H133" i="40"/>
  <c r="F133" i="40"/>
  <c r="H132" i="40"/>
  <c r="F132" i="40"/>
  <c r="H131" i="40"/>
  <c r="F131" i="40"/>
  <c r="H130" i="40"/>
  <c r="F130" i="40"/>
  <c r="H129" i="40"/>
  <c r="F129" i="40"/>
  <c r="H128" i="40"/>
  <c r="F128" i="40"/>
  <c r="H127" i="40"/>
  <c r="F127" i="40"/>
  <c r="H126" i="40"/>
  <c r="F126" i="40"/>
  <c r="H125" i="40"/>
  <c r="F125" i="40"/>
  <c r="H124" i="40"/>
  <c r="F124" i="40"/>
  <c r="H123" i="40"/>
  <c r="F123" i="40"/>
  <c r="H122" i="40"/>
  <c r="F122" i="40"/>
  <c r="H121" i="40"/>
  <c r="F121" i="40"/>
  <c r="H120" i="40"/>
  <c r="F120" i="40"/>
  <c r="H119" i="40"/>
  <c r="F119" i="40"/>
  <c r="H118" i="40"/>
  <c r="F118" i="40"/>
  <c r="H117" i="40"/>
  <c r="F117" i="40"/>
  <c r="H116" i="40"/>
  <c r="F116" i="40"/>
  <c r="H115" i="40"/>
  <c r="F115" i="40"/>
  <c r="H114" i="40"/>
  <c r="F114" i="40"/>
  <c r="H113" i="40"/>
  <c r="F113" i="40"/>
  <c r="H112" i="40"/>
  <c r="F112" i="40"/>
  <c r="H111" i="40"/>
  <c r="F111" i="40"/>
  <c r="H110" i="40"/>
  <c r="F110" i="40"/>
  <c r="H109" i="40"/>
  <c r="F109" i="40"/>
  <c r="H108" i="40"/>
  <c r="F108" i="40"/>
  <c r="H107" i="40"/>
  <c r="F107" i="40"/>
  <c r="H106" i="40"/>
  <c r="F106" i="40"/>
  <c r="H105" i="40"/>
  <c r="F105" i="40"/>
  <c r="H104" i="40"/>
  <c r="F104" i="40"/>
  <c r="H103" i="40"/>
  <c r="F103" i="40"/>
  <c r="H102" i="40"/>
  <c r="F102" i="40"/>
  <c r="H101" i="40"/>
  <c r="F101" i="40"/>
  <c r="H100" i="40"/>
  <c r="F100" i="40"/>
  <c r="H99" i="40"/>
  <c r="F99" i="40"/>
  <c r="H98" i="40"/>
  <c r="F98" i="40"/>
  <c r="H97" i="40"/>
  <c r="F97" i="40"/>
  <c r="H96" i="40"/>
  <c r="F96" i="40"/>
  <c r="H95" i="40"/>
  <c r="F95" i="40"/>
  <c r="H94" i="40"/>
  <c r="F94" i="40"/>
  <c r="H93" i="40"/>
  <c r="F93" i="40"/>
  <c r="H92" i="40"/>
  <c r="F92" i="40"/>
  <c r="H91" i="40"/>
  <c r="F91" i="40"/>
  <c r="H90" i="40"/>
  <c r="F90" i="40"/>
  <c r="H89" i="40"/>
  <c r="F89" i="40"/>
  <c r="H88" i="40"/>
  <c r="F88" i="40"/>
  <c r="H87" i="40"/>
  <c r="F87" i="40"/>
  <c r="H86" i="40"/>
  <c r="F86" i="40"/>
  <c r="H85" i="40"/>
  <c r="F85" i="40"/>
  <c r="H84" i="40"/>
  <c r="F84" i="40"/>
  <c r="H83" i="40"/>
  <c r="F83" i="40"/>
  <c r="H82" i="40"/>
  <c r="F82" i="40"/>
  <c r="H81" i="40"/>
  <c r="F81" i="40"/>
  <c r="H80" i="40"/>
  <c r="F80" i="40"/>
  <c r="H79" i="40"/>
  <c r="F79" i="40"/>
  <c r="H78" i="40"/>
  <c r="F78" i="40"/>
  <c r="H77" i="40"/>
  <c r="F77" i="40"/>
  <c r="H76" i="40"/>
  <c r="F76" i="40"/>
  <c r="H75" i="40"/>
  <c r="F75" i="40"/>
  <c r="H74" i="40"/>
  <c r="F74" i="40"/>
  <c r="H73" i="40"/>
  <c r="F73" i="40"/>
  <c r="H72" i="40"/>
  <c r="F72" i="40"/>
  <c r="H71" i="40"/>
  <c r="F71" i="40"/>
  <c r="H70" i="40"/>
  <c r="F70" i="40"/>
  <c r="H69" i="40"/>
  <c r="F69" i="40"/>
  <c r="H68" i="40"/>
  <c r="F68" i="40"/>
  <c r="H67" i="40"/>
  <c r="F67" i="40"/>
  <c r="H66" i="40"/>
  <c r="F66" i="40"/>
  <c r="H65" i="40"/>
  <c r="F65" i="40"/>
  <c r="H64" i="40"/>
  <c r="F64" i="40"/>
  <c r="H63" i="40"/>
  <c r="F63" i="40"/>
  <c r="H62" i="40"/>
  <c r="F62" i="40"/>
  <c r="H61" i="40"/>
  <c r="F61" i="40"/>
  <c r="H60" i="40"/>
  <c r="F60" i="40"/>
  <c r="H59" i="40"/>
  <c r="F59" i="40"/>
  <c r="H58" i="40"/>
  <c r="F58" i="40"/>
  <c r="H57" i="40"/>
  <c r="F57" i="40"/>
  <c r="H56" i="40"/>
  <c r="F56" i="40"/>
  <c r="H55" i="40"/>
  <c r="F55" i="40"/>
  <c r="H54" i="40"/>
  <c r="F54" i="40"/>
  <c r="H53" i="40"/>
  <c r="F53" i="40"/>
  <c r="H52" i="40"/>
  <c r="F52" i="40"/>
  <c r="H51" i="40"/>
  <c r="F51" i="40"/>
  <c r="H50" i="40"/>
  <c r="F50" i="40"/>
  <c r="H49" i="40"/>
  <c r="F49" i="40"/>
  <c r="H48" i="40"/>
  <c r="F48" i="40"/>
  <c r="H47" i="40"/>
  <c r="F47" i="40"/>
  <c r="H46" i="40"/>
  <c r="F46" i="40"/>
  <c r="H45" i="40"/>
  <c r="F45" i="40"/>
  <c r="H44" i="40"/>
  <c r="F44" i="40"/>
  <c r="H43" i="40"/>
  <c r="F43" i="40"/>
  <c r="H42" i="40"/>
  <c r="F42" i="40"/>
  <c r="H41" i="40"/>
  <c r="F41" i="40"/>
  <c r="H40" i="40"/>
  <c r="F40" i="40"/>
  <c r="H39" i="40"/>
  <c r="F39" i="40"/>
  <c r="H38" i="40"/>
  <c r="F38" i="40"/>
  <c r="H37" i="40"/>
  <c r="F37" i="40"/>
  <c r="H36" i="40"/>
  <c r="F36" i="40"/>
  <c r="H35" i="40"/>
  <c r="F35" i="40"/>
  <c r="H34" i="40"/>
  <c r="F34" i="40"/>
  <c r="H33" i="40"/>
  <c r="F33" i="40"/>
  <c r="H32" i="40"/>
  <c r="F32" i="40"/>
  <c r="H31" i="40"/>
  <c r="F31" i="40"/>
  <c r="H30" i="40"/>
  <c r="F30" i="40"/>
  <c r="H29" i="40"/>
  <c r="F29" i="40"/>
  <c r="H28" i="40"/>
  <c r="F28" i="40"/>
  <c r="H27" i="40"/>
  <c r="F27" i="40"/>
  <c r="H26" i="40"/>
  <c r="F26" i="40"/>
  <c r="H25" i="40"/>
  <c r="F25" i="40"/>
  <c r="H24" i="40"/>
  <c r="F24" i="40"/>
  <c r="H23" i="40"/>
  <c r="F23" i="40"/>
  <c r="H22" i="40"/>
  <c r="F22" i="40"/>
  <c r="H21" i="40"/>
  <c r="F21" i="40"/>
  <c r="H20" i="40"/>
  <c r="F20" i="40"/>
  <c r="H19" i="40"/>
  <c r="F19" i="40"/>
  <c r="H18" i="40"/>
  <c r="F18" i="40"/>
  <c r="H17" i="40"/>
  <c r="F17" i="40"/>
  <c r="H16" i="40"/>
  <c r="F16" i="40"/>
  <c r="H15" i="40"/>
  <c r="F15" i="40"/>
  <c r="H14" i="40"/>
  <c r="F14" i="40"/>
  <c r="H13" i="40"/>
  <c r="F13" i="40"/>
  <c r="H12" i="40"/>
  <c r="F12" i="40"/>
  <c r="H11" i="40"/>
  <c r="F11" i="40"/>
  <c r="H10" i="40"/>
  <c r="F10" i="40"/>
  <c r="H9" i="40"/>
  <c r="F9" i="40"/>
  <c r="H8" i="40"/>
  <c r="F8" i="40"/>
  <c r="H7" i="40"/>
  <c r="F7" i="40"/>
  <c r="H6" i="40"/>
  <c r="F6" i="40"/>
  <c r="H5" i="40"/>
  <c r="H268" i="40" s="1"/>
  <c r="F5" i="40"/>
  <c r="I76" i="39"/>
  <c r="G76" i="39"/>
  <c r="I75" i="39"/>
  <c r="G75" i="39"/>
  <c r="I74" i="39"/>
  <c r="G74" i="39"/>
  <c r="I73" i="39"/>
  <c r="G73" i="39"/>
  <c r="I67" i="39"/>
  <c r="G67" i="39"/>
  <c r="I66" i="39"/>
  <c r="G66" i="39"/>
  <c r="I65" i="39"/>
  <c r="G65" i="39"/>
  <c r="I64" i="39"/>
  <c r="G64" i="39"/>
  <c r="I63" i="39"/>
  <c r="G63" i="39"/>
  <c r="I62" i="39"/>
  <c r="G62" i="39"/>
  <c r="I61" i="39"/>
  <c r="G61" i="39"/>
  <c r="I60" i="39"/>
  <c r="G60" i="39"/>
  <c r="I59" i="39"/>
  <c r="G59" i="39"/>
  <c r="I58" i="39"/>
  <c r="G58" i="39"/>
  <c r="I57" i="39"/>
  <c r="G57" i="39"/>
  <c r="I56" i="39"/>
  <c r="G56" i="39"/>
  <c r="I55" i="39"/>
  <c r="G55" i="39"/>
  <c r="I54" i="39"/>
  <c r="G54" i="39"/>
  <c r="I53" i="39"/>
  <c r="G53" i="39"/>
  <c r="I52" i="39"/>
  <c r="G52" i="39"/>
  <c r="I51" i="39"/>
  <c r="G51" i="39"/>
  <c r="I50" i="39"/>
  <c r="G50" i="39"/>
  <c r="I49" i="39"/>
  <c r="G49" i="39"/>
  <c r="I48" i="39"/>
  <c r="G48" i="39"/>
  <c r="I47" i="39"/>
  <c r="G47" i="39"/>
  <c r="I46" i="39"/>
  <c r="G46" i="39"/>
  <c r="I45" i="39"/>
  <c r="G45" i="39"/>
  <c r="I44" i="39"/>
  <c r="G44" i="39"/>
  <c r="I43" i="39"/>
  <c r="G43" i="39"/>
  <c r="I42" i="39"/>
  <c r="G42" i="39"/>
  <c r="I41" i="39"/>
  <c r="G41" i="39"/>
  <c r="I40" i="39"/>
  <c r="G40" i="39"/>
  <c r="I39" i="39"/>
  <c r="G39" i="39"/>
  <c r="I38" i="39"/>
  <c r="G38" i="39"/>
  <c r="I37" i="39"/>
  <c r="G37" i="39"/>
  <c r="I36" i="39"/>
  <c r="G36" i="39"/>
  <c r="I35" i="39"/>
  <c r="G35" i="39"/>
  <c r="I34" i="39"/>
  <c r="G34" i="39"/>
  <c r="I33" i="39"/>
  <c r="G33" i="39"/>
  <c r="I32" i="39"/>
  <c r="G32" i="39"/>
  <c r="I31" i="39"/>
  <c r="G31" i="39"/>
  <c r="I30" i="39"/>
  <c r="G30" i="39"/>
  <c r="I29" i="39"/>
  <c r="G29" i="39"/>
  <c r="I28" i="39"/>
  <c r="G28" i="39"/>
  <c r="I27" i="39"/>
  <c r="G27" i="39"/>
  <c r="I26" i="39"/>
  <c r="G26" i="39"/>
  <c r="I25" i="39"/>
  <c r="G25" i="39"/>
  <c r="I24" i="39"/>
  <c r="G24" i="39"/>
  <c r="I23" i="39"/>
  <c r="G23" i="39"/>
  <c r="I22" i="39"/>
  <c r="G22" i="39"/>
  <c r="I21" i="39"/>
  <c r="G21" i="39"/>
  <c r="I20" i="39"/>
  <c r="G20" i="39"/>
  <c r="I19" i="39"/>
  <c r="G19" i="39"/>
  <c r="I18" i="39"/>
  <c r="G18" i="39"/>
  <c r="I17" i="39"/>
  <c r="G17" i="39"/>
  <c r="I16" i="39"/>
  <c r="G16" i="39"/>
  <c r="I15" i="39"/>
  <c r="G15" i="39"/>
  <c r="I14" i="39"/>
  <c r="G14" i="39"/>
  <c r="I13" i="39"/>
  <c r="G13" i="39"/>
  <c r="I12" i="39"/>
  <c r="G12" i="39"/>
  <c r="I11" i="39"/>
  <c r="G11" i="39"/>
  <c r="I10" i="39"/>
  <c r="G10" i="39"/>
  <c r="I9" i="39"/>
  <c r="G9" i="39"/>
  <c r="I8" i="39"/>
  <c r="G8" i="39"/>
  <c r="I7" i="39"/>
  <c r="G7" i="39"/>
  <c r="I6" i="39"/>
  <c r="G6" i="39"/>
  <c r="I5" i="39"/>
  <c r="G5" i="39"/>
  <c r="I4" i="39"/>
  <c r="I68" i="39" s="1"/>
  <c r="G4" i="39"/>
  <c r="K70" i="38"/>
  <c r="I70" i="38"/>
  <c r="G70" i="38"/>
  <c r="K69" i="38"/>
  <c r="I69" i="38"/>
  <c r="G69" i="38"/>
  <c r="K68" i="38"/>
  <c r="I68" i="38"/>
  <c r="G68" i="38"/>
  <c r="K67" i="38"/>
  <c r="I67" i="38"/>
  <c r="G67" i="38"/>
  <c r="K66" i="38"/>
  <c r="I66" i="38"/>
  <c r="G66" i="38"/>
  <c r="K61" i="38"/>
  <c r="I61" i="38"/>
  <c r="G61" i="38"/>
  <c r="K60" i="38"/>
  <c r="I60" i="38"/>
  <c r="G60" i="38"/>
  <c r="K59" i="38"/>
  <c r="I59" i="38"/>
  <c r="G59" i="38"/>
  <c r="K58" i="38"/>
  <c r="I58" i="38"/>
  <c r="G58" i="38"/>
  <c r="K57" i="38"/>
  <c r="I57" i="38"/>
  <c r="G57" i="38"/>
  <c r="K56" i="38"/>
  <c r="I56" i="38"/>
  <c r="G56" i="38"/>
  <c r="K55" i="38"/>
  <c r="I55" i="38"/>
  <c r="G55" i="38"/>
  <c r="K54" i="38"/>
  <c r="I54" i="38"/>
  <c r="G54" i="38"/>
  <c r="K53" i="38"/>
  <c r="I53" i="38"/>
  <c r="G53" i="38"/>
  <c r="K52" i="38"/>
  <c r="I52" i="38"/>
  <c r="G52" i="38"/>
  <c r="K51" i="38"/>
  <c r="I51" i="38"/>
  <c r="G51" i="38"/>
  <c r="K50" i="38"/>
  <c r="I50" i="38"/>
  <c r="G50" i="38"/>
  <c r="K49" i="38"/>
  <c r="I49" i="38"/>
  <c r="G49" i="38"/>
  <c r="K48" i="38"/>
  <c r="I48" i="38"/>
  <c r="G48" i="38"/>
  <c r="K47" i="38"/>
  <c r="I47" i="38"/>
  <c r="G47" i="38"/>
  <c r="K46" i="38"/>
  <c r="I46" i="38"/>
  <c r="G46" i="38"/>
  <c r="K45" i="38"/>
  <c r="I45" i="38"/>
  <c r="G45" i="38"/>
  <c r="K44" i="38"/>
  <c r="I44" i="38"/>
  <c r="G44" i="38"/>
  <c r="K43" i="38"/>
  <c r="I43" i="38"/>
  <c r="G43" i="38"/>
  <c r="K42" i="38"/>
  <c r="I42" i="38"/>
  <c r="G42" i="38"/>
  <c r="K41" i="38"/>
  <c r="I41" i="38"/>
  <c r="G41" i="38"/>
  <c r="K40" i="38"/>
  <c r="I40" i="38"/>
  <c r="G40" i="38"/>
  <c r="K39" i="38"/>
  <c r="I39" i="38"/>
  <c r="G39" i="38"/>
  <c r="K38" i="38"/>
  <c r="I38" i="38"/>
  <c r="G38" i="38"/>
  <c r="K37" i="38"/>
  <c r="I37" i="38"/>
  <c r="G37" i="38"/>
  <c r="K36" i="38"/>
  <c r="I36" i="38"/>
  <c r="G36" i="38"/>
  <c r="K35" i="38"/>
  <c r="I35" i="38"/>
  <c r="G35" i="38"/>
  <c r="K34" i="38"/>
  <c r="I34" i="38"/>
  <c r="G34" i="38"/>
  <c r="K33" i="38"/>
  <c r="I33" i="38"/>
  <c r="G33" i="38"/>
  <c r="K32" i="38"/>
  <c r="I32" i="38"/>
  <c r="G32" i="38"/>
  <c r="K31" i="38"/>
  <c r="I31" i="38"/>
  <c r="G31" i="38"/>
  <c r="K30" i="38"/>
  <c r="I30" i="38"/>
  <c r="G30" i="38"/>
  <c r="K29" i="38"/>
  <c r="I29" i="38"/>
  <c r="G29" i="38"/>
  <c r="K28" i="38"/>
  <c r="I28" i="38"/>
  <c r="G28" i="38"/>
  <c r="K27" i="38"/>
  <c r="I27" i="38"/>
  <c r="G27" i="38"/>
  <c r="K26" i="38"/>
  <c r="I26" i="38"/>
  <c r="G26" i="38"/>
  <c r="K25" i="38"/>
  <c r="I25" i="38"/>
  <c r="G25" i="38"/>
  <c r="K24" i="38"/>
  <c r="I24" i="38"/>
  <c r="G24" i="38"/>
  <c r="K23" i="38"/>
  <c r="I23" i="38"/>
  <c r="G23" i="38"/>
  <c r="K22" i="38"/>
  <c r="I22" i="38"/>
  <c r="G22" i="38"/>
  <c r="K21" i="38"/>
  <c r="I21" i="38"/>
  <c r="G21" i="38"/>
  <c r="K20" i="38"/>
  <c r="I20" i="38"/>
  <c r="G20" i="38"/>
  <c r="K19" i="38"/>
  <c r="I19" i="38"/>
  <c r="G19" i="38"/>
  <c r="K18" i="38"/>
  <c r="I18" i="38"/>
  <c r="G18" i="38"/>
  <c r="K17" i="38"/>
  <c r="I17" i="38"/>
  <c r="G17" i="38"/>
  <c r="K16" i="38"/>
  <c r="I16" i="38"/>
  <c r="G16" i="38"/>
  <c r="K15" i="38"/>
  <c r="I15" i="38"/>
  <c r="G15" i="38"/>
  <c r="K14" i="38"/>
  <c r="I14" i="38"/>
  <c r="G14" i="38"/>
  <c r="K13" i="38"/>
  <c r="I13" i="38"/>
  <c r="G13" i="38"/>
  <c r="K12" i="38"/>
  <c r="I12" i="38"/>
  <c r="G12" i="38"/>
  <c r="K11" i="38"/>
  <c r="I11" i="38"/>
  <c r="G11" i="38"/>
  <c r="K10" i="38"/>
  <c r="I10" i="38"/>
  <c r="G10" i="38"/>
  <c r="K9" i="38"/>
  <c r="I9" i="38"/>
  <c r="G9" i="38"/>
  <c r="K8" i="38"/>
  <c r="I8" i="38"/>
  <c r="G8" i="38"/>
  <c r="K7" i="38"/>
  <c r="I7" i="38"/>
  <c r="G7" i="38"/>
  <c r="K6" i="38"/>
  <c r="I6" i="38"/>
  <c r="G6" i="38"/>
  <c r="G62" i="38" s="1"/>
  <c r="O104" i="37"/>
  <c r="M104" i="37"/>
  <c r="K104" i="37"/>
  <c r="I104" i="37"/>
  <c r="O103" i="37"/>
  <c r="M103" i="37"/>
  <c r="K103" i="37"/>
  <c r="I103" i="37"/>
  <c r="O102" i="37"/>
  <c r="M102" i="37"/>
  <c r="K102" i="37"/>
  <c r="I102" i="37"/>
  <c r="O101" i="37"/>
  <c r="M101" i="37"/>
  <c r="K101" i="37"/>
  <c r="I101" i="37"/>
  <c r="O100" i="37"/>
  <c r="M100" i="37"/>
  <c r="K100" i="37"/>
  <c r="O99" i="37"/>
  <c r="M99" i="37"/>
  <c r="K99" i="37"/>
  <c r="I99" i="37"/>
  <c r="O98" i="37"/>
  <c r="M98" i="37"/>
  <c r="K98" i="37"/>
  <c r="I98" i="37"/>
  <c r="O97" i="37"/>
  <c r="M97" i="37"/>
  <c r="K97" i="37"/>
  <c r="I97" i="37"/>
  <c r="O96" i="37"/>
  <c r="M96" i="37"/>
  <c r="K96" i="37"/>
  <c r="O95" i="37"/>
  <c r="M95" i="37"/>
  <c r="K95" i="37"/>
  <c r="I95" i="37"/>
  <c r="O94" i="37"/>
  <c r="M94" i="37"/>
  <c r="K94" i="37"/>
  <c r="I94" i="37"/>
  <c r="O93" i="37"/>
  <c r="M93" i="37"/>
  <c r="K93" i="37"/>
  <c r="I93" i="37"/>
  <c r="O92" i="37"/>
  <c r="M92" i="37"/>
  <c r="K92" i="37"/>
  <c r="I92" i="37"/>
  <c r="O91" i="37"/>
  <c r="M91" i="37"/>
  <c r="K91" i="37"/>
  <c r="I91" i="37"/>
  <c r="O90" i="37"/>
  <c r="M90" i="37"/>
  <c r="K90" i="37"/>
  <c r="I90" i="37"/>
  <c r="O89" i="37"/>
  <c r="M89" i="37"/>
  <c r="K89" i="37"/>
  <c r="I89" i="37"/>
  <c r="O88" i="37"/>
  <c r="M88" i="37"/>
  <c r="K88" i="37"/>
  <c r="I88" i="37"/>
  <c r="O87" i="37"/>
  <c r="M87" i="37"/>
  <c r="K87" i="37"/>
  <c r="I87" i="37"/>
  <c r="O86" i="37"/>
  <c r="M86" i="37"/>
  <c r="K86" i="37"/>
  <c r="I86" i="37"/>
  <c r="O85" i="37"/>
  <c r="M85" i="37"/>
  <c r="K85" i="37"/>
  <c r="I85" i="37"/>
  <c r="O84" i="37"/>
  <c r="M84" i="37"/>
  <c r="K84" i="37"/>
  <c r="I84" i="37"/>
  <c r="O83" i="37"/>
  <c r="M83" i="37"/>
  <c r="K83" i="37"/>
  <c r="I83" i="37"/>
  <c r="O82" i="37"/>
  <c r="M82" i="37"/>
  <c r="K82" i="37"/>
  <c r="I82" i="37"/>
  <c r="O81" i="37"/>
  <c r="M81" i="37"/>
  <c r="K81" i="37"/>
  <c r="I81" i="37"/>
  <c r="O80" i="37"/>
  <c r="M80" i="37"/>
  <c r="K80" i="37"/>
  <c r="I80" i="37"/>
  <c r="O79" i="37"/>
  <c r="M79" i="37"/>
  <c r="K79" i="37"/>
  <c r="I79" i="37"/>
  <c r="O78" i="37"/>
  <c r="M78" i="37"/>
  <c r="K78" i="37"/>
  <c r="I78" i="37"/>
  <c r="O77" i="37"/>
  <c r="M77" i="37"/>
  <c r="K77" i="37"/>
  <c r="I77" i="37"/>
  <c r="O76" i="37"/>
  <c r="M76" i="37"/>
  <c r="K76" i="37"/>
  <c r="I76" i="37"/>
  <c r="O75" i="37"/>
  <c r="M75" i="37"/>
  <c r="K75" i="37"/>
  <c r="I75" i="37"/>
  <c r="O74" i="37"/>
  <c r="M74" i="37"/>
  <c r="K74" i="37"/>
  <c r="I74" i="37"/>
  <c r="O73" i="37"/>
  <c r="M73" i="37"/>
  <c r="K73" i="37"/>
  <c r="I73" i="37"/>
  <c r="O72" i="37"/>
  <c r="M72" i="37"/>
  <c r="K72" i="37"/>
  <c r="I72" i="37"/>
  <c r="O71" i="37"/>
  <c r="M71" i="37"/>
  <c r="K71" i="37"/>
  <c r="I71" i="37"/>
  <c r="O70" i="37"/>
  <c r="M70" i="37"/>
  <c r="K70" i="37"/>
  <c r="I70" i="37"/>
  <c r="O69" i="37"/>
  <c r="M69" i="37"/>
  <c r="K69" i="37"/>
  <c r="I69" i="37"/>
  <c r="O68" i="37"/>
  <c r="M68" i="37"/>
  <c r="K68" i="37"/>
  <c r="I68" i="37"/>
  <c r="O67" i="37"/>
  <c r="M67" i="37"/>
  <c r="K67" i="37"/>
  <c r="I67" i="37"/>
  <c r="O66" i="37"/>
  <c r="M66" i="37"/>
  <c r="K66" i="37"/>
  <c r="I66" i="37"/>
  <c r="O65" i="37"/>
  <c r="M65" i="37"/>
  <c r="K65" i="37"/>
  <c r="I65" i="37"/>
  <c r="O64" i="37"/>
  <c r="M64" i="37"/>
  <c r="K64" i="37"/>
  <c r="I64" i="37"/>
  <c r="O63" i="37"/>
  <c r="M63" i="37"/>
  <c r="K63" i="37"/>
  <c r="I63" i="37"/>
  <c r="O62" i="37"/>
  <c r="M62" i="37"/>
  <c r="K62" i="37"/>
  <c r="I62" i="37"/>
  <c r="O61" i="37"/>
  <c r="M61" i="37"/>
  <c r="K61" i="37"/>
  <c r="I61" i="37"/>
  <c r="O60" i="37"/>
  <c r="M60" i="37"/>
  <c r="K60" i="37"/>
  <c r="I60" i="37"/>
  <c r="O59" i="37"/>
  <c r="M59" i="37"/>
  <c r="K59" i="37"/>
  <c r="I59" i="37"/>
  <c r="O58" i="37"/>
  <c r="M58" i="37"/>
  <c r="K58" i="37"/>
  <c r="I58" i="37"/>
  <c r="O57" i="37"/>
  <c r="M57" i="37"/>
  <c r="K57" i="37"/>
  <c r="I57" i="37"/>
  <c r="O56" i="37"/>
  <c r="M56" i="37"/>
  <c r="K56" i="37"/>
  <c r="I56" i="37"/>
  <c r="O55" i="37"/>
  <c r="M55" i="37"/>
  <c r="K55" i="37"/>
  <c r="I55" i="37"/>
  <c r="O54" i="37"/>
  <c r="M54" i="37"/>
  <c r="K54" i="37"/>
  <c r="I54" i="37"/>
  <c r="O53" i="37"/>
  <c r="M53" i="37"/>
  <c r="K53" i="37"/>
  <c r="I53" i="37"/>
  <c r="O52" i="37"/>
  <c r="M52" i="37"/>
  <c r="K52" i="37"/>
  <c r="I52" i="37"/>
  <c r="O51" i="37"/>
  <c r="M51" i="37"/>
  <c r="K51" i="37"/>
  <c r="I51" i="37"/>
  <c r="O50" i="37"/>
  <c r="M50" i="37"/>
  <c r="K50" i="37"/>
  <c r="I50" i="37"/>
  <c r="O49" i="37"/>
  <c r="M49" i="37"/>
  <c r="K49" i="37"/>
  <c r="I49" i="37"/>
  <c r="O48" i="37"/>
  <c r="M48" i="37"/>
  <c r="K48" i="37"/>
  <c r="I48" i="37"/>
  <c r="O47" i="37"/>
  <c r="M47" i="37"/>
  <c r="K47" i="37"/>
  <c r="I47" i="37"/>
  <c r="O46" i="37"/>
  <c r="M46" i="37"/>
  <c r="K46" i="37"/>
  <c r="I46" i="37"/>
  <c r="O45" i="37"/>
  <c r="M45" i="37"/>
  <c r="K45" i="37"/>
  <c r="I45" i="37"/>
  <c r="O44" i="37"/>
  <c r="M44" i="37"/>
  <c r="K44" i="37"/>
  <c r="I44" i="37"/>
  <c r="O43" i="37"/>
  <c r="M43" i="37"/>
  <c r="K43" i="37"/>
  <c r="O42" i="37"/>
  <c r="M42" i="37"/>
  <c r="K42" i="37"/>
  <c r="I42" i="37"/>
  <c r="O41" i="37"/>
  <c r="M41" i="37"/>
  <c r="K41" i="37"/>
  <c r="I41" i="37"/>
  <c r="O40" i="37"/>
  <c r="M40" i="37"/>
  <c r="K40" i="37"/>
  <c r="I40" i="37"/>
  <c r="O39" i="37"/>
  <c r="M39" i="37"/>
  <c r="K39" i="37"/>
  <c r="I39" i="37"/>
  <c r="O38" i="37"/>
  <c r="M38" i="37"/>
  <c r="K38" i="37"/>
  <c r="I38" i="37"/>
  <c r="O37" i="37"/>
  <c r="M37" i="37"/>
  <c r="K37" i="37"/>
  <c r="I37" i="37"/>
  <c r="O36" i="37"/>
  <c r="M36" i="37"/>
  <c r="K36" i="37"/>
  <c r="I36" i="37"/>
  <c r="O35" i="37"/>
  <c r="M35" i="37"/>
  <c r="K35" i="37"/>
  <c r="I35" i="37"/>
  <c r="O34" i="37"/>
  <c r="M34" i="37"/>
  <c r="K34" i="37"/>
  <c r="I34" i="37"/>
  <c r="O33" i="37"/>
  <c r="M33" i="37"/>
  <c r="K33" i="37"/>
  <c r="I33" i="37"/>
  <c r="O32" i="37"/>
  <c r="M32" i="37"/>
  <c r="K32" i="37"/>
  <c r="I32" i="37"/>
  <c r="O31" i="37"/>
  <c r="M31" i="37"/>
  <c r="K31" i="37"/>
  <c r="I31" i="37"/>
  <c r="O30" i="37"/>
  <c r="M30" i="37"/>
  <c r="K30" i="37"/>
  <c r="I30" i="37"/>
  <c r="O29" i="37"/>
  <c r="M29" i="37"/>
  <c r="K29" i="37"/>
  <c r="I29" i="37"/>
  <c r="O28" i="37"/>
  <c r="M28" i="37"/>
  <c r="K28" i="37"/>
  <c r="I28" i="37"/>
  <c r="O27" i="37"/>
  <c r="M27" i="37"/>
  <c r="K27" i="37"/>
  <c r="I27" i="37"/>
  <c r="O26" i="37"/>
  <c r="M26" i="37"/>
  <c r="K26" i="37"/>
  <c r="I26" i="37"/>
  <c r="O25" i="37"/>
  <c r="M25" i="37"/>
  <c r="K25" i="37"/>
  <c r="I25" i="37"/>
  <c r="O24" i="37"/>
  <c r="M24" i="37"/>
  <c r="K24" i="37"/>
  <c r="O23" i="37"/>
  <c r="M23" i="37"/>
  <c r="K23" i="37"/>
  <c r="I23" i="37"/>
  <c r="O22" i="37"/>
  <c r="M22" i="37"/>
  <c r="K22" i="37"/>
  <c r="I22" i="37"/>
  <c r="O21" i="37"/>
  <c r="M21" i="37"/>
  <c r="K21" i="37"/>
  <c r="I21" i="37"/>
  <c r="O20" i="37"/>
  <c r="M20" i="37"/>
  <c r="K20" i="37"/>
  <c r="I20" i="37"/>
  <c r="O19" i="37"/>
  <c r="M19" i="37"/>
  <c r="K19" i="37"/>
  <c r="I19" i="37"/>
  <c r="O18" i="37"/>
  <c r="M18" i="37"/>
  <c r="K18" i="37"/>
  <c r="I18" i="37"/>
  <c r="O17" i="37"/>
  <c r="M17" i="37"/>
  <c r="K17" i="37"/>
  <c r="I17" i="37"/>
  <c r="O16" i="37"/>
  <c r="M16" i="37"/>
  <c r="K16" i="37"/>
  <c r="I16" i="37"/>
  <c r="O15" i="37"/>
  <c r="M15" i="37"/>
  <c r="K15" i="37"/>
  <c r="I15" i="37"/>
  <c r="O14" i="37"/>
  <c r="M14" i="37"/>
  <c r="K14" i="37"/>
  <c r="I14" i="37"/>
  <c r="O13" i="37"/>
  <c r="M13" i="37"/>
  <c r="K13" i="37"/>
  <c r="I13" i="37"/>
  <c r="O12" i="37"/>
  <c r="M12" i="37"/>
  <c r="K12" i="37"/>
  <c r="I12" i="37"/>
  <c r="O11" i="37"/>
  <c r="M11" i="37"/>
  <c r="K11" i="37"/>
  <c r="O10" i="37"/>
  <c r="M10" i="37"/>
  <c r="K10" i="37"/>
  <c r="I10" i="37"/>
  <c r="O9" i="37"/>
  <c r="M9" i="37"/>
  <c r="K9" i="37"/>
  <c r="I9" i="37"/>
  <c r="O8" i="37"/>
  <c r="M8" i="37"/>
  <c r="K8" i="37"/>
  <c r="I8" i="37"/>
  <c r="A8" i="37"/>
  <c r="A9" i="37" s="1"/>
  <c r="A10" i="37" s="1"/>
  <c r="A12" i="37" s="1"/>
  <c r="A13" i="37" s="1"/>
  <c r="A14" i="37" s="1"/>
  <c r="A15" i="37" s="1"/>
  <c r="A16" i="37" s="1"/>
  <c r="A17" i="37" s="1"/>
  <c r="A18" i="37" s="1"/>
  <c r="A19" i="37" s="1"/>
  <c r="A20" i="37" s="1"/>
  <c r="A21" i="37" s="1"/>
  <c r="A22" i="37" s="1"/>
  <c r="A23" i="37" s="1"/>
  <c r="A25" i="37" s="1"/>
  <c r="A26" i="37" s="1"/>
  <c r="A27" i="37" s="1"/>
  <c r="A28" i="37" s="1"/>
  <c r="A29" i="37" s="1"/>
  <c r="A30" i="37" s="1"/>
  <c r="A31" i="37" s="1"/>
  <c r="A32" i="37" s="1"/>
  <c r="A33" i="37" s="1"/>
  <c r="A34" i="37" s="1"/>
  <c r="A35" i="37" s="1"/>
  <c r="A36" i="37" s="1"/>
  <c r="A37" i="37" s="1"/>
  <c r="A38" i="37" s="1"/>
  <c r="A39" i="37" s="1"/>
  <c r="A40" i="37" s="1"/>
  <c r="A41" i="37" s="1"/>
  <c r="A42"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7" i="37" s="1"/>
  <c r="A98" i="37" s="1"/>
  <c r="A99" i="37" s="1"/>
  <c r="A101" i="37" s="1"/>
  <c r="A102" i="37" s="1"/>
  <c r="A103" i="37" s="1"/>
  <c r="A104" i="37" s="1"/>
  <c r="O7" i="37"/>
  <c r="M7" i="37"/>
  <c r="K7" i="37"/>
  <c r="I7" i="37"/>
  <c r="I62" i="38" l="1"/>
  <c r="M232" i="41"/>
  <c r="K62" i="38"/>
  <c r="I232" i="41"/>
  <c r="M245" i="41"/>
  <c r="K255" i="41"/>
  <c r="K256" i="41" s="1"/>
  <c r="K232" i="41"/>
  <c r="K234" i="41" s="1"/>
  <c r="I245" i="41"/>
  <c r="O245" i="41"/>
  <c r="G255" i="41"/>
  <c r="K245" i="41"/>
  <c r="F297" i="40"/>
  <c r="F308" i="40"/>
  <c r="O232" i="41"/>
  <c r="O257" i="41" s="1"/>
  <c r="G232" i="41"/>
  <c r="G257" i="41" s="1"/>
  <c r="G258" i="41" s="1"/>
  <c r="I255" i="41"/>
  <c r="H297" i="40"/>
  <c r="H308" i="40"/>
  <c r="M255" i="41"/>
  <c r="G68" i="39"/>
  <c r="F268" i="40"/>
  <c r="F281" i="40"/>
  <c r="F283" i="40" s="1"/>
  <c r="G245" i="41"/>
  <c r="G256" i="41" s="1"/>
  <c r="O255" i="41"/>
  <c r="I110" i="37"/>
  <c r="I113" i="37" s="1"/>
  <c r="M110" i="37"/>
  <c r="M113" i="37" s="1"/>
  <c r="K110" i="37"/>
  <c r="K113" i="37" s="1"/>
  <c r="O110" i="37"/>
  <c r="O113" i="37" s="1"/>
  <c r="M257" i="41"/>
  <c r="M234" i="41"/>
  <c r="I234" i="41"/>
  <c r="I257" i="41"/>
  <c r="I258" i="41" s="1"/>
  <c r="I256" i="41"/>
  <c r="F270" i="40"/>
  <c r="H283" i="40"/>
  <c r="H270" i="40"/>
  <c r="G77" i="39"/>
  <c r="G70" i="39"/>
  <c r="I77" i="39"/>
  <c r="I70" i="39"/>
  <c r="G64" i="38"/>
  <c r="G71" i="38"/>
  <c r="I71" i="38"/>
  <c r="I64" i="38"/>
  <c r="K71" i="38"/>
  <c r="K64" i="38"/>
  <c r="M106" i="37"/>
  <c r="M107" i="37" s="1"/>
  <c r="I106" i="37"/>
  <c r="I107" i="37" s="1"/>
  <c r="K106" i="37"/>
  <c r="K107" i="37" s="1"/>
  <c r="O106" i="37"/>
  <c r="O107" i="37" s="1"/>
  <c r="K257" i="41" l="1"/>
  <c r="O234" i="41"/>
  <c r="G234" i="41"/>
  <c r="M256" i="41"/>
  <c r="M258" i="41"/>
  <c r="O256" i="41"/>
  <c r="O258" i="41" s="1"/>
  <c r="K258" i="41"/>
  <c r="O184" i="36" l="1"/>
  <c r="N184" i="36"/>
  <c r="M184" i="36"/>
  <c r="K184" i="36"/>
  <c r="I184" i="36"/>
  <c r="G184" i="36"/>
  <c r="N183" i="36"/>
  <c r="O180" i="36"/>
  <c r="M180" i="36"/>
  <c r="K180" i="36"/>
  <c r="I180" i="36"/>
  <c r="G180" i="36"/>
  <c r="O172" i="36"/>
  <c r="M172" i="36"/>
  <c r="K172" i="36"/>
  <c r="I172" i="36"/>
  <c r="G172" i="36"/>
  <c r="O171" i="36"/>
  <c r="M171" i="36"/>
  <c r="K171" i="36"/>
  <c r="I171" i="36"/>
  <c r="G171" i="36"/>
  <c r="O170" i="36"/>
  <c r="M170" i="36"/>
  <c r="K170" i="36"/>
  <c r="I170" i="36"/>
  <c r="G170" i="36"/>
  <c r="O169" i="36"/>
  <c r="M169" i="36"/>
  <c r="K169" i="36"/>
  <c r="I169" i="36"/>
  <c r="G169" i="36"/>
  <c r="O168" i="36"/>
  <c r="M168" i="36"/>
  <c r="K168" i="36"/>
  <c r="I168" i="36"/>
  <c r="G168" i="36"/>
  <c r="O167" i="36"/>
  <c r="M167" i="36"/>
  <c r="K167" i="36"/>
  <c r="I167" i="36"/>
  <c r="G167" i="36"/>
  <c r="O166" i="36"/>
  <c r="M166" i="36"/>
  <c r="K166" i="36"/>
  <c r="I166" i="36"/>
  <c r="G166" i="36"/>
  <c r="O165" i="36"/>
  <c r="M165" i="36"/>
  <c r="K165" i="36"/>
  <c r="I165" i="36"/>
  <c r="G165" i="36"/>
  <c r="O164" i="36"/>
  <c r="M164" i="36"/>
  <c r="K164" i="36"/>
  <c r="I164" i="36"/>
  <c r="G164" i="36"/>
  <c r="O163" i="36"/>
  <c r="M163" i="36"/>
  <c r="K163" i="36"/>
  <c r="I163" i="36"/>
  <c r="G163" i="36"/>
  <c r="O162" i="36"/>
  <c r="M162" i="36"/>
  <c r="K162" i="36"/>
  <c r="I162" i="36"/>
  <c r="G162" i="36"/>
  <c r="O161" i="36"/>
  <c r="M161" i="36"/>
  <c r="K161" i="36"/>
  <c r="I161" i="36"/>
  <c r="G161" i="36"/>
  <c r="O160" i="36"/>
  <c r="M160" i="36"/>
  <c r="K160" i="36"/>
  <c r="I160" i="36"/>
  <c r="G160" i="36"/>
  <c r="O159" i="36"/>
  <c r="M159" i="36"/>
  <c r="K159" i="36"/>
  <c r="I159" i="36"/>
  <c r="G159" i="36"/>
  <c r="O158" i="36"/>
  <c r="M158" i="36"/>
  <c r="K158" i="36"/>
  <c r="I158" i="36"/>
  <c r="O157" i="36"/>
  <c r="M157" i="36"/>
  <c r="K157" i="36"/>
  <c r="I157" i="36"/>
  <c r="O156" i="36"/>
  <c r="M156" i="36"/>
  <c r="K156" i="36"/>
  <c r="I156" i="36"/>
  <c r="G156" i="36"/>
  <c r="O155" i="36"/>
  <c r="M155" i="36"/>
  <c r="K155" i="36"/>
  <c r="I155" i="36"/>
  <c r="G155" i="36"/>
  <c r="O154" i="36"/>
  <c r="M154" i="36"/>
  <c r="K154" i="36"/>
  <c r="I154" i="36"/>
  <c r="G154" i="36"/>
  <c r="O153" i="36"/>
  <c r="M153" i="36"/>
  <c r="K153" i="36"/>
  <c r="I153" i="36"/>
  <c r="G153" i="36"/>
  <c r="O152" i="36"/>
  <c r="M152" i="36"/>
  <c r="K152" i="36"/>
  <c r="I152" i="36"/>
  <c r="G152" i="36"/>
  <c r="O151" i="36"/>
  <c r="M151" i="36"/>
  <c r="K151" i="36"/>
  <c r="I151" i="36"/>
  <c r="G151" i="36"/>
  <c r="O150" i="36"/>
  <c r="M150" i="36"/>
  <c r="K150" i="36"/>
  <c r="I150" i="36"/>
  <c r="G150" i="36"/>
  <c r="O149" i="36"/>
  <c r="M149" i="36"/>
  <c r="K149" i="36"/>
  <c r="I149" i="36"/>
  <c r="G149" i="36"/>
  <c r="O146" i="36"/>
  <c r="M146" i="36"/>
  <c r="K146" i="36"/>
  <c r="I146" i="36"/>
  <c r="G146" i="36"/>
  <c r="O145" i="36"/>
  <c r="M145" i="36"/>
  <c r="K145" i="36"/>
  <c r="I145" i="36"/>
  <c r="G145" i="36"/>
  <c r="O144" i="36"/>
  <c r="M144" i="36"/>
  <c r="K144" i="36"/>
  <c r="I144" i="36"/>
  <c r="G144" i="36"/>
  <c r="O143" i="36"/>
  <c r="M143" i="36"/>
  <c r="K143" i="36"/>
  <c r="I143" i="36"/>
  <c r="G143" i="36"/>
  <c r="O142" i="36"/>
  <c r="M142" i="36"/>
  <c r="K142" i="36"/>
  <c r="I142" i="36"/>
  <c r="G142" i="36"/>
  <c r="O141" i="36"/>
  <c r="M141" i="36"/>
  <c r="K141" i="36"/>
  <c r="I141" i="36"/>
  <c r="G141" i="36"/>
  <c r="O140" i="36"/>
  <c r="M140" i="36"/>
  <c r="K140" i="36"/>
  <c r="I140" i="36"/>
  <c r="G140" i="36"/>
  <c r="O139" i="36"/>
  <c r="M139" i="36"/>
  <c r="K139" i="36"/>
  <c r="I139" i="36"/>
  <c r="G139" i="36"/>
  <c r="O138" i="36"/>
  <c r="M138" i="36"/>
  <c r="K138" i="36"/>
  <c r="I138" i="36"/>
  <c r="G138" i="36"/>
  <c r="O137" i="36"/>
  <c r="M137" i="36"/>
  <c r="K137" i="36"/>
  <c r="I137" i="36"/>
  <c r="G137" i="36"/>
  <c r="O136" i="36"/>
  <c r="M136" i="36"/>
  <c r="K136" i="36"/>
  <c r="I136" i="36"/>
  <c r="G136" i="36"/>
  <c r="O135" i="36"/>
  <c r="M135" i="36"/>
  <c r="K135" i="36"/>
  <c r="I135" i="36"/>
  <c r="G135" i="36"/>
  <c r="O134" i="36"/>
  <c r="M134" i="36"/>
  <c r="K134" i="36"/>
  <c r="I134" i="36"/>
  <c r="G134" i="36"/>
  <c r="O133" i="36"/>
  <c r="M133" i="36"/>
  <c r="K133" i="36"/>
  <c r="I133" i="36"/>
  <c r="G133" i="36"/>
  <c r="O132" i="36"/>
  <c r="M132" i="36"/>
  <c r="K132" i="36"/>
  <c r="I132" i="36"/>
  <c r="G132" i="36"/>
  <c r="O131" i="36"/>
  <c r="M131" i="36"/>
  <c r="K131" i="36"/>
  <c r="I131" i="36"/>
  <c r="G131" i="36"/>
  <c r="O130" i="36"/>
  <c r="M130" i="36"/>
  <c r="K130" i="36"/>
  <c r="I130" i="36"/>
  <c r="G130" i="36"/>
  <c r="O129" i="36"/>
  <c r="M129" i="36"/>
  <c r="K129" i="36"/>
  <c r="I129" i="36"/>
  <c r="G129" i="36"/>
  <c r="O128" i="36"/>
  <c r="M128" i="36"/>
  <c r="K128" i="36"/>
  <c r="I128" i="36"/>
  <c r="G128" i="36"/>
  <c r="O127" i="36"/>
  <c r="M127" i="36"/>
  <c r="K127" i="36"/>
  <c r="I127" i="36"/>
  <c r="G127" i="36"/>
  <c r="O126" i="36"/>
  <c r="M126" i="36"/>
  <c r="K126" i="36"/>
  <c r="I126" i="36"/>
  <c r="G126" i="36"/>
  <c r="O125" i="36"/>
  <c r="M125" i="36"/>
  <c r="K125" i="36"/>
  <c r="I125" i="36"/>
  <c r="G125" i="36"/>
  <c r="O124" i="36"/>
  <c r="M124" i="36"/>
  <c r="K124" i="36"/>
  <c r="I124" i="36"/>
  <c r="G124" i="36"/>
  <c r="O123" i="36"/>
  <c r="M123" i="36"/>
  <c r="K123" i="36"/>
  <c r="I123" i="36"/>
  <c r="G123" i="36"/>
  <c r="O122" i="36"/>
  <c r="M122" i="36"/>
  <c r="K122" i="36"/>
  <c r="I122" i="36"/>
  <c r="G122" i="36"/>
  <c r="O121" i="36"/>
  <c r="M121" i="36"/>
  <c r="K121" i="36"/>
  <c r="O120" i="36"/>
  <c r="M120" i="36"/>
  <c r="K120" i="36"/>
  <c r="I120" i="36"/>
  <c r="G120" i="36"/>
  <c r="O119" i="36"/>
  <c r="M119" i="36"/>
  <c r="K119" i="36"/>
  <c r="I119" i="36"/>
  <c r="G119" i="36"/>
  <c r="O118" i="36"/>
  <c r="M118" i="36"/>
  <c r="K118" i="36"/>
  <c r="I118" i="36"/>
  <c r="G118" i="36"/>
  <c r="O117" i="36"/>
  <c r="M117" i="36"/>
  <c r="K117" i="36"/>
  <c r="I117" i="36"/>
  <c r="G117" i="36"/>
  <c r="O116" i="36"/>
  <c r="M116" i="36"/>
  <c r="K116" i="36"/>
  <c r="I116" i="36"/>
  <c r="G116" i="36"/>
  <c r="O115" i="36"/>
  <c r="M115" i="36"/>
  <c r="K115" i="36"/>
  <c r="I115" i="36"/>
  <c r="G115" i="36"/>
  <c r="O114" i="36"/>
  <c r="M114" i="36"/>
  <c r="K114" i="36"/>
  <c r="I114" i="36"/>
  <c r="G114" i="36"/>
  <c r="O113" i="36"/>
  <c r="M113" i="36"/>
  <c r="K113" i="36"/>
  <c r="I113" i="36"/>
  <c r="G113" i="36"/>
  <c r="O112" i="36"/>
  <c r="M112" i="36"/>
  <c r="K112" i="36"/>
  <c r="I112" i="36"/>
  <c r="G112" i="36"/>
  <c r="O111" i="36"/>
  <c r="M111" i="36"/>
  <c r="K111" i="36"/>
  <c r="I111" i="36"/>
  <c r="G111" i="36"/>
  <c r="O110" i="36"/>
  <c r="M110" i="36"/>
  <c r="K110" i="36"/>
  <c r="I110" i="36"/>
  <c r="G110" i="36"/>
  <c r="O109" i="36"/>
  <c r="M109" i="36"/>
  <c r="K109" i="36"/>
  <c r="I109" i="36"/>
  <c r="G109" i="36"/>
  <c r="O108" i="36"/>
  <c r="M108" i="36"/>
  <c r="K108" i="36"/>
  <c r="I108" i="36"/>
  <c r="G108" i="36"/>
  <c r="O107" i="36"/>
  <c r="M107" i="36"/>
  <c r="K107" i="36"/>
  <c r="I107" i="36"/>
  <c r="G107" i="36"/>
  <c r="O106" i="36"/>
  <c r="M106" i="36"/>
  <c r="K106" i="36"/>
  <c r="I106" i="36"/>
  <c r="G106" i="36"/>
  <c r="O105" i="36"/>
  <c r="M105" i="36"/>
  <c r="K105" i="36"/>
  <c r="I105" i="36"/>
  <c r="G105" i="36"/>
  <c r="O104" i="36"/>
  <c r="M104" i="36"/>
  <c r="K104" i="36"/>
  <c r="I104" i="36"/>
  <c r="G104" i="36"/>
  <c r="O103" i="36"/>
  <c r="M103" i="36"/>
  <c r="K103" i="36"/>
  <c r="I103" i="36"/>
  <c r="G103" i="36"/>
  <c r="O102" i="36"/>
  <c r="M102" i="36"/>
  <c r="K102" i="36"/>
  <c r="I102" i="36"/>
  <c r="G102" i="36"/>
  <c r="O101" i="36"/>
  <c r="M101" i="36"/>
  <c r="K101" i="36"/>
  <c r="I101" i="36"/>
  <c r="G101" i="36"/>
  <c r="O100" i="36"/>
  <c r="M100" i="36"/>
  <c r="K100" i="36"/>
  <c r="I100" i="36"/>
  <c r="G100" i="36"/>
  <c r="O99" i="36"/>
  <c r="M99" i="36"/>
  <c r="K99" i="36"/>
  <c r="I99" i="36"/>
  <c r="G99" i="36"/>
  <c r="O98" i="36"/>
  <c r="M98" i="36"/>
  <c r="K98" i="36"/>
  <c r="I98" i="36"/>
  <c r="G98" i="36"/>
  <c r="O97" i="36"/>
  <c r="M97" i="36"/>
  <c r="K97" i="36"/>
  <c r="I97" i="36"/>
  <c r="O96" i="36"/>
  <c r="M96" i="36"/>
  <c r="K96" i="36"/>
  <c r="I96" i="36"/>
  <c r="G96" i="36"/>
  <c r="O95" i="36"/>
  <c r="M95" i="36"/>
  <c r="K95" i="36"/>
  <c r="I95" i="36"/>
  <c r="G95" i="36"/>
  <c r="O94" i="36"/>
  <c r="M94" i="36"/>
  <c r="K94" i="36"/>
  <c r="I94" i="36"/>
  <c r="G94" i="36"/>
  <c r="O93" i="36"/>
  <c r="M93" i="36"/>
  <c r="K93" i="36"/>
  <c r="I93" i="36"/>
  <c r="G93" i="36"/>
  <c r="O92" i="36"/>
  <c r="M92" i="36"/>
  <c r="K92" i="36"/>
  <c r="I92" i="36"/>
  <c r="G92" i="36"/>
  <c r="O91" i="36"/>
  <c r="M91" i="36"/>
  <c r="K91" i="36"/>
  <c r="I91" i="36"/>
  <c r="G91" i="36"/>
  <c r="O90" i="36"/>
  <c r="M90" i="36"/>
  <c r="K90" i="36"/>
  <c r="I90" i="36"/>
  <c r="G90" i="36"/>
  <c r="O89" i="36"/>
  <c r="M89" i="36"/>
  <c r="K89" i="36"/>
  <c r="I89" i="36"/>
  <c r="G89" i="36"/>
  <c r="O88" i="36"/>
  <c r="M88" i="36"/>
  <c r="K88" i="36"/>
  <c r="I88" i="36"/>
  <c r="G88" i="36"/>
  <c r="O87" i="36"/>
  <c r="M87" i="36"/>
  <c r="K87" i="36"/>
  <c r="I87" i="36"/>
  <c r="G87" i="36"/>
  <c r="O86" i="36"/>
  <c r="M86" i="36"/>
  <c r="K86" i="36"/>
  <c r="I86" i="36"/>
  <c r="G86" i="36"/>
  <c r="O85" i="36"/>
  <c r="M85" i="36"/>
  <c r="K85" i="36"/>
  <c r="I85" i="36"/>
  <c r="G85" i="36"/>
  <c r="O84" i="36"/>
  <c r="M84" i="36"/>
  <c r="K84" i="36"/>
  <c r="I84" i="36"/>
  <c r="G84" i="36"/>
  <c r="O83" i="36"/>
  <c r="M83" i="36"/>
  <c r="K83" i="36"/>
  <c r="I83" i="36"/>
  <c r="G83" i="36"/>
  <c r="O82" i="36"/>
  <c r="M82" i="36"/>
  <c r="K82" i="36"/>
  <c r="I82" i="36"/>
  <c r="G82" i="36"/>
  <c r="O81" i="36"/>
  <c r="M81" i="36"/>
  <c r="K81" i="36"/>
  <c r="I81" i="36"/>
  <c r="G81" i="36"/>
  <c r="O80" i="36"/>
  <c r="M80" i="36"/>
  <c r="K80" i="36"/>
  <c r="I80" i="36"/>
  <c r="G80" i="36"/>
  <c r="O79" i="36"/>
  <c r="M79" i="36"/>
  <c r="K79" i="36"/>
  <c r="I79" i="36"/>
  <c r="G79" i="36"/>
  <c r="O78" i="36"/>
  <c r="M78" i="36"/>
  <c r="K78" i="36"/>
  <c r="I78" i="36"/>
  <c r="G78" i="36"/>
  <c r="O77" i="36"/>
  <c r="M77" i="36"/>
  <c r="K77" i="36"/>
  <c r="I77" i="36"/>
  <c r="G77" i="36"/>
  <c r="O76" i="36"/>
  <c r="M76" i="36"/>
  <c r="K76" i="36"/>
  <c r="I76" i="36"/>
  <c r="G76" i="36"/>
  <c r="O75" i="36"/>
  <c r="M75" i="36"/>
  <c r="K75" i="36"/>
  <c r="I75" i="36"/>
  <c r="G75" i="36"/>
  <c r="O74" i="36"/>
  <c r="M74" i="36"/>
  <c r="K74" i="36"/>
  <c r="I74" i="36"/>
  <c r="G74" i="36"/>
  <c r="O73" i="36"/>
  <c r="M73" i="36"/>
  <c r="K73" i="36"/>
  <c r="I73" i="36"/>
  <c r="G73" i="36"/>
  <c r="O72" i="36"/>
  <c r="M72" i="36"/>
  <c r="K72" i="36"/>
  <c r="I72" i="36"/>
  <c r="G72" i="36"/>
  <c r="O71" i="36"/>
  <c r="M71" i="36"/>
  <c r="K71" i="36"/>
  <c r="I71" i="36"/>
  <c r="G71" i="36"/>
  <c r="O70" i="36"/>
  <c r="M70" i="36"/>
  <c r="K70" i="36"/>
  <c r="I70" i="36"/>
  <c r="G70" i="36"/>
  <c r="O69" i="36"/>
  <c r="M69" i="36"/>
  <c r="K69" i="36"/>
  <c r="I69" i="36"/>
  <c r="G69" i="36"/>
  <c r="O68" i="36"/>
  <c r="M68" i="36"/>
  <c r="K68" i="36"/>
  <c r="I68" i="36"/>
  <c r="G68" i="36"/>
  <c r="O67" i="36"/>
  <c r="M67" i="36"/>
  <c r="K67" i="36"/>
  <c r="I67" i="36"/>
  <c r="G67" i="36"/>
  <c r="O66" i="36"/>
  <c r="M66" i="36"/>
  <c r="K66" i="36"/>
  <c r="I66" i="36"/>
  <c r="G66" i="36"/>
  <c r="O65" i="36"/>
  <c r="M65" i="36"/>
  <c r="K65" i="36"/>
  <c r="I65" i="36"/>
  <c r="G65" i="36"/>
  <c r="O64" i="36"/>
  <c r="M64" i="36"/>
  <c r="K64" i="36"/>
  <c r="I64" i="36"/>
  <c r="G64" i="36"/>
  <c r="O63" i="36"/>
  <c r="M63" i="36"/>
  <c r="K63" i="36"/>
  <c r="I63" i="36"/>
  <c r="G63" i="36"/>
  <c r="O62" i="36"/>
  <c r="M62" i="36"/>
  <c r="K62" i="36"/>
  <c r="I62" i="36"/>
  <c r="G62" i="36"/>
  <c r="O61" i="36"/>
  <c r="M61" i="36"/>
  <c r="K61" i="36"/>
  <c r="I61" i="36"/>
  <c r="G61" i="36"/>
  <c r="O60" i="36"/>
  <c r="M60" i="36"/>
  <c r="K60" i="36"/>
  <c r="I60" i="36"/>
  <c r="G60" i="36"/>
  <c r="O59" i="36"/>
  <c r="M59" i="36"/>
  <c r="K59" i="36"/>
  <c r="I59" i="36"/>
  <c r="G59" i="36"/>
  <c r="O58" i="36"/>
  <c r="M58" i="36"/>
  <c r="K58" i="36"/>
  <c r="I58" i="36"/>
  <c r="G58" i="36"/>
  <c r="O57" i="36"/>
  <c r="M57" i="36"/>
  <c r="K57" i="36"/>
  <c r="I57" i="36"/>
  <c r="G57" i="36"/>
  <c r="O56" i="36"/>
  <c r="M56" i="36"/>
  <c r="K56" i="36"/>
  <c r="O55" i="36"/>
  <c r="M55" i="36"/>
  <c r="K55" i="36"/>
  <c r="I55" i="36"/>
  <c r="G55" i="36"/>
  <c r="O54" i="36"/>
  <c r="M54" i="36"/>
  <c r="K54" i="36"/>
  <c r="I54" i="36"/>
  <c r="G54" i="36"/>
  <c r="O53" i="36"/>
  <c r="M53" i="36"/>
  <c r="K53" i="36"/>
  <c r="I53" i="36"/>
  <c r="G53" i="36"/>
  <c r="O52" i="36"/>
  <c r="M52" i="36"/>
  <c r="K52" i="36"/>
  <c r="I52" i="36"/>
  <c r="G52" i="36"/>
  <c r="O51" i="36"/>
  <c r="M51" i="36"/>
  <c r="K51" i="36"/>
  <c r="I51" i="36"/>
  <c r="G51" i="36"/>
  <c r="O50" i="36"/>
  <c r="M50" i="36"/>
  <c r="K50" i="36"/>
  <c r="I50" i="36"/>
  <c r="G50" i="36"/>
  <c r="O49" i="36"/>
  <c r="M49" i="36"/>
  <c r="K49" i="36"/>
  <c r="I49" i="36"/>
  <c r="G49" i="36"/>
  <c r="O48" i="36"/>
  <c r="M48" i="36"/>
  <c r="K48" i="36"/>
  <c r="I48" i="36"/>
  <c r="G48" i="36"/>
  <c r="O47" i="36"/>
  <c r="M47" i="36"/>
  <c r="K47" i="36"/>
  <c r="I47" i="36"/>
  <c r="G47" i="36"/>
  <c r="O46" i="36"/>
  <c r="M46" i="36"/>
  <c r="K46" i="36"/>
  <c r="I46" i="36"/>
  <c r="G46" i="36"/>
  <c r="O45" i="36"/>
  <c r="M45" i="36"/>
  <c r="K45" i="36"/>
  <c r="I45" i="36"/>
  <c r="G45" i="36"/>
  <c r="O44" i="36"/>
  <c r="M44" i="36"/>
  <c r="K44" i="36"/>
  <c r="I44" i="36"/>
  <c r="G44" i="36"/>
  <c r="O43" i="36"/>
  <c r="M43" i="36"/>
  <c r="K43" i="36"/>
  <c r="I43" i="36"/>
  <c r="G43" i="36"/>
  <c r="O42" i="36"/>
  <c r="M42" i="36"/>
  <c r="K42" i="36"/>
  <c r="I42" i="36"/>
  <c r="G42" i="36"/>
  <c r="O41" i="36"/>
  <c r="M41" i="36"/>
  <c r="K41" i="36"/>
  <c r="I41" i="36"/>
  <c r="G41" i="36"/>
  <c r="O40" i="36"/>
  <c r="M40" i="36"/>
  <c r="K40" i="36"/>
  <c r="I40" i="36"/>
  <c r="G40" i="36"/>
  <c r="O39" i="36"/>
  <c r="M39" i="36"/>
  <c r="K39" i="36"/>
  <c r="I39" i="36"/>
  <c r="G39" i="36"/>
  <c r="O38" i="36"/>
  <c r="M38" i="36"/>
  <c r="K38" i="36"/>
  <c r="I38" i="36"/>
  <c r="G38" i="36"/>
  <c r="O37" i="36"/>
  <c r="M37" i="36"/>
  <c r="K37" i="36"/>
  <c r="I37" i="36"/>
  <c r="G37" i="36"/>
  <c r="O36" i="36"/>
  <c r="M36" i="36"/>
  <c r="K36" i="36"/>
  <c r="I36" i="36"/>
  <c r="G36" i="36"/>
  <c r="O35" i="36"/>
  <c r="M35" i="36"/>
  <c r="K35" i="36"/>
  <c r="I35" i="36"/>
  <c r="G35" i="36"/>
  <c r="O34" i="36"/>
  <c r="M34" i="36"/>
  <c r="K34" i="36"/>
  <c r="I34" i="36"/>
  <c r="G34" i="36"/>
  <c r="O33" i="36"/>
  <c r="M33" i="36"/>
  <c r="K33" i="36"/>
  <c r="I33" i="36"/>
  <c r="G33" i="36"/>
  <c r="O32" i="36"/>
  <c r="M32" i="36"/>
  <c r="K32" i="36"/>
  <c r="I32" i="36"/>
  <c r="G32" i="36"/>
  <c r="O31" i="36"/>
  <c r="M31" i="36"/>
  <c r="K31" i="36"/>
  <c r="I31" i="36"/>
  <c r="G31" i="36"/>
  <c r="O30" i="36"/>
  <c r="M30" i="36"/>
  <c r="K30" i="36"/>
  <c r="I30" i="36"/>
  <c r="G30" i="36"/>
  <c r="O29" i="36"/>
  <c r="M29" i="36"/>
  <c r="K29" i="36"/>
  <c r="I29" i="36"/>
  <c r="G29" i="36"/>
  <c r="O28" i="36"/>
  <c r="M28" i="36"/>
  <c r="K28" i="36"/>
  <c r="I28" i="36"/>
  <c r="G28" i="36"/>
  <c r="O27" i="36"/>
  <c r="M27" i="36"/>
  <c r="K27" i="36"/>
  <c r="I27" i="36"/>
  <c r="G27" i="36"/>
  <c r="O26" i="36"/>
  <c r="M26" i="36"/>
  <c r="K26" i="36"/>
  <c r="I26" i="36"/>
  <c r="G26" i="36"/>
  <c r="O25" i="36"/>
  <c r="M25" i="36"/>
  <c r="K25" i="36"/>
  <c r="I25" i="36"/>
  <c r="G25" i="36"/>
  <c r="O24" i="36"/>
  <c r="M24" i="36"/>
  <c r="K24" i="36"/>
  <c r="I24" i="36"/>
  <c r="G24" i="36"/>
  <c r="O23" i="36"/>
  <c r="M23" i="36"/>
  <c r="K23" i="36"/>
  <c r="I23" i="36"/>
  <c r="G23" i="36"/>
  <c r="O22" i="36"/>
  <c r="M22" i="36"/>
  <c r="K22" i="36"/>
  <c r="I22" i="36"/>
  <c r="G22" i="36"/>
  <c r="O21" i="36"/>
  <c r="M21" i="36"/>
  <c r="K21" i="36"/>
  <c r="I21" i="36"/>
  <c r="G21" i="36"/>
  <c r="O20" i="36"/>
  <c r="M20" i="36"/>
  <c r="K20" i="36"/>
  <c r="I20" i="36"/>
  <c r="G20" i="36"/>
  <c r="O19" i="36"/>
  <c r="M19" i="36"/>
  <c r="K19" i="36"/>
  <c r="I19" i="36"/>
  <c r="G19" i="36"/>
  <c r="O18" i="36"/>
  <c r="M18" i="36"/>
  <c r="K18" i="36"/>
  <c r="I18" i="36"/>
  <c r="G18" i="36"/>
  <c r="O17" i="36"/>
  <c r="M17" i="36"/>
  <c r="K17" i="36"/>
  <c r="I17" i="36"/>
  <c r="G17" i="36"/>
  <c r="O16" i="36"/>
  <c r="M16" i="36"/>
  <c r="K16" i="36"/>
  <c r="I16" i="36"/>
  <c r="G16" i="36"/>
  <c r="O15" i="36"/>
  <c r="M15" i="36"/>
  <c r="K15" i="36"/>
  <c r="I15" i="36"/>
  <c r="G15" i="36"/>
  <c r="O14" i="36"/>
  <c r="M14" i="36"/>
  <c r="K14" i="36"/>
  <c r="I14" i="36"/>
  <c r="G14" i="36"/>
  <c r="O13" i="36"/>
  <c r="M13" i="36"/>
  <c r="K13" i="36"/>
  <c r="I13" i="36"/>
  <c r="G13" i="36"/>
  <c r="O12" i="36"/>
  <c r="M12" i="36"/>
  <c r="K12" i="36"/>
  <c r="I12" i="36"/>
  <c r="G12" i="36"/>
  <c r="O11" i="36"/>
  <c r="M11" i="36"/>
  <c r="K11" i="36"/>
  <c r="I11" i="36"/>
  <c r="G11" i="36"/>
  <c r="O10" i="36"/>
  <c r="M10" i="36"/>
  <c r="K10" i="36"/>
  <c r="I10" i="36"/>
  <c r="G10" i="36"/>
  <c r="O9" i="36"/>
  <c r="M9" i="36"/>
  <c r="K9" i="36"/>
  <c r="I9" i="36"/>
  <c r="G9" i="36"/>
  <c r="K174" i="36" l="1"/>
  <c r="K183" i="36" s="1"/>
  <c r="G174" i="36"/>
  <c r="O174" i="36"/>
  <c r="O183" i="36" s="1"/>
  <c r="I174" i="36"/>
  <c r="I183" i="36" s="1"/>
  <c r="M174" i="36"/>
  <c r="M183" i="36" s="1"/>
  <c r="G176" i="36"/>
  <c r="G183" i="36"/>
  <c r="R167" i="34"/>
  <c r="P167" i="34"/>
  <c r="N167" i="34"/>
  <c r="L167" i="34"/>
  <c r="J167" i="34"/>
  <c r="H167" i="34"/>
  <c r="R166" i="34"/>
  <c r="P166" i="34"/>
  <c r="N166" i="34"/>
  <c r="L166" i="34"/>
  <c r="J166" i="34"/>
  <c r="H166" i="34"/>
  <c r="R160" i="34"/>
  <c r="P160" i="34"/>
  <c r="N160" i="34"/>
  <c r="L160" i="34"/>
  <c r="J160" i="34"/>
  <c r="H160" i="34"/>
  <c r="R159" i="34"/>
  <c r="P159" i="34"/>
  <c r="N159" i="34"/>
  <c r="L159" i="34"/>
  <c r="J159" i="34"/>
  <c r="H159" i="34"/>
  <c r="R158" i="34"/>
  <c r="P158" i="34"/>
  <c r="N158" i="34"/>
  <c r="L158" i="34"/>
  <c r="J158" i="34"/>
  <c r="H158" i="34"/>
  <c r="R157" i="34"/>
  <c r="P157" i="34"/>
  <c r="N157" i="34"/>
  <c r="L157" i="34"/>
  <c r="J157" i="34"/>
  <c r="H157" i="34"/>
  <c r="R156" i="34"/>
  <c r="P156" i="34"/>
  <c r="N156" i="34"/>
  <c r="L156" i="34"/>
  <c r="J156" i="34"/>
  <c r="H156" i="34"/>
  <c r="R155" i="34"/>
  <c r="P155" i="34"/>
  <c r="N155" i="34"/>
  <c r="L155" i="34"/>
  <c r="J155" i="34"/>
  <c r="H155" i="34"/>
  <c r="R154" i="34"/>
  <c r="P154" i="34"/>
  <c r="N154" i="34"/>
  <c r="L154" i="34"/>
  <c r="J154" i="34"/>
  <c r="H154" i="34"/>
  <c r="R153" i="34"/>
  <c r="P153" i="34"/>
  <c r="N153" i="34"/>
  <c r="L153" i="34"/>
  <c r="J153" i="34"/>
  <c r="H153" i="34"/>
  <c r="R152" i="34"/>
  <c r="P152" i="34"/>
  <c r="N152" i="34"/>
  <c r="L152" i="34"/>
  <c r="J152" i="34"/>
  <c r="H152" i="34"/>
  <c r="R151" i="34"/>
  <c r="P151" i="34"/>
  <c r="N151" i="34"/>
  <c r="L151" i="34"/>
  <c r="J151" i="34"/>
  <c r="H151" i="34"/>
  <c r="R150" i="34"/>
  <c r="P150" i="34"/>
  <c r="N150" i="34"/>
  <c r="L150" i="34"/>
  <c r="J150" i="34"/>
  <c r="H150" i="34"/>
  <c r="R149" i="34"/>
  <c r="P149" i="34"/>
  <c r="N149" i="34"/>
  <c r="L149" i="34"/>
  <c r="J149" i="34"/>
  <c r="H149" i="34"/>
  <c r="R148" i="34"/>
  <c r="P148" i="34"/>
  <c r="N148" i="34"/>
  <c r="L148" i="34"/>
  <c r="J148" i="34"/>
  <c r="H148" i="34"/>
  <c r="R147" i="34"/>
  <c r="P147" i="34"/>
  <c r="N147" i="34"/>
  <c r="L147" i="34"/>
  <c r="J147" i="34"/>
  <c r="H147" i="34"/>
  <c r="R146" i="34"/>
  <c r="P146" i="34"/>
  <c r="N146" i="34"/>
  <c r="L146" i="34"/>
  <c r="J146" i="34"/>
  <c r="H146" i="34"/>
  <c r="R145" i="34"/>
  <c r="P145" i="34"/>
  <c r="N145" i="34"/>
  <c r="L145" i="34"/>
  <c r="J145" i="34"/>
  <c r="H145" i="34"/>
  <c r="R144" i="34"/>
  <c r="P144" i="34"/>
  <c r="N144" i="34"/>
  <c r="L144" i="34"/>
  <c r="J144" i="34"/>
  <c r="H144" i="34"/>
  <c r="R143" i="34"/>
  <c r="P143" i="34"/>
  <c r="N143" i="34"/>
  <c r="L143" i="34"/>
  <c r="J143" i="34"/>
  <c r="H143" i="34"/>
  <c r="R142" i="34"/>
  <c r="P142" i="34"/>
  <c r="N142" i="34"/>
  <c r="L142" i="34"/>
  <c r="J142" i="34"/>
  <c r="H142" i="34"/>
  <c r="R141" i="34"/>
  <c r="P141" i="34"/>
  <c r="N141" i="34"/>
  <c r="L141" i="34"/>
  <c r="J141" i="34"/>
  <c r="H141" i="34"/>
  <c r="R140" i="34"/>
  <c r="P140" i="34"/>
  <c r="N140" i="34"/>
  <c r="L140" i="34"/>
  <c r="J140" i="34"/>
  <c r="H140" i="34"/>
  <c r="R139" i="34"/>
  <c r="P139" i="34"/>
  <c r="N139" i="34"/>
  <c r="L139" i="34"/>
  <c r="J139" i="34"/>
  <c r="H139" i="34"/>
  <c r="R138" i="34"/>
  <c r="P138" i="34"/>
  <c r="N138" i="34"/>
  <c r="L138" i="34"/>
  <c r="J138" i="34"/>
  <c r="H138" i="34"/>
  <c r="R137" i="34"/>
  <c r="P137" i="34"/>
  <c r="N137" i="34"/>
  <c r="L137" i="34"/>
  <c r="J137" i="34"/>
  <c r="H137" i="34"/>
  <c r="R136" i="34"/>
  <c r="P136" i="34"/>
  <c r="N136" i="34"/>
  <c r="L136" i="34"/>
  <c r="J136" i="34"/>
  <c r="H136" i="34"/>
  <c r="R135" i="34"/>
  <c r="P135" i="34"/>
  <c r="N135" i="34"/>
  <c r="L135" i="34"/>
  <c r="J135" i="34"/>
  <c r="H135" i="34"/>
  <c r="R134" i="34"/>
  <c r="P134" i="34"/>
  <c r="N134" i="34"/>
  <c r="L134" i="34"/>
  <c r="J134" i="34"/>
  <c r="H134" i="34"/>
  <c r="R133" i="34"/>
  <c r="P133" i="34"/>
  <c r="N133" i="34"/>
  <c r="L133" i="34"/>
  <c r="J133" i="34"/>
  <c r="H133" i="34"/>
  <c r="R132" i="34"/>
  <c r="P132" i="34"/>
  <c r="N132" i="34"/>
  <c r="L132" i="34"/>
  <c r="J132" i="34"/>
  <c r="H132" i="34"/>
  <c r="R131" i="34"/>
  <c r="P131" i="34"/>
  <c r="N131" i="34"/>
  <c r="L131" i="34"/>
  <c r="J131" i="34"/>
  <c r="H131" i="34"/>
  <c r="R130" i="34"/>
  <c r="P130" i="34"/>
  <c r="N130" i="34"/>
  <c r="L130" i="34"/>
  <c r="J130" i="34"/>
  <c r="H130" i="34"/>
  <c r="R129" i="34"/>
  <c r="P129" i="34"/>
  <c r="N129" i="34"/>
  <c r="L129" i="34"/>
  <c r="J129" i="34"/>
  <c r="H129" i="34"/>
  <c r="R128" i="34"/>
  <c r="P128" i="34"/>
  <c r="N128" i="34"/>
  <c r="L128" i="34"/>
  <c r="J128" i="34"/>
  <c r="H128" i="34"/>
  <c r="R127" i="34"/>
  <c r="P127" i="34"/>
  <c r="N127" i="34"/>
  <c r="L127" i="34"/>
  <c r="J127" i="34"/>
  <c r="H127" i="34"/>
  <c r="R126" i="34"/>
  <c r="P126" i="34"/>
  <c r="N126" i="34"/>
  <c r="L126" i="34"/>
  <c r="J126" i="34"/>
  <c r="H126" i="34"/>
  <c r="R125" i="34"/>
  <c r="P125" i="34"/>
  <c r="N125" i="34"/>
  <c r="L125" i="34"/>
  <c r="J125" i="34"/>
  <c r="H125" i="34"/>
  <c r="R124" i="34"/>
  <c r="P124" i="34"/>
  <c r="N124" i="34"/>
  <c r="L124" i="34"/>
  <c r="J124" i="34"/>
  <c r="H124" i="34"/>
  <c r="R123" i="34"/>
  <c r="P123" i="34"/>
  <c r="N123" i="34"/>
  <c r="L123" i="34"/>
  <c r="J123" i="34"/>
  <c r="H123" i="34"/>
  <c r="R122" i="34"/>
  <c r="P122" i="34"/>
  <c r="N122" i="34"/>
  <c r="L122" i="34"/>
  <c r="J122" i="34"/>
  <c r="H122" i="34"/>
  <c r="R121" i="34"/>
  <c r="P121" i="34"/>
  <c r="N121" i="34"/>
  <c r="L121" i="34"/>
  <c r="J121" i="34"/>
  <c r="H121" i="34"/>
  <c r="R120" i="34"/>
  <c r="P120" i="34"/>
  <c r="N120" i="34"/>
  <c r="L120" i="34"/>
  <c r="J120" i="34"/>
  <c r="H120" i="34"/>
  <c r="R119" i="34"/>
  <c r="P119" i="34"/>
  <c r="N119" i="34"/>
  <c r="L119" i="34"/>
  <c r="J119" i="34"/>
  <c r="H119" i="34"/>
  <c r="R118" i="34"/>
  <c r="P118" i="34"/>
  <c r="N118" i="34"/>
  <c r="L118" i="34"/>
  <c r="J118" i="34"/>
  <c r="H118" i="34"/>
  <c r="R117" i="34"/>
  <c r="P117" i="34"/>
  <c r="N117" i="34"/>
  <c r="L117" i="34"/>
  <c r="J117" i="34"/>
  <c r="H117" i="34"/>
  <c r="R116" i="34"/>
  <c r="P116" i="34"/>
  <c r="N116" i="34"/>
  <c r="L116" i="34"/>
  <c r="J116" i="34"/>
  <c r="H116" i="34"/>
  <c r="R115" i="34"/>
  <c r="P115" i="34"/>
  <c r="N115" i="34"/>
  <c r="L115" i="34"/>
  <c r="J115" i="34"/>
  <c r="H115" i="34"/>
  <c r="R114" i="34"/>
  <c r="P114" i="34"/>
  <c r="N114" i="34"/>
  <c r="L114" i="34"/>
  <c r="J114" i="34"/>
  <c r="H114" i="34"/>
  <c r="R113" i="34"/>
  <c r="P113" i="34"/>
  <c r="N113" i="34"/>
  <c r="L113" i="34"/>
  <c r="J113" i="34"/>
  <c r="H113" i="34"/>
  <c r="R112" i="34"/>
  <c r="P112" i="34"/>
  <c r="N112" i="34"/>
  <c r="L112" i="34"/>
  <c r="J112" i="34"/>
  <c r="H112" i="34"/>
  <c r="R111" i="34"/>
  <c r="P111" i="34"/>
  <c r="N111" i="34"/>
  <c r="L111" i="34"/>
  <c r="J111" i="34"/>
  <c r="H111" i="34"/>
  <c r="R110" i="34"/>
  <c r="P110" i="34"/>
  <c r="N110" i="34"/>
  <c r="L110" i="34"/>
  <c r="J110" i="34"/>
  <c r="H110" i="34"/>
  <c r="R109" i="34"/>
  <c r="P109" i="34"/>
  <c r="N109" i="34"/>
  <c r="L109" i="34"/>
  <c r="J109" i="34"/>
  <c r="H109" i="34"/>
  <c r="R108" i="34"/>
  <c r="P108" i="34"/>
  <c r="N108" i="34"/>
  <c r="L108" i="34"/>
  <c r="J108" i="34"/>
  <c r="H108" i="34"/>
  <c r="R107" i="34"/>
  <c r="P107" i="34"/>
  <c r="N107" i="34"/>
  <c r="L107" i="34"/>
  <c r="J107" i="34"/>
  <c r="H107" i="34"/>
  <c r="R106" i="34"/>
  <c r="P106" i="34"/>
  <c r="N106" i="34"/>
  <c r="L106" i="34"/>
  <c r="J106" i="34"/>
  <c r="H106" i="34"/>
  <c r="R105" i="34"/>
  <c r="P105" i="34"/>
  <c r="N105" i="34"/>
  <c r="L105" i="34"/>
  <c r="J105" i="34"/>
  <c r="H105" i="34"/>
  <c r="R104" i="34"/>
  <c r="P104" i="34"/>
  <c r="N104" i="34"/>
  <c r="L104" i="34"/>
  <c r="J104" i="34"/>
  <c r="H104" i="34"/>
  <c r="R103" i="34"/>
  <c r="P103" i="34"/>
  <c r="N103" i="34"/>
  <c r="L103" i="34"/>
  <c r="J103" i="34"/>
  <c r="H103" i="34"/>
  <c r="R102" i="34"/>
  <c r="P102" i="34"/>
  <c r="N102" i="34"/>
  <c r="L102" i="34"/>
  <c r="J102" i="34"/>
  <c r="H102" i="34"/>
  <c r="R101" i="34"/>
  <c r="P101" i="34"/>
  <c r="N101" i="34"/>
  <c r="L101" i="34"/>
  <c r="J101" i="34"/>
  <c r="H101" i="34"/>
  <c r="R100" i="34"/>
  <c r="P100" i="34"/>
  <c r="N100" i="34"/>
  <c r="L100" i="34"/>
  <c r="J100" i="34"/>
  <c r="H100" i="34"/>
  <c r="R99" i="34"/>
  <c r="P99" i="34"/>
  <c r="N99" i="34"/>
  <c r="L99" i="34"/>
  <c r="J99" i="34"/>
  <c r="H99" i="34"/>
  <c r="R98" i="34"/>
  <c r="P98" i="34"/>
  <c r="N98" i="34"/>
  <c r="L98" i="34"/>
  <c r="J98" i="34"/>
  <c r="H98" i="34"/>
  <c r="R97" i="34"/>
  <c r="P97" i="34"/>
  <c r="N97" i="34"/>
  <c r="L97" i="34"/>
  <c r="J97" i="34"/>
  <c r="H97" i="34"/>
  <c r="R96" i="34"/>
  <c r="P96" i="34"/>
  <c r="N96" i="34"/>
  <c r="L96" i="34"/>
  <c r="J96" i="34"/>
  <c r="H96" i="34"/>
  <c r="R95" i="34"/>
  <c r="P95" i="34"/>
  <c r="N95" i="34"/>
  <c r="L95" i="34"/>
  <c r="J95" i="34"/>
  <c r="H95" i="34"/>
  <c r="R94" i="34"/>
  <c r="P94" i="34"/>
  <c r="N94" i="34"/>
  <c r="L94" i="34"/>
  <c r="J94" i="34"/>
  <c r="H94" i="34"/>
  <c r="R93" i="34"/>
  <c r="P93" i="34"/>
  <c r="N93" i="34"/>
  <c r="L93" i="34"/>
  <c r="J93" i="34"/>
  <c r="H93" i="34"/>
  <c r="R92" i="34"/>
  <c r="P92" i="34"/>
  <c r="N92" i="34"/>
  <c r="L92" i="34"/>
  <c r="J92" i="34"/>
  <c r="H92" i="34"/>
  <c r="R91" i="34"/>
  <c r="P91" i="34"/>
  <c r="N91" i="34"/>
  <c r="L91" i="34"/>
  <c r="J91" i="34"/>
  <c r="H91" i="34"/>
  <c r="R90" i="34"/>
  <c r="P90" i="34"/>
  <c r="N90" i="34"/>
  <c r="L90" i="34"/>
  <c r="J90" i="34"/>
  <c r="H90" i="34"/>
  <c r="R89" i="34"/>
  <c r="P89" i="34"/>
  <c r="N89" i="34"/>
  <c r="L89" i="34"/>
  <c r="J89" i="34"/>
  <c r="H89" i="34"/>
  <c r="R88" i="34"/>
  <c r="P88" i="34"/>
  <c r="N88" i="34"/>
  <c r="L88" i="34"/>
  <c r="J88" i="34"/>
  <c r="H88" i="34"/>
  <c r="R87" i="34"/>
  <c r="P87" i="34"/>
  <c r="N87" i="34"/>
  <c r="L87" i="34"/>
  <c r="J87" i="34"/>
  <c r="H87" i="34"/>
  <c r="R86" i="34"/>
  <c r="P86" i="34"/>
  <c r="N86" i="34"/>
  <c r="L86" i="34"/>
  <c r="J86" i="34"/>
  <c r="H86" i="34"/>
  <c r="R85" i="34"/>
  <c r="P85" i="34"/>
  <c r="N85" i="34"/>
  <c r="L85" i="34"/>
  <c r="J85" i="34"/>
  <c r="H85" i="34"/>
  <c r="R84" i="34"/>
  <c r="P84" i="34"/>
  <c r="N84" i="34"/>
  <c r="L84" i="34"/>
  <c r="J84" i="34"/>
  <c r="H84" i="34"/>
  <c r="R83" i="34"/>
  <c r="P83" i="34"/>
  <c r="N83" i="34"/>
  <c r="L83" i="34"/>
  <c r="J83" i="34"/>
  <c r="H83" i="34"/>
  <c r="R82" i="34"/>
  <c r="P82" i="34"/>
  <c r="N82" i="34"/>
  <c r="L82" i="34"/>
  <c r="J82" i="34"/>
  <c r="H82" i="34"/>
  <c r="R81" i="34"/>
  <c r="P81" i="34"/>
  <c r="N81" i="34"/>
  <c r="L81" i="34"/>
  <c r="J81" i="34"/>
  <c r="H81" i="34"/>
  <c r="R80" i="34"/>
  <c r="P80" i="34"/>
  <c r="N80" i="34"/>
  <c r="L80" i="34"/>
  <c r="J80" i="34"/>
  <c r="H80" i="34"/>
  <c r="R79" i="34"/>
  <c r="P79" i="34"/>
  <c r="N79" i="34"/>
  <c r="L79" i="34"/>
  <c r="J79" i="34"/>
  <c r="H79" i="34"/>
  <c r="R78" i="34"/>
  <c r="P78" i="34"/>
  <c r="N78" i="34"/>
  <c r="L78" i="34"/>
  <c r="J78" i="34"/>
  <c r="H78" i="34"/>
  <c r="R77" i="34"/>
  <c r="P77" i="34"/>
  <c r="N77" i="34"/>
  <c r="L77" i="34"/>
  <c r="J77" i="34"/>
  <c r="H77" i="34"/>
  <c r="R76" i="34"/>
  <c r="P76" i="34"/>
  <c r="N76" i="34"/>
  <c r="L76" i="34"/>
  <c r="J76" i="34"/>
  <c r="H76" i="34"/>
  <c r="R75" i="34"/>
  <c r="P75" i="34"/>
  <c r="N75" i="34"/>
  <c r="L75" i="34"/>
  <c r="J75" i="34"/>
  <c r="H75" i="34"/>
  <c r="R74" i="34"/>
  <c r="P74" i="34"/>
  <c r="N74" i="34"/>
  <c r="L74" i="34"/>
  <c r="J74" i="34"/>
  <c r="H74" i="34"/>
  <c r="R73" i="34"/>
  <c r="P73" i="34"/>
  <c r="N73" i="34"/>
  <c r="L73" i="34"/>
  <c r="J73" i="34"/>
  <c r="H73" i="34"/>
  <c r="R72" i="34"/>
  <c r="P72" i="34"/>
  <c r="N72" i="34"/>
  <c r="L72" i="34"/>
  <c r="J72" i="34"/>
  <c r="H72" i="34"/>
  <c r="R71" i="34"/>
  <c r="P71" i="34"/>
  <c r="N71" i="34"/>
  <c r="L71" i="34"/>
  <c r="J71" i="34"/>
  <c r="H71" i="34"/>
  <c r="R70" i="34"/>
  <c r="P70" i="34"/>
  <c r="N70" i="34"/>
  <c r="L70" i="34"/>
  <c r="J70" i="34"/>
  <c r="H70" i="34"/>
  <c r="R69" i="34"/>
  <c r="P69" i="34"/>
  <c r="N69" i="34"/>
  <c r="L69" i="34"/>
  <c r="J69" i="34"/>
  <c r="H69" i="34"/>
  <c r="R68" i="34"/>
  <c r="P68" i="34"/>
  <c r="N68" i="34"/>
  <c r="L68" i="34"/>
  <c r="J68" i="34"/>
  <c r="H68" i="34"/>
  <c r="R67" i="34"/>
  <c r="P67" i="34"/>
  <c r="N67" i="34"/>
  <c r="L67" i="34"/>
  <c r="J67" i="34"/>
  <c r="H67" i="34"/>
  <c r="R66" i="34"/>
  <c r="P66" i="34"/>
  <c r="N66" i="34"/>
  <c r="L66" i="34"/>
  <c r="J66" i="34"/>
  <c r="H66" i="34"/>
  <c r="R65" i="34"/>
  <c r="P65" i="34"/>
  <c r="N65" i="34"/>
  <c r="L65" i="34"/>
  <c r="J65" i="34"/>
  <c r="H65" i="34"/>
  <c r="R64" i="34"/>
  <c r="P64" i="34"/>
  <c r="N64" i="34"/>
  <c r="L64" i="34"/>
  <c r="J64" i="34"/>
  <c r="H64" i="34"/>
  <c r="R63" i="34"/>
  <c r="P63" i="34"/>
  <c r="N63" i="34"/>
  <c r="L63" i="34"/>
  <c r="J63" i="34"/>
  <c r="H63" i="34"/>
  <c r="R62" i="34"/>
  <c r="P62" i="34"/>
  <c r="N62" i="34"/>
  <c r="L62" i="34"/>
  <c r="J62" i="34"/>
  <c r="H62" i="34"/>
  <c r="R61" i="34"/>
  <c r="P61" i="34"/>
  <c r="N61" i="34"/>
  <c r="L61" i="34"/>
  <c r="J61" i="34"/>
  <c r="H61" i="34"/>
  <c r="R60" i="34"/>
  <c r="P60" i="34"/>
  <c r="N60" i="34"/>
  <c r="L60" i="34"/>
  <c r="J60" i="34"/>
  <c r="H60" i="34"/>
  <c r="R59" i="34"/>
  <c r="P59" i="34"/>
  <c r="N59" i="34"/>
  <c r="L59" i="34"/>
  <c r="J59" i="34"/>
  <c r="H59" i="34"/>
  <c r="R58" i="34"/>
  <c r="P58" i="34"/>
  <c r="N58" i="34"/>
  <c r="L58" i="34"/>
  <c r="J58" i="34"/>
  <c r="H58" i="34"/>
  <c r="R57" i="34"/>
  <c r="P57" i="34"/>
  <c r="N57" i="34"/>
  <c r="L57" i="34"/>
  <c r="J57" i="34"/>
  <c r="H57" i="34"/>
  <c r="R56" i="34"/>
  <c r="P56" i="34"/>
  <c r="N56" i="34"/>
  <c r="L56" i="34"/>
  <c r="J56" i="34"/>
  <c r="H56" i="34"/>
  <c r="R55" i="34"/>
  <c r="P55" i="34"/>
  <c r="N55" i="34"/>
  <c r="L55" i="34"/>
  <c r="J55" i="34"/>
  <c r="H55" i="34"/>
  <c r="R54" i="34"/>
  <c r="P54" i="34"/>
  <c r="N54" i="34"/>
  <c r="L54" i="34"/>
  <c r="J54" i="34"/>
  <c r="H54" i="34"/>
  <c r="R53" i="34"/>
  <c r="P53" i="34"/>
  <c r="N53" i="34"/>
  <c r="L53" i="34"/>
  <c r="J53" i="34"/>
  <c r="H53" i="34"/>
  <c r="R52" i="34"/>
  <c r="P52" i="34"/>
  <c r="N52" i="34"/>
  <c r="L52" i="34"/>
  <c r="J52" i="34"/>
  <c r="H52" i="34"/>
  <c r="R51" i="34"/>
  <c r="P51" i="34"/>
  <c r="N51" i="34"/>
  <c r="L51" i="34"/>
  <c r="J51" i="34"/>
  <c r="H51" i="34"/>
  <c r="R50" i="34"/>
  <c r="P50" i="34"/>
  <c r="N50" i="34"/>
  <c r="L50" i="34"/>
  <c r="J50" i="34"/>
  <c r="H50" i="34"/>
  <c r="R49" i="34"/>
  <c r="P49" i="34"/>
  <c r="N49" i="34"/>
  <c r="L49" i="34"/>
  <c r="J49" i="34"/>
  <c r="H49" i="34"/>
  <c r="R48" i="34"/>
  <c r="P48" i="34"/>
  <c r="N48" i="34"/>
  <c r="L48" i="34"/>
  <c r="J48" i="34"/>
  <c r="H48" i="34"/>
  <c r="R47" i="34"/>
  <c r="P47" i="34"/>
  <c r="N47" i="34"/>
  <c r="L47" i="34"/>
  <c r="J47" i="34"/>
  <c r="H47" i="34"/>
  <c r="R46" i="34"/>
  <c r="P46" i="34"/>
  <c r="N46" i="34"/>
  <c r="L46" i="34"/>
  <c r="J46" i="34"/>
  <c r="H46" i="34"/>
  <c r="R45" i="34"/>
  <c r="P45" i="34"/>
  <c r="N45" i="34"/>
  <c r="L45" i="34"/>
  <c r="J45" i="34"/>
  <c r="H45" i="34"/>
  <c r="R44" i="34"/>
  <c r="P44" i="34"/>
  <c r="N44" i="34"/>
  <c r="L44" i="34"/>
  <c r="J44" i="34"/>
  <c r="H44" i="34"/>
  <c r="R43" i="34"/>
  <c r="P43" i="34"/>
  <c r="N43" i="34"/>
  <c r="L43" i="34"/>
  <c r="J43" i="34"/>
  <c r="H43" i="34"/>
  <c r="R42" i="34"/>
  <c r="P42" i="34"/>
  <c r="N42" i="34"/>
  <c r="L42" i="34"/>
  <c r="J42" i="34"/>
  <c r="H42" i="34"/>
  <c r="R41" i="34"/>
  <c r="P41" i="34"/>
  <c r="N41" i="34"/>
  <c r="L41" i="34"/>
  <c r="J41" i="34"/>
  <c r="H41" i="34"/>
  <c r="R40" i="34"/>
  <c r="P40" i="34"/>
  <c r="N40" i="34"/>
  <c r="L40" i="34"/>
  <c r="J40" i="34"/>
  <c r="H40" i="34"/>
  <c r="R39" i="34"/>
  <c r="P39" i="34"/>
  <c r="N39" i="34"/>
  <c r="L39" i="34"/>
  <c r="J39" i="34"/>
  <c r="H39" i="34"/>
  <c r="R38" i="34"/>
  <c r="P38" i="34"/>
  <c r="N38" i="34"/>
  <c r="L38" i="34"/>
  <c r="J38" i="34"/>
  <c r="H38" i="34"/>
  <c r="R37" i="34"/>
  <c r="P37" i="34"/>
  <c r="N37" i="34"/>
  <c r="L37" i="34"/>
  <c r="J37" i="34"/>
  <c r="H37" i="34"/>
  <c r="R36" i="34"/>
  <c r="P36" i="34"/>
  <c r="N36" i="34"/>
  <c r="L36" i="34"/>
  <c r="J36" i="34"/>
  <c r="H36" i="34"/>
  <c r="R35" i="34"/>
  <c r="P35" i="34"/>
  <c r="N35" i="34"/>
  <c r="L35" i="34"/>
  <c r="J35" i="34"/>
  <c r="H35" i="34"/>
  <c r="R34" i="34"/>
  <c r="P34" i="34"/>
  <c r="N34" i="34"/>
  <c r="L34" i="34"/>
  <c r="J34" i="34"/>
  <c r="H34" i="34"/>
  <c r="R33" i="34"/>
  <c r="P33" i="34"/>
  <c r="N33" i="34"/>
  <c r="L33" i="34"/>
  <c r="J33" i="34"/>
  <c r="H33" i="34"/>
  <c r="R32" i="34"/>
  <c r="P32" i="34"/>
  <c r="N32" i="34"/>
  <c r="L32" i="34"/>
  <c r="J32" i="34"/>
  <c r="H32" i="34"/>
  <c r="R31" i="34"/>
  <c r="P31" i="34"/>
  <c r="N31" i="34"/>
  <c r="L31" i="34"/>
  <c r="J31" i="34"/>
  <c r="H31" i="34"/>
  <c r="R30" i="34"/>
  <c r="P30" i="34"/>
  <c r="N30" i="34"/>
  <c r="L30" i="34"/>
  <c r="J30" i="34"/>
  <c r="H30" i="34"/>
  <c r="R29" i="34"/>
  <c r="P29" i="34"/>
  <c r="N29" i="34"/>
  <c r="L29" i="34"/>
  <c r="J29" i="34"/>
  <c r="H29" i="34"/>
  <c r="R28" i="34"/>
  <c r="P28" i="34"/>
  <c r="N28" i="34"/>
  <c r="L28" i="34"/>
  <c r="J28" i="34"/>
  <c r="H28" i="34"/>
  <c r="R27" i="34"/>
  <c r="P27" i="34"/>
  <c r="N27" i="34"/>
  <c r="L27" i="34"/>
  <c r="J27" i="34"/>
  <c r="H27" i="34"/>
  <c r="R26" i="34"/>
  <c r="P26" i="34"/>
  <c r="N26" i="34"/>
  <c r="L26" i="34"/>
  <c r="J26" i="34"/>
  <c r="H26" i="34"/>
  <c r="R25" i="34"/>
  <c r="P25" i="34"/>
  <c r="N25" i="34"/>
  <c r="L25" i="34"/>
  <c r="J25" i="34"/>
  <c r="H25" i="34"/>
  <c r="R24" i="34"/>
  <c r="P24" i="34"/>
  <c r="N24" i="34"/>
  <c r="L24" i="34"/>
  <c r="J24" i="34"/>
  <c r="H24" i="34"/>
  <c r="R23" i="34"/>
  <c r="P23" i="34"/>
  <c r="N23" i="34"/>
  <c r="L23" i="34"/>
  <c r="J23" i="34"/>
  <c r="H23" i="34"/>
  <c r="R22" i="34"/>
  <c r="P22" i="34"/>
  <c r="N22" i="34"/>
  <c r="L22" i="34"/>
  <c r="J22" i="34"/>
  <c r="H22" i="34"/>
  <c r="R21" i="34"/>
  <c r="P21" i="34"/>
  <c r="N21" i="34"/>
  <c r="L21" i="34"/>
  <c r="J21" i="34"/>
  <c r="H21" i="34"/>
  <c r="R20" i="34"/>
  <c r="P20" i="34"/>
  <c r="N20" i="34"/>
  <c r="L20" i="34"/>
  <c r="J20" i="34"/>
  <c r="H20" i="34"/>
  <c r="R19" i="34"/>
  <c r="P19" i="34"/>
  <c r="N19" i="34"/>
  <c r="L19" i="34"/>
  <c r="J19" i="34"/>
  <c r="H19" i="34"/>
  <c r="R18" i="34"/>
  <c r="P18" i="34"/>
  <c r="N18" i="34"/>
  <c r="L18" i="34"/>
  <c r="J18" i="34"/>
  <c r="H18" i="34"/>
  <c r="R17" i="34"/>
  <c r="P17" i="34"/>
  <c r="N17" i="34"/>
  <c r="L17" i="34"/>
  <c r="J17" i="34"/>
  <c r="H17" i="34"/>
  <c r="R16" i="34"/>
  <c r="P16" i="34"/>
  <c r="N16" i="34"/>
  <c r="L16" i="34"/>
  <c r="J16" i="34"/>
  <c r="H16" i="34"/>
  <c r="R15" i="34"/>
  <c r="P15" i="34"/>
  <c r="N15" i="34"/>
  <c r="L15" i="34"/>
  <c r="J15" i="34"/>
  <c r="H15" i="34"/>
  <c r="R14" i="34"/>
  <c r="P14" i="34"/>
  <c r="N14" i="34"/>
  <c r="L14" i="34"/>
  <c r="J14" i="34"/>
  <c r="H14" i="34"/>
  <c r="R13" i="34"/>
  <c r="P13" i="34"/>
  <c r="N13" i="34"/>
  <c r="L13" i="34"/>
  <c r="J13" i="34"/>
  <c r="H13" i="34"/>
  <c r="R12" i="34"/>
  <c r="P12" i="34"/>
  <c r="N12" i="34"/>
  <c r="L12" i="34"/>
  <c r="J12" i="34"/>
  <c r="H12" i="34"/>
  <c r="R11" i="34"/>
  <c r="P11" i="34"/>
  <c r="N11" i="34"/>
  <c r="L11" i="34"/>
  <c r="J11" i="34"/>
  <c r="H11" i="34"/>
  <c r="R10" i="34"/>
  <c r="P10" i="34"/>
  <c r="N10" i="34"/>
  <c r="L10" i="34"/>
  <c r="J10" i="34"/>
  <c r="H10" i="34"/>
  <c r="R9" i="34"/>
  <c r="P9" i="34"/>
  <c r="P162" i="34" s="1"/>
  <c r="N9" i="34"/>
  <c r="L9" i="34"/>
  <c r="J9" i="34"/>
  <c r="H9" i="34"/>
  <c r="T162" i="33"/>
  <c r="R162" i="33"/>
  <c r="P162" i="33"/>
  <c r="N162" i="33"/>
  <c r="L162" i="33"/>
  <c r="J162" i="33"/>
  <c r="H162" i="33"/>
  <c r="O114" i="32"/>
  <c r="M114" i="32"/>
  <c r="K114" i="32"/>
  <c r="O113" i="32"/>
  <c r="M113" i="32"/>
  <c r="K113" i="32"/>
  <c r="I113" i="32"/>
  <c r="G113" i="32"/>
  <c r="O112" i="32"/>
  <c r="M112" i="32"/>
  <c r="K112" i="32"/>
  <c r="I112" i="32"/>
  <c r="G112" i="32"/>
  <c r="O111" i="32"/>
  <c r="M111" i="32"/>
  <c r="K111" i="32"/>
  <c r="I111" i="32"/>
  <c r="G111" i="32"/>
  <c r="O110" i="32"/>
  <c r="M110" i="32"/>
  <c r="K110" i="32"/>
  <c r="I110" i="32"/>
  <c r="G110" i="32"/>
  <c r="O109" i="32"/>
  <c r="M109" i="32"/>
  <c r="K109" i="32"/>
  <c r="I109" i="32"/>
  <c r="G109" i="32"/>
  <c r="O108" i="32"/>
  <c r="M108" i="32"/>
  <c r="K108" i="32"/>
  <c r="I108" i="32"/>
  <c r="G108" i="32"/>
  <c r="O107" i="32"/>
  <c r="M107" i="32"/>
  <c r="K107" i="32"/>
  <c r="I107" i="32"/>
  <c r="G107" i="32"/>
  <c r="O106" i="32"/>
  <c r="M106" i="32"/>
  <c r="K106" i="32"/>
  <c r="I106" i="32"/>
  <c r="G106" i="32"/>
  <c r="O105" i="32"/>
  <c r="M105" i="32"/>
  <c r="K105" i="32"/>
  <c r="I105" i="32"/>
  <c r="G105" i="32"/>
  <c r="O104" i="32"/>
  <c r="M104" i="32"/>
  <c r="K104" i="32"/>
  <c r="I104" i="32"/>
  <c r="G104" i="32"/>
  <c r="O103" i="32"/>
  <c r="M103" i="32"/>
  <c r="K103" i="32"/>
  <c r="I103" i="32"/>
  <c r="G103" i="32"/>
  <c r="O102" i="32"/>
  <c r="M102" i="32"/>
  <c r="K102" i="32"/>
  <c r="I102" i="32"/>
  <c r="G102" i="32"/>
  <c r="O101" i="32"/>
  <c r="M101" i="32"/>
  <c r="K101" i="32"/>
  <c r="I101" i="32"/>
  <c r="G101" i="32"/>
  <c r="O100" i="32"/>
  <c r="M100" i="32"/>
  <c r="K100" i="32"/>
  <c r="I100" i="32"/>
  <c r="G100" i="32"/>
  <c r="O99" i="32"/>
  <c r="M99" i="32"/>
  <c r="K99" i="32"/>
  <c r="I99" i="32"/>
  <c r="G99" i="32"/>
  <c r="O98" i="32"/>
  <c r="M98" i="32"/>
  <c r="K98" i="32"/>
  <c r="I98" i="32"/>
  <c r="G98" i="32"/>
  <c r="O97" i="32"/>
  <c r="M97" i="32"/>
  <c r="K97" i="32"/>
  <c r="I97" i="32"/>
  <c r="G97" i="32"/>
  <c r="O96" i="32"/>
  <c r="M96" i="32"/>
  <c r="K96" i="32"/>
  <c r="I96" i="32"/>
  <c r="G96" i="32"/>
  <c r="O95" i="32"/>
  <c r="M95" i="32"/>
  <c r="K95" i="32"/>
  <c r="I95" i="32"/>
  <c r="G95" i="32"/>
  <c r="O94" i="32"/>
  <c r="M94" i="32"/>
  <c r="K94" i="32"/>
  <c r="I94" i="32"/>
  <c r="G94" i="32"/>
  <c r="O93" i="32"/>
  <c r="M93" i="32"/>
  <c r="K93" i="32"/>
  <c r="I93" i="32"/>
  <c r="G93" i="32"/>
  <c r="O92" i="32"/>
  <c r="M92" i="32"/>
  <c r="K92" i="32"/>
  <c r="I92" i="32"/>
  <c r="G92" i="32"/>
  <c r="O91" i="32"/>
  <c r="M91" i="32"/>
  <c r="K91" i="32"/>
  <c r="I91" i="32"/>
  <c r="G91" i="32"/>
  <c r="O90" i="32"/>
  <c r="M90" i="32"/>
  <c r="K90" i="32"/>
  <c r="I90" i="32"/>
  <c r="G90" i="32"/>
  <c r="O89" i="32"/>
  <c r="M89" i="32"/>
  <c r="K89" i="32"/>
  <c r="I89" i="32"/>
  <c r="G89" i="32"/>
  <c r="O88" i="32"/>
  <c r="M88" i="32"/>
  <c r="K88" i="32"/>
  <c r="I88" i="32"/>
  <c r="G88" i="32"/>
  <c r="O87" i="32"/>
  <c r="M87" i="32"/>
  <c r="K87" i="32"/>
  <c r="I87" i="32"/>
  <c r="G87" i="32"/>
  <c r="O86" i="32"/>
  <c r="M86" i="32"/>
  <c r="K86" i="32"/>
  <c r="I86" i="32"/>
  <c r="G86" i="32"/>
  <c r="O85" i="32"/>
  <c r="M85" i="32"/>
  <c r="K85" i="32"/>
  <c r="I85" i="32"/>
  <c r="G85" i="32"/>
  <c r="O84" i="32"/>
  <c r="M84" i="32"/>
  <c r="K84" i="32"/>
  <c r="I84" i="32"/>
  <c r="G84" i="32"/>
  <c r="O83" i="32"/>
  <c r="M83" i="32"/>
  <c r="K83" i="32"/>
  <c r="I83" i="32"/>
  <c r="G83" i="32"/>
  <c r="O82" i="32"/>
  <c r="M82" i="32"/>
  <c r="K82" i="32"/>
  <c r="I82" i="32"/>
  <c r="G82" i="32"/>
  <c r="O81" i="32"/>
  <c r="M81" i="32"/>
  <c r="K81" i="32"/>
  <c r="I81" i="32"/>
  <c r="G81" i="32"/>
  <c r="O80" i="32"/>
  <c r="M80" i="32"/>
  <c r="K80" i="32"/>
  <c r="I80" i="32"/>
  <c r="G80" i="32"/>
  <c r="O79" i="32"/>
  <c r="M79" i="32"/>
  <c r="K79" i="32"/>
  <c r="I79" i="32"/>
  <c r="G79" i="32"/>
  <c r="O78" i="32"/>
  <c r="M78" i="32"/>
  <c r="K78" i="32"/>
  <c r="I78" i="32"/>
  <c r="G78" i="32"/>
  <c r="O77" i="32"/>
  <c r="M77" i="32"/>
  <c r="K77" i="32"/>
  <c r="I77" i="32"/>
  <c r="G77" i="32"/>
  <c r="O76" i="32"/>
  <c r="M76" i="32"/>
  <c r="K76" i="32"/>
  <c r="I76" i="32"/>
  <c r="G76" i="32"/>
  <c r="O75" i="32"/>
  <c r="M75" i="32"/>
  <c r="K75" i="32"/>
  <c r="I75" i="32"/>
  <c r="G75" i="32"/>
  <c r="O74" i="32"/>
  <c r="M74" i="32"/>
  <c r="K74" i="32"/>
  <c r="I74" i="32"/>
  <c r="G74" i="32"/>
  <c r="O73" i="32"/>
  <c r="M73" i="32"/>
  <c r="K73" i="32"/>
  <c r="I73" i="32"/>
  <c r="G73" i="32"/>
  <c r="O72" i="32"/>
  <c r="M72" i="32"/>
  <c r="K72" i="32"/>
  <c r="I72" i="32"/>
  <c r="G72" i="32"/>
  <c r="O71" i="32"/>
  <c r="M71" i="32"/>
  <c r="K71" i="32"/>
  <c r="I71" i="32"/>
  <c r="G71" i="32"/>
  <c r="O70" i="32"/>
  <c r="M70" i="32"/>
  <c r="K70" i="32"/>
  <c r="I70" i="32"/>
  <c r="G70" i="32"/>
  <c r="O69" i="32"/>
  <c r="M69" i="32"/>
  <c r="K69" i="32"/>
  <c r="I69" i="32"/>
  <c r="G69" i="32"/>
  <c r="O68" i="32"/>
  <c r="M68" i="32"/>
  <c r="K68" i="32"/>
  <c r="I68" i="32"/>
  <c r="G68" i="32"/>
  <c r="O67" i="32"/>
  <c r="M67" i="32"/>
  <c r="K67" i="32"/>
  <c r="I67" i="32"/>
  <c r="G67" i="32"/>
  <c r="O66" i="32"/>
  <c r="M66" i="32"/>
  <c r="K66" i="32"/>
  <c r="I66" i="32"/>
  <c r="G66" i="32"/>
  <c r="O65" i="32"/>
  <c r="M65" i="32"/>
  <c r="K65" i="32"/>
  <c r="I65" i="32"/>
  <c r="G65" i="32"/>
  <c r="O64" i="32"/>
  <c r="M64" i="32"/>
  <c r="K64" i="32"/>
  <c r="I64" i="32"/>
  <c r="G64" i="32"/>
  <c r="O63" i="32"/>
  <c r="M63" i="32"/>
  <c r="K63" i="32"/>
  <c r="I63" i="32"/>
  <c r="G63" i="32"/>
  <c r="O62" i="32"/>
  <c r="M62" i="32"/>
  <c r="K62" i="32"/>
  <c r="I62" i="32"/>
  <c r="G62" i="32"/>
  <c r="O61" i="32"/>
  <c r="M61" i="32"/>
  <c r="K61" i="32"/>
  <c r="I61" i="32"/>
  <c r="G61" i="32"/>
  <c r="O60" i="32"/>
  <c r="M60" i="32"/>
  <c r="K60" i="32"/>
  <c r="I60" i="32"/>
  <c r="G60" i="32"/>
  <c r="O59" i="32"/>
  <c r="M59" i="32"/>
  <c r="K59" i="32"/>
  <c r="I59" i="32"/>
  <c r="G59" i="32"/>
  <c r="O58" i="32"/>
  <c r="M58" i="32"/>
  <c r="K58" i="32"/>
  <c r="I58" i="32"/>
  <c r="G58" i="32"/>
  <c r="O57" i="32"/>
  <c r="M57" i="32"/>
  <c r="K57" i="32"/>
  <c r="I57" i="32"/>
  <c r="G57" i="32"/>
  <c r="O56" i="32"/>
  <c r="M56" i="32"/>
  <c r="K56" i="32"/>
  <c r="I56" i="32"/>
  <c r="G56" i="32"/>
  <c r="O55" i="32"/>
  <c r="M55" i="32"/>
  <c r="K55" i="32"/>
  <c r="I55" i="32"/>
  <c r="G55" i="32"/>
  <c r="O54" i="32"/>
  <c r="M54" i="32"/>
  <c r="K54" i="32"/>
  <c r="I54" i="32"/>
  <c r="G54" i="32"/>
  <c r="O53" i="32"/>
  <c r="M53" i="32"/>
  <c r="K53" i="32"/>
  <c r="I53" i="32"/>
  <c r="G53" i="32"/>
  <c r="O52" i="32"/>
  <c r="M52" i="32"/>
  <c r="K52" i="32"/>
  <c r="I52" i="32"/>
  <c r="G52" i="32"/>
  <c r="O51" i="32"/>
  <c r="M51" i="32"/>
  <c r="K51" i="32"/>
  <c r="I51" i="32"/>
  <c r="G51" i="32"/>
  <c r="O50" i="32"/>
  <c r="M50" i="32"/>
  <c r="K50" i="32"/>
  <c r="I50" i="32"/>
  <c r="G50" i="32"/>
  <c r="O49" i="32"/>
  <c r="M49" i="32"/>
  <c r="K49" i="32"/>
  <c r="I49" i="32"/>
  <c r="G49" i="32"/>
  <c r="O48" i="32"/>
  <c r="M48" i="32"/>
  <c r="K48" i="32"/>
  <c r="I48" i="32"/>
  <c r="G48" i="32"/>
  <c r="O47" i="32"/>
  <c r="M47" i="32"/>
  <c r="K47" i="32"/>
  <c r="I47" i="32"/>
  <c r="G47" i="32"/>
  <c r="O46" i="32"/>
  <c r="M46" i="32"/>
  <c r="K46" i="32"/>
  <c r="I46" i="32"/>
  <c r="G46" i="32"/>
  <c r="O45" i="32"/>
  <c r="M45" i="32"/>
  <c r="K45" i="32"/>
  <c r="I45" i="32"/>
  <c r="G45" i="32"/>
  <c r="O44" i="32"/>
  <c r="M44" i="32"/>
  <c r="K44" i="32"/>
  <c r="I44" i="32"/>
  <c r="G44" i="32"/>
  <c r="O43" i="32"/>
  <c r="M43" i="32"/>
  <c r="K43" i="32"/>
  <c r="I43" i="32"/>
  <c r="G43" i="32"/>
  <c r="O42" i="32"/>
  <c r="M42" i="32"/>
  <c r="K42" i="32"/>
  <c r="I42" i="32"/>
  <c r="G42" i="32"/>
  <c r="O41" i="32"/>
  <c r="M41" i="32"/>
  <c r="K41" i="32"/>
  <c r="I41" i="32"/>
  <c r="G41" i="32"/>
  <c r="O40" i="32"/>
  <c r="M40" i="32"/>
  <c r="K40" i="32"/>
  <c r="I40" i="32"/>
  <c r="G40" i="32"/>
  <c r="O39" i="32"/>
  <c r="M39" i="32"/>
  <c r="K39" i="32"/>
  <c r="I39" i="32"/>
  <c r="G39" i="32"/>
  <c r="O38" i="32"/>
  <c r="M38" i="32"/>
  <c r="K38" i="32"/>
  <c r="I38" i="32"/>
  <c r="G38" i="32"/>
  <c r="O37" i="32"/>
  <c r="M37" i="32"/>
  <c r="K37" i="32"/>
  <c r="I37" i="32"/>
  <c r="G37" i="32"/>
  <c r="O36" i="32"/>
  <c r="M36" i="32"/>
  <c r="K36" i="32"/>
  <c r="I36" i="32"/>
  <c r="G36" i="32"/>
  <c r="O35" i="32"/>
  <c r="M35" i="32"/>
  <c r="K35" i="32"/>
  <c r="I35" i="32"/>
  <c r="G35" i="32"/>
  <c r="O34" i="32"/>
  <c r="M34" i="32"/>
  <c r="K34" i="32"/>
  <c r="I34" i="32"/>
  <c r="G34" i="32"/>
  <c r="O33" i="32"/>
  <c r="M33" i="32"/>
  <c r="K33" i="32"/>
  <c r="I33" i="32"/>
  <c r="G33" i="32"/>
  <c r="O32" i="32"/>
  <c r="M32" i="32"/>
  <c r="K32" i="32"/>
  <c r="I32" i="32"/>
  <c r="G32" i="32"/>
  <c r="O31" i="32"/>
  <c r="M31" i="32"/>
  <c r="K31" i="32"/>
  <c r="I31" i="32"/>
  <c r="G31" i="32"/>
  <c r="O30" i="32"/>
  <c r="M30" i="32"/>
  <c r="K30" i="32"/>
  <c r="I30" i="32"/>
  <c r="G30" i="32"/>
  <c r="O29" i="32"/>
  <c r="M29" i="32"/>
  <c r="K29" i="32"/>
  <c r="I29" i="32"/>
  <c r="G29" i="32"/>
  <c r="O28" i="32"/>
  <c r="M28" i="32"/>
  <c r="K28" i="32"/>
  <c r="I28" i="32"/>
  <c r="G28" i="32"/>
  <c r="O27" i="32"/>
  <c r="M27" i="32"/>
  <c r="K27" i="32"/>
  <c r="I27" i="32"/>
  <c r="G27" i="32"/>
  <c r="O26" i="32"/>
  <c r="M26" i="32"/>
  <c r="K26" i="32"/>
  <c r="I26" i="32"/>
  <c r="G26" i="32"/>
  <c r="O25" i="32"/>
  <c r="M25" i="32"/>
  <c r="K25" i="32"/>
  <c r="I25" i="32"/>
  <c r="G25" i="32"/>
  <c r="O24" i="32"/>
  <c r="M24" i="32"/>
  <c r="K24" i="32"/>
  <c r="I24" i="32"/>
  <c r="G24" i="32"/>
  <c r="O23" i="32"/>
  <c r="M23" i="32"/>
  <c r="K23" i="32"/>
  <c r="I23" i="32"/>
  <c r="G23" i="32"/>
  <c r="O22" i="32"/>
  <c r="M22" i="32"/>
  <c r="K22" i="32"/>
  <c r="I22" i="32"/>
  <c r="G22" i="32"/>
  <c r="O21" i="32"/>
  <c r="M21" i="32"/>
  <c r="K21" i="32"/>
  <c r="I21" i="32"/>
  <c r="G21" i="32"/>
  <c r="O20" i="32"/>
  <c r="M20" i="32"/>
  <c r="K20" i="32"/>
  <c r="I20" i="32"/>
  <c r="G20" i="32"/>
  <c r="O19" i="32"/>
  <c r="M19" i="32"/>
  <c r="K19" i="32"/>
  <c r="I19" i="32"/>
  <c r="G19" i="32"/>
  <c r="O18" i="32"/>
  <c r="M18" i="32"/>
  <c r="K18" i="32"/>
  <c r="I18" i="32"/>
  <c r="G18" i="32"/>
  <c r="O17" i="32"/>
  <c r="M17" i="32"/>
  <c r="K17" i="32"/>
  <c r="I17" i="32"/>
  <c r="G17" i="32"/>
  <c r="O16" i="32"/>
  <c r="M16" i="32"/>
  <c r="K16" i="32"/>
  <c r="I16" i="32"/>
  <c r="G16" i="32"/>
  <c r="O15" i="32"/>
  <c r="M15" i="32"/>
  <c r="K15" i="32"/>
  <c r="I15" i="32"/>
  <c r="G15" i="32"/>
  <c r="O14" i="32"/>
  <c r="M14" i="32"/>
  <c r="K14" i="32"/>
  <c r="I14" i="32"/>
  <c r="G14" i="32"/>
  <c r="O13" i="32"/>
  <c r="M13" i="32"/>
  <c r="K13" i="32"/>
  <c r="I13" i="32"/>
  <c r="G13" i="32"/>
  <c r="O12" i="32"/>
  <c r="M12" i="32"/>
  <c r="K12" i="32"/>
  <c r="I12" i="32"/>
  <c r="G12" i="32"/>
  <c r="O11" i="32"/>
  <c r="M11" i="32"/>
  <c r="K11" i="32"/>
  <c r="I11" i="32"/>
  <c r="G11" i="32"/>
  <c r="O10" i="32"/>
  <c r="M10" i="32"/>
  <c r="K10" i="32"/>
  <c r="I10" i="32"/>
  <c r="G10" i="32"/>
  <c r="O9" i="32"/>
  <c r="M9" i="32"/>
  <c r="K9" i="32"/>
  <c r="I9" i="32"/>
  <c r="G9" i="32"/>
  <c r="O8" i="32"/>
  <c r="M8" i="32"/>
  <c r="K8" i="32"/>
  <c r="I8" i="32"/>
  <c r="G8" i="32"/>
  <c r="O7" i="32"/>
  <c r="M7" i="32"/>
  <c r="K7" i="32"/>
  <c r="I7" i="32"/>
  <c r="G7" i="32"/>
  <c r="O6" i="32"/>
  <c r="M6" i="32"/>
  <c r="K6" i="32"/>
  <c r="I6" i="32"/>
  <c r="G6" i="32"/>
  <c r="K154" i="31"/>
  <c r="I154" i="31"/>
  <c r="G154" i="31"/>
  <c r="K153" i="31"/>
  <c r="I153" i="31"/>
  <c r="G153" i="31"/>
  <c r="K152" i="31"/>
  <c r="I152" i="31"/>
  <c r="G152" i="31"/>
  <c r="K151" i="31"/>
  <c r="I151" i="31"/>
  <c r="G151" i="31"/>
  <c r="K150" i="31"/>
  <c r="I150" i="31"/>
  <c r="G150" i="31"/>
  <c r="K149" i="31"/>
  <c r="I149" i="31"/>
  <c r="G149" i="31"/>
  <c r="K148" i="31"/>
  <c r="I148" i="31"/>
  <c r="G148" i="31"/>
  <c r="K147" i="31"/>
  <c r="I147" i="31"/>
  <c r="G147" i="31"/>
  <c r="K146" i="31"/>
  <c r="I146" i="31"/>
  <c r="G146" i="31"/>
  <c r="K145" i="31"/>
  <c r="I145" i="31"/>
  <c r="G145" i="31"/>
  <c r="K144" i="31"/>
  <c r="I144" i="31"/>
  <c r="G144" i="31"/>
  <c r="K143" i="31"/>
  <c r="I143" i="31"/>
  <c r="G143" i="31"/>
  <c r="K142" i="31"/>
  <c r="I142" i="31"/>
  <c r="G142" i="31"/>
  <c r="K141" i="31"/>
  <c r="I141" i="31"/>
  <c r="G141" i="31"/>
  <c r="K140" i="31"/>
  <c r="I140" i="31"/>
  <c r="G140" i="31"/>
  <c r="K139" i="31"/>
  <c r="I139" i="31"/>
  <c r="G139" i="31"/>
  <c r="K138" i="31"/>
  <c r="I138" i="31"/>
  <c r="G138" i="31"/>
  <c r="K137" i="31"/>
  <c r="I137" i="31"/>
  <c r="G137" i="31"/>
  <c r="K136" i="31"/>
  <c r="I136" i="31"/>
  <c r="G136" i="31"/>
  <c r="K135" i="31"/>
  <c r="I135" i="31"/>
  <c r="G135" i="31"/>
  <c r="K134" i="31"/>
  <c r="I134" i="31"/>
  <c r="G134" i="31"/>
  <c r="K133" i="31"/>
  <c r="I133" i="31"/>
  <c r="G133" i="31"/>
  <c r="K132" i="31"/>
  <c r="I132" i="31"/>
  <c r="G132" i="31"/>
  <c r="K131" i="31"/>
  <c r="I131" i="31"/>
  <c r="G131" i="31"/>
  <c r="K130" i="31"/>
  <c r="I130" i="31"/>
  <c r="G130" i="31"/>
  <c r="K129" i="31"/>
  <c r="I129" i="31"/>
  <c r="G129" i="31"/>
  <c r="K128" i="31"/>
  <c r="I128" i="31"/>
  <c r="G128" i="31"/>
  <c r="K127" i="31"/>
  <c r="I127" i="31"/>
  <c r="G127" i="31"/>
  <c r="K126" i="31"/>
  <c r="I126" i="31"/>
  <c r="G126" i="31"/>
  <c r="K125" i="31"/>
  <c r="I125" i="31"/>
  <c r="G125" i="31"/>
  <c r="K124" i="31"/>
  <c r="I124" i="31"/>
  <c r="G124" i="31"/>
  <c r="K123" i="31"/>
  <c r="I123" i="31"/>
  <c r="G123" i="31"/>
  <c r="K122" i="31"/>
  <c r="I122" i="31"/>
  <c r="G122" i="31"/>
  <c r="K121" i="31"/>
  <c r="I121" i="31"/>
  <c r="G121" i="31"/>
  <c r="K120" i="31"/>
  <c r="I120" i="31"/>
  <c r="G120" i="31"/>
  <c r="K119" i="31"/>
  <c r="I119" i="31"/>
  <c r="G119" i="31"/>
  <c r="K118" i="31"/>
  <c r="I118" i="31"/>
  <c r="G118" i="31"/>
  <c r="K117" i="31"/>
  <c r="I117" i="31"/>
  <c r="G117" i="31"/>
  <c r="K116" i="31"/>
  <c r="I116" i="31"/>
  <c r="G116" i="31"/>
  <c r="K115" i="31"/>
  <c r="I115" i="31"/>
  <c r="G115" i="31"/>
  <c r="K114" i="31"/>
  <c r="I114" i="31"/>
  <c r="G114" i="31"/>
  <c r="K113" i="31"/>
  <c r="I113" i="31"/>
  <c r="G113" i="31"/>
  <c r="K112" i="31"/>
  <c r="I112" i="31"/>
  <c r="G112" i="31"/>
  <c r="K111" i="31"/>
  <c r="I111" i="31"/>
  <c r="G111" i="31"/>
  <c r="K110" i="31"/>
  <c r="I110" i="31"/>
  <c r="G110" i="31"/>
  <c r="K109" i="31"/>
  <c r="I109" i="31"/>
  <c r="G109" i="31"/>
  <c r="K108" i="31"/>
  <c r="I108" i="31"/>
  <c r="G108" i="31"/>
  <c r="K107" i="31"/>
  <c r="I107" i="31"/>
  <c r="G107" i="31"/>
  <c r="K106" i="31"/>
  <c r="I106" i="31"/>
  <c r="G106" i="31"/>
  <c r="K105" i="31"/>
  <c r="I105" i="31"/>
  <c r="G105" i="31"/>
  <c r="K104" i="31"/>
  <c r="I104" i="31"/>
  <c r="G104" i="31"/>
  <c r="K103" i="31"/>
  <c r="I103" i="31"/>
  <c r="G103" i="31"/>
  <c r="K102" i="31"/>
  <c r="I102" i="31"/>
  <c r="G102" i="31"/>
  <c r="K101" i="31"/>
  <c r="I101" i="31"/>
  <c r="G101" i="31"/>
  <c r="K100" i="31"/>
  <c r="I100" i="31"/>
  <c r="G100" i="31"/>
  <c r="K99" i="31"/>
  <c r="I99" i="31"/>
  <c r="G99" i="31"/>
  <c r="K98" i="31"/>
  <c r="I98" i="31"/>
  <c r="G98" i="31"/>
  <c r="K97" i="31"/>
  <c r="I97" i="31"/>
  <c r="G97" i="31"/>
  <c r="K96" i="31"/>
  <c r="I96" i="31"/>
  <c r="G96" i="31"/>
  <c r="K95" i="31"/>
  <c r="I95" i="31"/>
  <c r="G95" i="31"/>
  <c r="K94" i="31"/>
  <c r="I94" i="31"/>
  <c r="G94" i="31"/>
  <c r="K93" i="31"/>
  <c r="I93" i="31"/>
  <c r="G93" i="31"/>
  <c r="K92" i="31"/>
  <c r="I92" i="31"/>
  <c r="G92" i="31"/>
  <c r="K91" i="31"/>
  <c r="I91" i="31"/>
  <c r="G91" i="31"/>
  <c r="K90" i="31"/>
  <c r="I90" i="31"/>
  <c r="G90" i="31"/>
  <c r="K89" i="31"/>
  <c r="I89" i="31"/>
  <c r="G89" i="31"/>
  <c r="K88" i="31"/>
  <c r="I88" i="31"/>
  <c r="G88" i="31"/>
  <c r="K87" i="31"/>
  <c r="I87" i="31"/>
  <c r="G87" i="31"/>
  <c r="K86" i="31"/>
  <c r="I86" i="31"/>
  <c r="G86" i="31"/>
  <c r="K85" i="31"/>
  <c r="I85" i="31"/>
  <c r="G85" i="31"/>
  <c r="K84" i="31"/>
  <c r="I84" i="31"/>
  <c r="G84" i="31"/>
  <c r="K83" i="31"/>
  <c r="I83" i="31"/>
  <c r="G83" i="31"/>
  <c r="K82" i="31"/>
  <c r="I82" i="31"/>
  <c r="G82" i="31"/>
  <c r="K81" i="31"/>
  <c r="I81" i="31"/>
  <c r="G81" i="31"/>
  <c r="K80" i="31"/>
  <c r="I80" i="31"/>
  <c r="G80" i="31"/>
  <c r="K79" i="31"/>
  <c r="I79" i="31"/>
  <c r="G79" i="31"/>
  <c r="K78" i="31"/>
  <c r="I78" i="31"/>
  <c r="G78" i="31"/>
  <c r="K77" i="31"/>
  <c r="I77" i="31"/>
  <c r="G77" i="31"/>
  <c r="K76" i="31"/>
  <c r="I76" i="31"/>
  <c r="G76" i="31"/>
  <c r="K75" i="31"/>
  <c r="I75" i="31"/>
  <c r="G75" i="31"/>
  <c r="K74" i="31"/>
  <c r="I74" i="31"/>
  <c r="G74" i="31"/>
  <c r="K73" i="31"/>
  <c r="I73" i="31"/>
  <c r="G73" i="31"/>
  <c r="K72" i="31"/>
  <c r="I72" i="31"/>
  <c r="G72" i="31"/>
  <c r="K71" i="31"/>
  <c r="I71" i="31"/>
  <c r="G71" i="31"/>
  <c r="K70" i="31"/>
  <c r="I70" i="31"/>
  <c r="G70" i="31"/>
  <c r="K69" i="31"/>
  <c r="I69" i="31"/>
  <c r="G69" i="31"/>
  <c r="K68" i="31"/>
  <c r="I68" i="31"/>
  <c r="G68" i="31"/>
  <c r="K67" i="31"/>
  <c r="I67" i="31"/>
  <c r="G67" i="31"/>
  <c r="K66" i="31"/>
  <c r="I66" i="31"/>
  <c r="G66" i="31"/>
  <c r="K65" i="31"/>
  <c r="I65" i="31"/>
  <c r="G65" i="31"/>
  <c r="K64" i="31"/>
  <c r="I64" i="31"/>
  <c r="G64" i="31"/>
  <c r="K63" i="31"/>
  <c r="I63" i="31"/>
  <c r="G63" i="31"/>
  <c r="K62" i="31"/>
  <c r="I62" i="31"/>
  <c r="G62" i="31"/>
  <c r="K61" i="31"/>
  <c r="I61" i="31"/>
  <c r="G61" i="31"/>
  <c r="K60" i="31"/>
  <c r="I60" i="31"/>
  <c r="G60" i="31"/>
  <c r="K59" i="31"/>
  <c r="I59" i="31"/>
  <c r="G59" i="31"/>
  <c r="K58" i="31"/>
  <c r="I58" i="31"/>
  <c r="G58" i="31"/>
  <c r="K57" i="31"/>
  <c r="I57" i="31"/>
  <c r="G57" i="31"/>
  <c r="K56" i="31"/>
  <c r="I56" i="31"/>
  <c r="G56" i="31"/>
  <c r="K55" i="31"/>
  <c r="I55" i="31"/>
  <c r="G55" i="31"/>
  <c r="K54" i="31"/>
  <c r="I54" i="31"/>
  <c r="G54" i="31"/>
  <c r="K53" i="31"/>
  <c r="I53" i="31"/>
  <c r="G53" i="31"/>
  <c r="K52" i="31"/>
  <c r="I52" i="31"/>
  <c r="G52" i="31"/>
  <c r="K51" i="31"/>
  <c r="I51" i="31"/>
  <c r="G51" i="31"/>
  <c r="K50" i="31"/>
  <c r="I50" i="31"/>
  <c r="G50" i="31"/>
  <c r="K49" i="31"/>
  <c r="I49" i="31"/>
  <c r="G49" i="31"/>
  <c r="K48" i="31"/>
  <c r="I48" i="31"/>
  <c r="G48" i="31"/>
  <c r="K47" i="31"/>
  <c r="I47" i="31"/>
  <c r="G47" i="31"/>
  <c r="K46" i="31"/>
  <c r="I46" i="31"/>
  <c r="G46" i="31"/>
  <c r="K45" i="31"/>
  <c r="I45" i="31"/>
  <c r="G45" i="31"/>
  <c r="K44" i="31"/>
  <c r="I44" i="31"/>
  <c r="G44" i="31"/>
  <c r="K43" i="31"/>
  <c r="I43" i="31"/>
  <c r="G43" i="31"/>
  <c r="K42" i="31"/>
  <c r="I42" i="31"/>
  <c r="G42" i="31"/>
  <c r="K41" i="31"/>
  <c r="I41" i="31"/>
  <c r="G41" i="31"/>
  <c r="K40" i="31"/>
  <c r="I40" i="31"/>
  <c r="G40" i="31"/>
  <c r="K39" i="31"/>
  <c r="I39" i="31"/>
  <c r="G39" i="31"/>
  <c r="K38" i="31"/>
  <c r="I38" i="31"/>
  <c r="G38" i="31"/>
  <c r="K37" i="31"/>
  <c r="I37" i="31"/>
  <c r="G37" i="31"/>
  <c r="K36" i="31"/>
  <c r="I36" i="31"/>
  <c r="G36" i="31"/>
  <c r="K35" i="31"/>
  <c r="I35" i="31"/>
  <c r="G35" i="31"/>
  <c r="K34" i="31"/>
  <c r="I34" i="31"/>
  <c r="G34" i="31"/>
  <c r="K33" i="31"/>
  <c r="I33" i="31"/>
  <c r="G33" i="31"/>
  <c r="K32" i="31"/>
  <c r="I32" i="31"/>
  <c r="G32" i="31"/>
  <c r="K31" i="31"/>
  <c r="I31" i="31"/>
  <c r="G31" i="31"/>
  <c r="K30" i="31"/>
  <c r="I30" i="31"/>
  <c r="G30" i="31"/>
  <c r="K29" i="31"/>
  <c r="I29" i="31"/>
  <c r="G29" i="31"/>
  <c r="K28" i="31"/>
  <c r="I28" i="31"/>
  <c r="G28" i="31"/>
  <c r="K27" i="31"/>
  <c r="I27" i="31"/>
  <c r="G27" i="31"/>
  <c r="K26" i="31"/>
  <c r="I26" i="31"/>
  <c r="G26" i="31"/>
  <c r="K25" i="31"/>
  <c r="I25" i="31"/>
  <c r="G25" i="31"/>
  <c r="K24" i="31"/>
  <c r="I24" i="31"/>
  <c r="G24" i="31"/>
  <c r="K23" i="31"/>
  <c r="I23" i="31"/>
  <c r="G23" i="31"/>
  <c r="K22" i="31"/>
  <c r="I22" i="31"/>
  <c r="G22" i="31"/>
  <c r="K21" i="31"/>
  <c r="I21" i="31"/>
  <c r="G21" i="31"/>
  <c r="K20" i="31"/>
  <c r="I20" i="31"/>
  <c r="G20" i="31"/>
  <c r="K19" i="31"/>
  <c r="I19" i="31"/>
  <c r="G19" i="31"/>
  <c r="K18" i="31"/>
  <c r="I18" i="31"/>
  <c r="G18" i="31"/>
  <c r="K17" i="31"/>
  <c r="I17" i="31"/>
  <c r="G17" i="31"/>
  <c r="K16" i="31"/>
  <c r="I16" i="31"/>
  <c r="G16" i="31"/>
  <c r="K15" i="31"/>
  <c r="I15" i="31"/>
  <c r="G15" i="31"/>
  <c r="K14" i="31"/>
  <c r="I14" i="31"/>
  <c r="G14" i="31"/>
  <c r="K13" i="31"/>
  <c r="I13" i="31"/>
  <c r="G13" i="31"/>
  <c r="K12" i="31"/>
  <c r="I12" i="31"/>
  <c r="G12" i="31"/>
  <c r="S181" i="30"/>
  <c r="O181" i="30"/>
  <c r="M181" i="30"/>
  <c r="K181" i="30"/>
  <c r="I181" i="30"/>
  <c r="S180" i="30"/>
  <c r="Q180" i="30"/>
  <c r="O180" i="30"/>
  <c r="M180" i="30"/>
  <c r="K180" i="30"/>
  <c r="I180" i="30"/>
  <c r="G180" i="30"/>
  <c r="S179" i="30"/>
  <c r="Q179" i="30"/>
  <c r="O179" i="30"/>
  <c r="M179" i="30"/>
  <c r="K179" i="30"/>
  <c r="I179" i="30"/>
  <c r="G179" i="30"/>
  <c r="S178" i="30"/>
  <c r="Q178" i="30"/>
  <c r="O178" i="30"/>
  <c r="M178" i="30"/>
  <c r="K178" i="30"/>
  <c r="I178" i="30"/>
  <c r="G178" i="30"/>
  <c r="R176" i="30"/>
  <c r="P176" i="30"/>
  <c r="N176" i="30"/>
  <c r="L176" i="30"/>
  <c r="J174" i="30"/>
  <c r="S171" i="30"/>
  <c r="Q171" i="30"/>
  <c r="O171" i="30"/>
  <c r="M171" i="30"/>
  <c r="K171" i="30"/>
  <c r="I171" i="30"/>
  <c r="G171" i="30"/>
  <c r="S170" i="30"/>
  <c r="Q170" i="30"/>
  <c r="O170" i="30"/>
  <c r="M170" i="30"/>
  <c r="K170" i="30"/>
  <c r="I170" i="30"/>
  <c r="G170" i="30"/>
  <c r="S169" i="30"/>
  <c r="Q169" i="30"/>
  <c r="O169" i="30"/>
  <c r="M169" i="30"/>
  <c r="K169" i="30"/>
  <c r="I169" i="30"/>
  <c r="G169" i="30"/>
  <c r="S168" i="30"/>
  <c r="Q168" i="30"/>
  <c r="O168" i="30"/>
  <c r="M168" i="30"/>
  <c r="K168" i="30"/>
  <c r="I168" i="30"/>
  <c r="G168" i="30"/>
  <c r="S167" i="30"/>
  <c r="Q167" i="30"/>
  <c r="O167" i="30"/>
  <c r="M167" i="30"/>
  <c r="K167" i="30"/>
  <c r="I167" i="30"/>
  <c r="G167" i="30"/>
  <c r="S166" i="30"/>
  <c r="Q166" i="30"/>
  <c r="O166" i="30"/>
  <c r="M166" i="30"/>
  <c r="K166" i="30"/>
  <c r="I166" i="30"/>
  <c r="G166" i="30"/>
  <c r="S165" i="30"/>
  <c r="Q165" i="30"/>
  <c r="O165" i="30"/>
  <c r="M165" i="30"/>
  <c r="K165" i="30"/>
  <c r="I165" i="30"/>
  <c r="G165" i="30"/>
  <c r="S164" i="30"/>
  <c r="Q164" i="30"/>
  <c r="O164" i="30"/>
  <c r="M164" i="30"/>
  <c r="K164" i="30"/>
  <c r="I164" i="30"/>
  <c r="G164" i="30"/>
  <c r="S163" i="30"/>
  <c r="Q163" i="30"/>
  <c r="O163" i="30"/>
  <c r="M163" i="30"/>
  <c r="K163" i="30"/>
  <c r="I163" i="30"/>
  <c r="G163" i="30"/>
  <c r="S162" i="30"/>
  <c r="Q162" i="30"/>
  <c r="O162" i="30"/>
  <c r="M162" i="30"/>
  <c r="K162" i="30"/>
  <c r="I162" i="30"/>
  <c r="G162" i="30"/>
  <c r="S161" i="30"/>
  <c r="Q161" i="30"/>
  <c r="O161" i="30"/>
  <c r="M161" i="30"/>
  <c r="K161" i="30"/>
  <c r="I161" i="30"/>
  <c r="G161" i="30"/>
  <c r="S160" i="30"/>
  <c r="Q160" i="30"/>
  <c r="O160" i="30"/>
  <c r="M160" i="30"/>
  <c r="K160" i="30"/>
  <c r="I160" i="30"/>
  <c r="G160" i="30"/>
  <c r="S159" i="30"/>
  <c r="Q159" i="30"/>
  <c r="O159" i="30"/>
  <c r="M159" i="30"/>
  <c r="K159" i="30"/>
  <c r="I159" i="30"/>
  <c r="G159" i="30"/>
  <c r="S158" i="30"/>
  <c r="Q158" i="30"/>
  <c r="O158" i="30"/>
  <c r="M158" i="30"/>
  <c r="K158" i="30"/>
  <c r="I158" i="30"/>
  <c r="G158" i="30"/>
  <c r="S157" i="30"/>
  <c r="Q157" i="30"/>
  <c r="O157" i="30"/>
  <c r="M157" i="30"/>
  <c r="K157" i="30"/>
  <c r="I157" i="30"/>
  <c r="G157" i="30"/>
  <c r="S156" i="30"/>
  <c r="Q156" i="30"/>
  <c r="O156" i="30"/>
  <c r="M156" i="30"/>
  <c r="K156" i="30"/>
  <c r="I156" i="30"/>
  <c r="G156" i="30"/>
  <c r="S155" i="30"/>
  <c r="Q155" i="30"/>
  <c r="O155" i="30"/>
  <c r="M155" i="30"/>
  <c r="K155" i="30"/>
  <c r="I155" i="30"/>
  <c r="G155" i="30"/>
  <c r="S154" i="30"/>
  <c r="Q154" i="30"/>
  <c r="O154" i="30"/>
  <c r="M154" i="30"/>
  <c r="K154" i="30"/>
  <c r="I154" i="30"/>
  <c r="G154" i="30"/>
  <c r="S153" i="30"/>
  <c r="Q153" i="30"/>
  <c r="O153" i="30"/>
  <c r="M153" i="30"/>
  <c r="K153" i="30"/>
  <c r="I153" i="30"/>
  <c r="G153" i="30"/>
  <c r="S152" i="30"/>
  <c r="Q152" i="30"/>
  <c r="O152" i="30"/>
  <c r="M152" i="30"/>
  <c r="K152" i="30"/>
  <c r="I152" i="30"/>
  <c r="G152" i="30"/>
  <c r="S151" i="30"/>
  <c r="Q151" i="30"/>
  <c r="O151" i="30"/>
  <c r="M151" i="30"/>
  <c r="K151" i="30"/>
  <c r="I151" i="30"/>
  <c r="G151" i="30"/>
  <c r="S150" i="30"/>
  <c r="Q150" i="30"/>
  <c r="O150" i="30"/>
  <c r="M150" i="30"/>
  <c r="K150" i="30"/>
  <c r="I150" i="30"/>
  <c r="G150" i="30"/>
  <c r="S149" i="30"/>
  <c r="Q149" i="30"/>
  <c r="O149" i="30"/>
  <c r="M149" i="30"/>
  <c r="K149" i="30"/>
  <c r="I149" i="30"/>
  <c r="G149" i="30"/>
  <c r="S148" i="30"/>
  <c r="Q148" i="30"/>
  <c r="O148" i="30"/>
  <c r="M148" i="30"/>
  <c r="K148" i="30"/>
  <c r="I148" i="30"/>
  <c r="G148" i="30"/>
  <c r="S147" i="30"/>
  <c r="Q147" i="30"/>
  <c r="O147" i="30"/>
  <c r="M147" i="30"/>
  <c r="K147" i="30"/>
  <c r="I147" i="30"/>
  <c r="G147" i="30"/>
  <c r="S146" i="30"/>
  <c r="Q146" i="30"/>
  <c r="O146" i="30"/>
  <c r="M146" i="30"/>
  <c r="K146" i="30"/>
  <c r="I146" i="30"/>
  <c r="G146" i="30"/>
  <c r="S145" i="30"/>
  <c r="Q145" i="30"/>
  <c r="O145" i="30"/>
  <c r="M145" i="30"/>
  <c r="K145" i="30"/>
  <c r="I145" i="30"/>
  <c r="G145" i="30"/>
  <c r="S144" i="30"/>
  <c r="Q144" i="30"/>
  <c r="O144" i="30"/>
  <c r="M144" i="30"/>
  <c r="K144" i="30"/>
  <c r="I144" i="30"/>
  <c r="G144" i="30"/>
  <c r="S143" i="30"/>
  <c r="Q143" i="30"/>
  <c r="O143" i="30"/>
  <c r="M143" i="30"/>
  <c r="K143" i="30"/>
  <c r="I143" i="30"/>
  <c r="G143" i="30"/>
  <c r="S142" i="30"/>
  <c r="Q142" i="30"/>
  <c r="O142" i="30"/>
  <c r="M142" i="30"/>
  <c r="K142" i="30"/>
  <c r="I142" i="30"/>
  <c r="G142" i="30"/>
  <c r="S141" i="30"/>
  <c r="Q141" i="30"/>
  <c r="O141" i="30"/>
  <c r="M141" i="30"/>
  <c r="K141" i="30"/>
  <c r="I141" i="30"/>
  <c r="G141" i="30"/>
  <c r="S140" i="30"/>
  <c r="Q140" i="30"/>
  <c r="O140" i="30"/>
  <c r="M140" i="30"/>
  <c r="K140" i="30"/>
  <c r="I140" i="30"/>
  <c r="G140" i="30"/>
  <c r="S139" i="30"/>
  <c r="Q139" i="30"/>
  <c r="O139" i="30"/>
  <c r="M139" i="30"/>
  <c r="K139" i="30"/>
  <c r="I139" i="30"/>
  <c r="G139" i="30"/>
  <c r="S138" i="30"/>
  <c r="Q138" i="30"/>
  <c r="O138" i="30"/>
  <c r="M138" i="30"/>
  <c r="K138" i="30"/>
  <c r="I138" i="30"/>
  <c r="G138" i="30"/>
  <c r="S137" i="30"/>
  <c r="Q137" i="30"/>
  <c r="O137" i="30"/>
  <c r="M137" i="30"/>
  <c r="K137" i="30"/>
  <c r="I137" i="30"/>
  <c r="G137" i="30"/>
  <c r="S136" i="30"/>
  <c r="Q136" i="30"/>
  <c r="O136" i="30"/>
  <c r="M136" i="30"/>
  <c r="K136" i="30"/>
  <c r="I136" i="30"/>
  <c r="G136" i="30"/>
  <c r="S135" i="30"/>
  <c r="Q135" i="30"/>
  <c r="O135" i="30"/>
  <c r="M135" i="30"/>
  <c r="K135" i="30"/>
  <c r="I135" i="30"/>
  <c r="G135" i="30"/>
  <c r="S134" i="30"/>
  <c r="Q134" i="30"/>
  <c r="O134" i="30"/>
  <c r="M134" i="30"/>
  <c r="K134" i="30"/>
  <c r="I134" i="30"/>
  <c r="G134" i="30"/>
  <c r="S133" i="30"/>
  <c r="Q133" i="30"/>
  <c r="O133" i="30"/>
  <c r="M133" i="30"/>
  <c r="K133" i="30"/>
  <c r="I133" i="30"/>
  <c r="G133" i="30"/>
  <c r="S132" i="30"/>
  <c r="Q132" i="30"/>
  <c r="O132" i="30"/>
  <c r="M132" i="30"/>
  <c r="K132" i="30"/>
  <c r="I132" i="30"/>
  <c r="G132" i="30"/>
  <c r="S131" i="30"/>
  <c r="Q131" i="30"/>
  <c r="O131" i="30"/>
  <c r="M131" i="30"/>
  <c r="K131" i="30"/>
  <c r="I131" i="30"/>
  <c r="G131" i="30"/>
  <c r="S130" i="30"/>
  <c r="Q130" i="30"/>
  <c r="O130" i="30"/>
  <c r="M130" i="30"/>
  <c r="K130" i="30"/>
  <c r="I130" i="30"/>
  <c r="G130" i="30"/>
  <c r="S129" i="30"/>
  <c r="Q129" i="30"/>
  <c r="O129" i="30"/>
  <c r="M129" i="30"/>
  <c r="K129" i="30"/>
  <c r="I129" i="30"/>
  <c r="G129" i="30"/>
  <c r="S128" i="30"/>
  <c r="Q128" i="30"/>
  <c r="O128" i="30"/>
  <c r="M128" i="30"/>
  <c r="K128" i="30"/>
  <c r="I128" i="30"/>
  <c r="G128" i="30"/>
  <c r="S127" i="30"/>
  <c r="Q127" i="30"/>
  <c r="O127" i="30"/>
  <c r="M127" i="30"/>
  <c r="K127" i="30"/>
  <c r="I127" i="30"/>
  <c r="G127" i="30"/>
  <c r="S126" i="30"/>
  <c r="Q126" i="30"/>
  <c r="O126" i="30"/>
  <c r="M126" i="30"/>
  <c r="K126" i="30"/>
  <c r="I126" i="30"/>
  <c r="G126" i="30"/>
  <c r="S125" i="30"/>
  <c r="Q125" i="30"/>
  <c r="O125" i="30"/>
  <c r="M125" i="30"/>
  <c r="K125" i="30"/>
  <c r="I125" i="30"/>
  <c r="G125" i="30"/>
  <c r="S124" i="30"/>
  <c r="Q124" i="30"/>
  <c r="O124" i="30"/>
  <c r="M124" i="30"/>
  <c r="K124" i="30"/>
  <c r="I124" i="30"/>
  <c r="G124" i="30"/>
  <c r="S123" i="30"/>
  <c r="Q123" i="30"/>
  <c r="O123" i="30"/>
  <c r="M123" i="30"/>
  <c r="K123" i="30"/>
  <c r="I123" i="30"/>
  <c r="G123" i="30"/>
  <c r="S122" i="30"/>
  <c r="Q122" i="30"/>
  <c r="O122" i="30"/>
  <c r="M122" i="30"/>
  <c r="K122" i="30"/>
  <c r="I122" i="30"/>
  <c r="G122" i="30"/>
  <c r="S121" i="30"/>
  <c r="Q121" i="30"/>
  <c r="O121" i="30"/>
  <c r="M121" i="30"/>
  <c r="K121" i="30"/>
  <c r="I121" i="30"/>
  <c r="G121" i="30"/>
  <c r="S120" i="30"/>
  <c r="Q120" i="30"/>
  <c r="O120" i="30"/>
  <c r="M120" i="30"/>
  <c r="K120" i="30"/>
  <c r="I120" i="30"/>
  <c r="G120" i="30"/>
  <c r="S119" i="30"/>
  <c r="Q119" i="30"/>
  <c r="O119" i="30"/>
  <c r="M119" i="30"/>
  <c r="K119" i="30"/>
  <c r="I119" i="30"/>
  <c r="G119" i="30"/>
  <c r="S118" i="30"/>
  <c r="Q118" i="30"/>
  <c r="O118" i="30"/>
  <c r="M118" i="30"/>
  <c r="K118" i="30"/>
  <c r="I118" i="30"/>
  <c r="G118" i="30"/>
  <c r="S117" i="30"/>
  <c r="Q117" i="30"/>
  <c r="O117" i="30"/>
  <c r="M117" i="30"/>
  <c r="K117" i="30"/>
  <c r="I117" i="30"/>
  <c r="G117" i="30"/>
  <c r="S116" i="30"/>
  <c r="Q116" i="30"/>
  <c r="O116" i="30"/>
  <c r="M116" i="30"/>
  <c r="K116" i="30"/>
  <c r="I116" i="30"/>
  <c r="G116" i="30"/>
  <c r="S115" i="30"/>
  <c r="Q115" i="30"/>
  <c r="O115" i="30"/>
  <c r="M115" i="30"/>
  <c r="K115" i="30"/>
  <c r="I115" i="30"/>
  <c r="G115" i="30"/>
  <c r="S114" i="30"/>
  <c r="Q114" i="30"/>
  <c r="O114" i="30"/>
  <c r="M114" i="30"/>
  <c r="K114" i="30"/>
  <c r="I114" i="30"/>
  <c r="G114" i="30"/>
  <c r="S113" i="30"/>
  <c r="Q113" i="30"/>
  <c r="O113" i="30"/>
  <c r="M113" i="30"/>
  <c r="K113" i="30"/>
  <c r="I113" i="30"/>
  <c r="G113" i="30"/>
  <c r="S112" i="30"/>
  <c r="Q112" i="30"/>
  <c r="O112" i="30"/>
  <c r="M112" i="30"/>
  <c r="K112" i="30"/>
  <c r="I112" i="30"/>
  <c r="G112" i="30"/>
  <c r="S111" i="30"/>
  <c r="Q111" i="30"/>
  <c r="O111" i="30"/>
  <c r="M111" i="30"/>
  <c r="K111" i="30"/>
  <c r="I111" i="30"/>
  <c r="G111" i="30"/>
  <c r="S110" i="30"/>
  <c r="Q110" i="30"/>
  <c r="O110" i="30"/>
  <c r="M110" i="30"/>
  <c r="K110" i="30"/>
  <c r="I110" i="30"/>
  <c r="G110" i="30"/>
  <c r="S109" i="30"/>
  <c r="Q109" i="30"/>
  <c r="O109" i="30"/>
  <c r="M109" i="30"/>
  <c r="K109" i="30"/>
  <c r="I109" i="30"/>
  <c r="G109" i="30"/>
  <c r="S108" i="30"/>
  <c r="Q108" i="30"/>
  <c r="O108" i="30"/>
  <c r="M108" i="30"/>
  <c r="K108" i="30"/>
  <c r="I108" i="30"/>
  <c r="G108" i="30"/>
  <c r="S107" i="30"/>
  <c r="Q107" i="30"/>
  <c r="O107" i="30"/>
  <c r="M107" i="30"/>
  <c r="K107" i="30"/>
  <c r="I107" i="30"/>
  <c r="G107" i="30"/>
  <c r="S106" i="30"/>
  <c r="Q106" i="30"/>
  <c r="O106" i="30"/>
  <c r="M106" i="30"/>
  <c r="K106" i="30"/>
  <c r="I106" i="30"/>
  <c r="G106" i="30"/>
  <c r="S105" i="30"/>
  <c r="Q105" i="30"/>
  <c r="O105" i="30"/>
  <c r="M105" i="30"/>
  <c r="K105" i="30"/>
  <c r="I105" i="30"/>
  <c r="G105" i="30"/>
  <c r="S104" i="30"/>
  <c r="Q104" i="30"/>
  <c r="O104" i="30"/>
  <c r="M104" i="30"/>
  <c r="K104" i="30"/>
  <c r="I104" i="30"/>
  <c r="G104" i="30"/>
  <c r="S103" i="30"/>
  <c r="Q103" i="30"/>
  <c r="O103" i="30"/>
  <c r="M103" i="30"/>
  <c r="K103" i="30"/>
  <c r="I103" i="30"/>
  <c r="G103" i="30"/>
  <c r="S102" i="30"/>
  <c r="Q102" i="30"/>
  <c r="O102" i="30"/>
  <c r="M102" i="30"/>
  <c r="K102" i="30"/>
  <c r="I102" i="30"/>
  <c r="G102" i="30"/>
  <c r="S101" i="30"/>
  <c r="Q101" i="30"/>
  <c r="O101" i="30"/>
  <c r="M101" i="30"/>
  <c r="K101" i="30"/>
  <c r="I101" i="30"/>
  <c r="G101" i="30"/>
  <c r="S100" i="30"/>
  <c r="Q100" i="30"/>
  <c r="O100" i="30"/>
  <c r="M100" i="30"/>
  <c r="K100" i="30"/>
  <c r="I100" i="30"/>
  <c r="G100" i="30"/>
  <c r="S99" i="30"/>
  <c r="Q99" i="30"/>
  <c r="O99" i="30"/>
  <c r="M99" i="30"/>
  <c r="K99" i="30"/>
  <c r="I99" i="30"/>
  <c r="G99" i="30"/>
  <c r="S98" i="30"/>
  <c r="Q98" i="30"/>
  <c r="O98" i="30"/>
  <c r="M98" i="30"/>
  <c r="K98" i="30"/>
  <c r="I98" i="30"/>
  <c r="G98" i="30"/>
  <c r="S97" i="30"/>
  <c r="Q97" i="30"/>
  <c r="O97" i="30"/>
  <c r="M97" i="30"/>
  <c r="K97" i="30"/>
  <c r="I97" i="30"/>
  <c r="G97" i="30"/>
  <c r="S96" i="30"/>
  <c r="Q96" i="30"/>
  <c r="O96" i="30"/>
  <c r="M96" i="30"/>
  <c r="K96" i="30"/>
  <c r="I96" i="30"/>
  <c r="G96" i="30"/>
  <c r="S95" i="30"/>
  <c r="Q95" i="30"/>
  <c r="O95" i="30"/>
  <c r="M95" i="30"/>
  <c r="K95" i="30"/>
  <c r="I95" i="30"/>
  <c r="G95" i="30"/>
  <c r="S94" i="30"/>
  <c r="Q94" i="30"/>
  <c r="O94" i="30"/>
  <c r="M94" i="30"/>
  <c r="K94" i="30"/>
  <c r="I94" i="30"/>
  <c r="G94" i="30"/>
  <c r="S93" i="30"/>
  <c r="Q93" i="30"/>
  <c r="O93" i="30"/>
  <c r="M93" i="30"/>
  <c r="K93" i="30"/>
  <c r="I93" i="30"/>
  <c r="G93" i="30"/>
  <c r="S92" i="30"/>
  <c r="Q92" i="30"/>
  <c r="O92" i="30"/>
  <c r="M92" i="30"/>
  <c r="K92" i="30"/>
  <c r="I92" i="30"/>
  <c r="G92" i="30"/>
  <c r="S91" i="30"/>
  <c r="Q91" i="30"/>
  <c r="O91" i="30"/>
  <c r="M91" i="30"/>
  <c r="K91" i="30"/>
  <c r="I91" i="30"/>
  <c r="G91" i="30"/>
  <c r="S90" i="30"/>
  <c r="Q90" i="30"/>
  <c r="O90" i="30"/>
  <c r="M90" i="30"/>
  <c r="K90" i="30"/>
  <c r="I90" i="30"/>
  <c r="G90" i="30"/>
  <c r="S89" i="30"/>
  <c r="Q89" i="30"/>
  <c r="O89" i="30"/>
  <c r="M89" i="30"/>
  <c r="K89" i="30"/>
  <c r="I89" i="30"/>
  <c r="G89" i="30"/>
  <c r="S88" i="30"/>
  <c r="Q88" i="30"/>
  <c r="O88" i="30"/>
  <c r="M88" i="30"/>
  <c r="K88" i="30"/>
  <c r="I88" i="30"/>
  <c r="G88" i="30"/>
  <c r="S87" i="30"/>
  <c r="Q87" i="30"/>
  <c r="O87" i="30"/>
  <c r="M87" i="30"/>
  <c r="K87" i="30"/>
  <c r="I87" i="30"/>
  <c r="G87" i="30"/>
  <c r="S86" i="30"/>
  <c r="Q86" i="30"/>
  <c r="O86" i="30"/>
  <c r="M86" i="30"/>
  <c r="K86" i="30"/>
  <c r="I86" i="30"/>
  <c r="G86" i="30"/>
  <c r="S85" i="30"/>
  <c r="Q85" i="30"/>
  <c r="O85" i="30"/>
  <c r="M85" i="30"/>
  <c r="K85" i="30"/>
  <c r="I85" i="30"/>
  <c r="G85" i="30"/>
  <c r="S84" i="30"/>
  <c r="Q84" i="30"/>
  <c r="O84" i="30"/>
  <c r="M84" i="30"/>
  <c r="K84" i="30"/>
  <c r="I84" i="30"/>
  <c r="G84" i="30"/>
  <c r="S83" i="30"/>
  <c r="Q83" i="30"/>
  <c r="O83" i="30"/>
  <c r="M83" i="30"/>
  <c r="K83" i="30"/>
  <c r="I83" i="30"/>
  <c r="G83" i="30"/>
  <c r="S82" i="30"/>
  <c r="Q82" i="30"/>
  <c r="O82" i="30"/>
  <c r="M82" i="30"/>
  <c r="K82" i="30"/>
  <c r="I82" i="30"/>
  <c r="G82" i="30"/>
  <c r="S81" i="30"/>
  <c r="Q81" i="30"/>
  <c r="O81" i="30"/>
  <c r="M81" i="30"/>
  <c r="K81" i="30"/>
  <c r="I81" i="30"/>
  <c r="G81" i="30"/>
  <c r="S80" i="30"/>
  <c r="Q80" i="30"/>
  <c r="O80" i="30"/>
  <c r="M80" i="30"/>
  <c r="K80" i="30"/>
  <c r="I80" i="30"/>
  <c r="G80" i="30"/>
  <c r="S79" i="30"/>
  <c r="Q79" i="30"/>
  <c r="O79" i="30"/>
  <c r="M79" i="30"/>
  <c r="K79" i="30"/>
  <c r="I79" i="30"/>
  <c r="G79" i="30"/>
  <c r="S78" i="30"/>
  <c r="Q78" i="30"/>
  <c r="O78" i="30"/>
  <c r="M78" i="30"/>
  <c r="K78" i="30"/>
  <c r="I78" i="30"/>
  <c r="G78" i="30"/>
  <c r="S77" i="30"/>
  <c r="Q77" i="30"/>
  <c r="O77" i="30"/>
  <c r="M77" i="30"/>
  <c r="K77" i="30"/>
  <c r="I77" i="30"/>
  <c r="G77" i="30"/>
  <c r="S76" i="30"/>
  <c r="Q76" i="30"/>
  <c r="O76" i="30"/>
  <c r="M76" i="30"/>
  <c r="K76" i="30"/>
  <c r="I76" i="30"/>
  <c r="G76" i="30"/>
  <c r="S75" i="30"/>
  <c r="Q75" i="30"/>
  <c r="O75" i="30"/>
  <c r="M75" i="30"/>
  <c r="K75" i="30"/>
  <c r="I75" i="30"/>
  <c r="G75" i="30"/>
  <c r="S74" i="30"/>
  <c r="Q74" i="30"/>
  <c r="O74" i="30"/>
  <c r="M74" i="30"/>
  <c r="K74" i="30"/>
  <c r="I74" i="30"/>
  <c r="G74" i="30"/>
  <c r="S73" i="30"/>
  <c r="Q73" i="30"/>
  <c r="O73" i="30"/>
  <c r="M73" i="30"/>
  <c r="K73" i="30"/>
  <c r="I73" i="30"/>
  <c r="G73" i="30"/>
  <c r="S72" i="30"/>
  <c r="Q72" i="30"/>
  <c r="O72" i="30"/>
  <c r="M72" i="30"/>
  <c r="K72" i="30"/>
  <c r="I72" i="30"/>
  <c r="G72" i="30"/>
  <c r="S71" i="30"/>
  <c r="Q71" i="30"/>
  <c r="O71" i="30"/>
  <c r="M71" i="30"/>
  <c r="K71" i="30"/>
  <c r="I71" i="30"/>
  <c r="G71" i="30"/>
  <c r="S70" i="30"/>
  <c r="Q70" i="30"/>
  <c r="O70" i="30"/>
  <c r="M70" i="30"/>
  <c r="K70" i="30"/>
  <c r="I70" i="30"/>
  <c r="G70" i="30"/>
  <c r="S69" i="30"/>
  <c r="Q69" i="30"/>
  <c r="O69" i="30"/>
  <c r="M69" i="30"/>
  <c r="K69" i="30"/>
  <c r="I69" i="30"/>
  <c r="G69" i="30"/>
  <c r="S68" i="30"/>
  <c r="Q68" i="30"/>
  <c r="O68" i="30"/>
  <c r="M68" i="30"/>
  <c r="K68" i="30"/>
  <c r="I68" i="30"/>
  <c r="G68" i="30"/>
  <c r="S67" i="30"/>
  <c r="Q67" i="30"/>
  <c r="O67" i="30"/>
  <c r="M67" i="30"/>
  <c r="K67" i="30"/>
  <c r="I67" i="30"/>
  <c r="G67" i="30"/>
  <c r="S66" i="30"/>
  <c r="Q66" i="30"/>
  <c r="O66" i="30"/>
  <c r="M66" i="30"/>
  <c r="K66" i="30"/>
  <c r="I66" i="30"/>
  <c r="G66" i="30"/>
  <c r="S65" i="30"/>
  <c r="Q65" i="30"/>
  <c r="O65" i="30"/>
  <c r="M65" i="30"/>
  <c r="K65" i="30"/>
  <c r="I65" i="30"/>
  <c r="G65" i="30"/>
  <c r="S64" i="30"/>
  <c r="Q64" i="30"/>
  <c r="O64" i="30"/>
  <c r="M64" i="30"/>
  <c r="K64" i="30"/>
  <c r="I64" i="30"/>
  <c r="G64" i="30"/>
  <c r="S63" i="30"/>
  <c r="Q63" i="30"/>
  <c r="O63" i="30"/>
  <c r="M63" i="30"/>
  <c r="K63" i="30"/>
  <c r="I63" i="30"/>
  <c r="G63" i="30"/>
  <c r="S62" i="30"/>
  <c r="Q62" i="30"/>
  <c r="O62" i="30"/>
  <c r="M62" i="30"/>
  <c r="K62" i="30"/>
  <c r="I62" i="30"/>
  <c r="G62" i="30"/>
  <c r="S61" i="30"/>
  <c r="Q61" i="30"/>
  <c r="O61" i="30"/>
  <c r="M61" i="30"/>
  <c r="K61" i="30"/>
  <c r="I61" i="30"/>
  <c r="G61" i="30"/>
  <c r="S60" i="30"/>
  <c r="Q60" i="30"/>
  <c r="O60" i="30"/>
  <c r="M60" i="30"/>
  <c r="K60" i="30"/>
  <c r="I60" i="30"/>
  <c r="G60" i="30"/>
  <c r="S59" i="30"/>
  <c r="Q59" i="30"/>
  <c r="O59" i="30"/>
  <c r="M59" i="30"/>
  <c r="K59" i="30"/>
  <c r="I59" i="30"/>
  <c r="G59" i="30"/>
  <c r="S58" i="30"/>
  <c r="Q58" i="30"/>
  <c r="O58" i="30"/>
  <c r="M58" i="30"/>
  <c r="K58" i="30"/>
  <c r="I58" i="30"/>
  <c r="G58" i="30"/>
  <c r="S57" i="30"/>
  <c r="Q57" i="30"/>
  <c r="O57" i="30"/>
  <c r="M57" i="30"/>
  <c r="K57" i="30"/>
  <c r="I57" i="30"/>
  <c r="G57" i="30"/>
  <c r="S56" i="30"/>
  <c r="Q56" i="30"/>
  <c r="O56" i="30"/>
  <c r="M56" i="30"/>
  <c r="K56" i="30"/>
  <c r="I56" i="30"/>
  <c r="G56" i="30"/>
  <c r="S55" i="30"/>
  <c r="Q55" i="30"/>
  <c r="O55" i="30"/>
  <c r="M55" i="30"/>
  <c r="K55" i="30"/>
  <c r="I55" i="30"/>
  <c r="G55" i="30"/>
  <c r="S54" i="30"/>
  <c r="Q54" i="30"/>
  <c r="O54" i="30"/>
  <c r="M54" i="30"/>
  <c r="K54" i="30"/>
  <c r="I54" i="30"/>
  <c r="G54" i="30"/>
  <c r="S53" i="30"/>
  <c r="Q53" i="30"/>
  <c r="O53" i="30"/>
  <c r="M53" i="30"/>
  <c r="K53" i="30"/>
  <c r="I53" i="30"/>
  <c r="G53" i="30"/>
  <c r="S52" i="30"/>
  <c r="Q52" i="30"/>
  <c r="O52" i="30"/>
  <c r="M52" i="30"/>
  <c r="K52" i="30"/>
  <c r="I52" i="30"/>
  <c r="G52" i="30"/>
  <c r="S51" i="30"/>
  <c r="Q51" i="30"/>
  <c r="O51" i="30"/>
  <c r="M51" i="30"/>
  <c r="K51" i="30"/>
  <c r="I51" i="30"/>
  <c r="G51" i="30"/>
  <c r="S50" i="30"/>
  <c r="Q50" i="30"/>
  <c r="O50" i="30"/>
  <c r="M50" i="30"/>
  <c r="K50" i="30"/>
  <c r="I50" i="30"/>
  <c r="G50" i="30"/>
  <c r="S49" i="30"/>
  <c r="Q49" i="30"/>
  <c r="O49" i="30"/>
  <c r="M49" i="30"/>
  <c r="K49" i="30"/>
  <c r="I49" i="30"/>
  <c r="G49" i="30"/>
  <c r="S48" i="30"/>
  <c r="Q48" i="30"/>
  <c r="O48" i="30"/>
  <c r="M48" i="30"/>
  <c r="K48" i="30"/>
  <c r="I48" i="30"/>
  <c r="G48" i="30"/>
  <c r="S47" i="30"/>
  <c r="Q47" i="30"/>
  <c r="O47" i="30"/>
  <c r="M47" i="30"/>
  <c r="K47" i="30"/>
  <c r="I47" i="30"/>
  <c r="G47" i="30"/>
  <c r="S46" i="30"/>
  <c r="Q46" i="30"/>
  <c r="O46" i="30"/>
  <c r="M46" i="30"/>
  <c r="K46" i="30"/>
  <c r="I46" i="30"/>
  <c r="G46" i="30"/>
  <c r="S45" i="30"/>
  <c r="Q45" i="30"/>
  <c r="O45" i="30"/>
  <c r="M45" i="30"/>
  <c r="K45" i="30"/>
  <c r="I45" i="30"/>
  <c r="G45" i="30"/>
  <c r="S44" i="30"/>
  <c r="Q44" i="30"/>
  <c r="O44" i="30"/>
  <c r="M44" i="30"/>
  <c r="K44" i="30"/>
  <c r="I44" i="30"/>
  <c r="G44" i="30"/>
  <c r="S43" i="30"/>
  <c r="Q43" i="30"/>
  <c r="O43" i="30"/>
  <c r="M43" i="30"/>
  <c r="K43" i="30"/>
  <c r="I43" i="30"/>
  <c r="G43" i="30"/>
  <c r="S42" i="30"/>
  <c r="Q42" i="30"/>
  <c r="O42" i="30"/>
  <c r="M42" i="30"/>
  <c r="K42" i="30"/>
  <c r="I42" i="30"/>
  <c r="G42" i="30"/>
  <c r="S41" i="30"/>
  <c r="Q41" i="30"/>
  <c r="O41" i="30"/>
  <c r="M41" i="30"/>
  <c r="K41" i="30"/>
  <c r="I41" i="30"/>
  <c r="G41" i="30"/>
  <c r="S40" i="30"/>
  <c r="Q40" i="30"/>
  <c r="O40" i="30"/>
  <c r="M40" i="30"/>
  <c r="K40" i="30"/>
  <c r="I40" i="30"/>
  <c r="G40" i="30"/>
  <c r="S39" i="30"/>
  <c r="Q39" i="30"/>
  <c r="O39" i="30"/>
  <c r="M39" i="30"/>
  <c r="K39" i="30"/>
  <c r="I39" i="30"/>
  <c r="G39" i="30"/>
  <c r="S38" i="30"/>
  <c r="Q38" i="30"/>
  <c r="O38" i="30"/>
  <c r="M38" i="30"/>
  <c r="K38" i="30"/>
  <c r="I38" i="30"/>
  <c r="G38" i="30"/>
  <c r="S37" i="30"/>
  <c r="Q37" i="30"/>
  <c r="O37" i="30"/>
  <c r="M37" i="30"/>
  <c r="K37" i="30"/>
  <c r="I37" i="30"/>
  <c r="G37" i="30"/>
  <c r="S36" i="30"/>
  <c r="Q36" i="30"/>
  <c r="O36" i="30"/>
  <c r="M36" i="30"/>
  <c r="K36" i="30"/>
  <c r="I36" i="30"/>
  <c r="G36" i="30"/>
  <c r="S35" i="30"/>
  <c r="Q35" i="30"/>
  <c r="O35" i="30"/>
  <c r="M35" i="30"/>
  <c r="K35" i="30"/>
  <c r="I35" i="30"/>
  <c r="G35" i="30"/>
  <c r="S34" i="30"/>
  <c r="Q34" i="30"/>
  <c r="O34" i="30"/>
  <c r="M34" i="30"/>
  <c r="K34" i="30"/>
  <c r="I34" i="30"/>
  <c r="G34" i="30"/>
  <c r="S33" i="30"/>
  <c r="Q33" i="30"/>
  <c r="O33" i="30"/>
  <c r="M33" i="30"/>
  <c r="K33" i="30"/>
  <c r="I33" i="30"/>
  <c r="G33" i="30"/>
  <c r="S32" i="30"/>
  <c r="Q32" i="30"/>
  <c r="O32" i="30"/>
  <c r="M32" i="30"/>
  <c r="K32" i="30"/>
  <c r="I32" i="30"/>
  <c r="G32" i="30"/>
  <c r="S31" i="30"/>
  <c r="Q31" i="30"/>
  <c r="O31" i="30"/>
  <c r="M31" i="30"/>
  <c r="K31" i="30"/>
  <c r="I31" i="30"/>
  <c r="G31" i="30"/>
  <c r="S30" i="30"/>
  <c r="Q30" i="30"/>
  <c r="O30" i="30"/>
  <c r="M30" i="30"/>
  <c r="K30" i="30"/>
  <c r="I30" i="30"/>
  <c r="G30" i="30"/>
  <c r="S29" i="30"/>
  <c r="Q29" i="30"/>
  <c r="O29" i="30"/>
  <c r="M29" i="30"/>
  <c r="K29" i="30"/>
  <c r="I29" i="30"/>
  <c r="G29" i="30"/>
  <c r="S28" i="30"/>
  <c r="Q28" i="30"/>
  <c r="O28" i="30"/>
  <c r="M28" i="30"/>
  <c r="K28" i="30"/>
  <c r="I28" i="30"/>
  <c r="G28" i="30"/>
  <c r="S27" i="30"/>
  <c r="Q27" i="30"/>
  <c r="O27" i="30"/>
  <c r="M27" i="30"/>
  <c r="K27" i="30"/>
  <c r="I27" i="30"/>
  <c r="G27" i="30"/>
  <c r="S26" i="30"/>
  <c r="Q26" i="30"/>
  <c r="O26" i="30"/>
  <c r="M26" i="30"/>
  <c r="K26" i="30"/>
  <c r="I26" i="30"/>
  <c r="G26" i="30"/>
  <c r="S25" i="30"/>
  <c r="Q25" i="30"/>
  <c r="O25" i="30"/>
  <c r="M25" i="30"/>
  <c r="K25" i="30"/>
  <c r="I25" i="30"/>
  <c r="G25" i="30"/>
  <c r="S24" i="30"/>
  <c r="Q24" i="30"/>
  <c r="O24" i="30"/>
  <c r="M24" i="30"/>
  <c r="K24" i="30"/>
  <c r="I24" i="30"/>
  <c r="G24" i="30"/>
  <c r="S23" i="30"/>
  <c r="Q23" i="30"/>
  <c r="O23" i="30"/>
  <c r="M23" i="30"/>
  <c r="K23" i="30"/>
  <c r="I23" i="30"/>
  <c r="G23" i="30"/>
  <c r="S22" i="30"/>
  <c r="Q22" i="30"/>
  <c r="O22" i="30"/>
  <c r="M22" i="30"/>
  <c r="K22" i="30"/>
  <c r="I22" i="30"/>
  <c r="G22" i="30"/>
  <c r="S21" i="30"/>
  <c r="Q21" i="30"/>
  <c r="O21" i="30"/>
  <c r="M21" i="30"/>
  <c r="K21" i="30"/>
  <c r="I21" i="30"/>
  <c r="G21" i="30"/>
  <c r="S20" i="30"/>
  <c r="Q20" i="30"/>
  <c r="O20" i="30"/>
  <c r="M20" i="30"/>
  <c r="K20" i="30"/>
  <c r="I20" i="30"/>
  <c r="G20" i="30"/>
  <c r="S19" i="30"/>
  <c r="Q19" i="30"/>
  <c r="O19" i="30"/>
  <c r="M19" i="30"/>
  <c r="K19" i="30"/>
  <c r="I19" i="30"/>
  <c r="G19" i="30"/>
  <c r="S18" i="30"/>
  <c r="Q18" i="30"/>
  <c r="O18" i="30"/>
  <c r="M18" i="30"/>
  <c r="K18" i="30"/>
  <c r="I18" i="30"/>
  <c r="G18" i="30"/>
  <c r="S17" i="30"/>
  <c r="Q17" i="30"/>
  <c r="O17" i="30"/>
  <c r="M17" i="30"/>
  <c r="K17" i="30"/>
  <c r="I17" i="30"/>
  <c r="G17" i="30"/>
  <c r="S16" i="30"/>
  <c r="Q16" i="30"/>
  <c r="O16" i="30"/>
  <c r="M16" i="30"/>
  <c r="K16" i="30"/>
  <c r="I16" i="30"/>
  <c r="G16" i="30"/>
  <c r="S15" i="30"/>
  <c r="Q15" i="30"/>
  <c r="O15" i="30"/>
  <c r="M15" i="30"/>
  <c r="K15" i="30"/>
  <c r="I15" i="30"/>
  <c r="G15" i="30"/>
  <c r="S14" i="30"/>
  <c r="Q14" i="30"/>
  <c r="O14" i="30"/>
  <c r="M14" i="30"/>
  <c r="K14" i="30"/>
  <c r="I14" i="30"/>
  <c r="G14" i="30"/>
  <c r="S13" i="30"/>
  <c r="Q13" i="30"/>
  <c r="O13" i="30"/>
  <c r="M13" i="30"/>
  <c r="K13" i="30"/>
  <c r="I13" i="30"/>
  <c r="G13" i="30"/>
  <c r="S12" i="30"/>
  <c r="Q12" i="30"/>
  <c r="O12" i="30"/>
  <c r="M12" i="30"/>
  <c r="K12" i="30"/>
  <c r="I12" i="30"/>
  <c r="G12" i="30"/>
  <c r="S11" i="30"/>
  <c r="Q11" i="30"/>
  <c r="O11" i="30"/>
  <c r="M11" i="30"/>
  <c r="K11" i="30"/>
  <c r="I11" i="30"/>
  <c r="G11" i="30"/>
  <c r="S10" i="30"/>
  <c r="Q10" i="30"/>
  <c r="O10" i="30"/>
  <c r="M10" i="30"/>
  <c r="K10" i="30"/>
  <c r="I10" i="30"/>
  <c r="G10" i="30"/>
  <c r="S9" i="30"/>
  <c r="Q9" i="30"/>
  <c r="O9" i="30"/>
  <c r="M9" i="30"/>
  <c r="K9" i="30"/>
  <c r="I9" i="30"/>
  <c r="G9" i="30"/>
  <c r="K176" i="36" l="1"/>
  <c r="K155" i="31"/>
  <c r="K157" i="31" s="1"/>
  <c r="I155" i="31"/>
  <c r="G115" i="32"/>
  <c r="G117" i="32" s="1"/>
  <c r="M115" i="32"/>
  <c r="M117" i="32" s="1"/>
  <c r="H162" i="34"/>
  <c r="H164" i="34" s="1"/>
  <c r="L162" i="34"/>
  <c r="L171" i="34" s="1"/>
  <c r="I115" i="32"/>
  <c r="I117" i="32" s="1"/>
  <c r="O115" i="32"/>
  <c r="O117" i="32" s="1"/>
  <c r="K115" i="32"/>
  <c r="K117" i="32" s="1"/>
  <c r="N162" i="34"/>
  <c r="O176" i="36"/>
  <c r="M174" i="30"/>
  <c r="M182" i="30" s="1"/>
  <c r="O174" i="30"/>
  <c r="O182" i="30" s="1"/>
  <c r="I174" i="30"/>
  <c r="I176" i="30" s="1"/>
  <c r="Q174" i="30"/>
  <c r="Q182" i="30" s="1"/>
  <c r="M176" i="36"/>
  <c r="G174" i="30"/>
  <c r="G176" i="30" s="1"/>
  <c r="G155" i="31"/>
  <c r="G157" i="31" s="1"/>
  <c r="J162" i="34"/>
  <c r="J170" i="34" s="1"/>
  <c r="J172" i="34" s="1"/>
  <c r="R162" i="34"/>
  <c r="R164" i="34" s="1"/>
  <c r="K174" i="30"/>
  <c r="K182" i="30" s="1"/>
  <c r="S174" i="30"/>
  <c r="S182" i="30" s="1"/>
  <c r="I176" i="36"/>
  <c r="H170" i="34"/>
  <c r="H172" i="34" s="1"/>
  <c r="P164" i="34"/>
  <c r="P171" i="34"/>
  <c r="P170" i="34"/>
  <c r="P172" i="34" s="1"/>
  <c r="J164" i="34"/>
  <c r="J171" i="34"/>
  <c r="N170" i="34"/>
  <c r="N172" i="34" s="1"/>
  <c r="N164" i="34"/>
  <c r="N171" i="34"/>
  <c r="S176" i="30" l="1"/>
  <c r="I182" i="30"/>
  <c r="L164" i="34"/>
  <c r="L170" i="34"/>
  <c r="L172" i="34" s="1"/>
  <c r="H171" i="34"/>
  <c r="O176" i="30"/>
  <c r="M176" i="30"/>
  <c r="Q176" i="30"/>
  <c r="G182" i="30"/>
  <c r="K176" i="30"/>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J7" i="13"/>
  <c r="H7"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8" i="13"/>
  <c r="F7" i="13"/>
  <c r="K8" i="14"/>
  <c r="K9" i="14"/>
  <c r="K10" i="14"/>
  <c r="K11" i="14"/>
  <c r="K12" i="14"/>
  <c r="K13" i="14"/>
  <c r="K14" i="14"/>
  <c r="K15" i="14"/>
  <c r="K16" i="14"/>
  <c r="K17" i="14"/>
  <c r="K18" i="14"/>
  <c r="K19" i="14"/>
  <c r="K20" i="14"/>
  <c r="K21" i="14"/>
  <c r="K22" i="14"/>
  <c r="K23" i="14"/>
  <c r="K24" i="14"/>
  <c r="K25" i="14"/>
  <c r="K26" i="14"/>
  <c r="K27" i="14"/>
  <c r="K28" i="14"/>
  <c r="K29" i="14"/>
  <c r="I8" i="14"/>
  <c r="I9" i="14"/>
  <c r="I10" i="14"/>
  <c r="I11" i="14"/>
  <c r="I12" i="14"/>
  <c r="I13" i="14"/>
  <c r="I14" i="14"/>
  <c r="I15" i="14"/>
  <c r="I16" i="14"/>
  <c r="I17" i="14"/>
  <c r="I18" i="14"/>
  <c r="I19" i="14"/>
  <c r="I20" i="14"/>
  <c r="I21" i="14"/>
  <c r="I22" i="14"/>
  <c r="I23" i="14"/>
  <c r="I24" i="14"/>
  <c r="I25" i="14"/>
  <c r="I26" i="14"/>
  <c r="I27" i="14"/>
  <c r="I28" i="14"/>
  <c r="I29" i="14"/>
  <c r="G8" i="14"/>
  <c r="G9" i="14"/>
  <c r="G10" i="14"/>
  <c r="G11" i="14"/>
  <c r="G12" i="14"/>
  <c r="G13" i="14"/>
  <c r="G14" i="14"/>
  <c r="G15" i="14"/>
  <c r="G16" i="14"/>
  <c r="G17" i="14"/>
  <c r="G18" i="14"/>
  <c r="G19" i="14"/>
  <c r="G20" i="14"/>
  <c r="G21" i="14"/>
  <c r="G22" i="14"/>
  <c r="G23" i="14"/>
  <c r="G24" i="14"/>
  <c r="G25" i="14"/>
  <c r="G26" i="14"/>
  <c r="G27" i="14"/>
  <c r="G28" i="14"/>
  <c r="G29" i="14"/>
  <c r="K7" i="14"/>
  <c r="I7" i="14"/>
  <c r="G7" i="14"/>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7" i="12"/>
  <c r="E9" i="28"/>
  <c r="G9" i="28" s="1"/>
  <c r="E10" i="28"/>
  <c r="G10" i="28" s="1"/>
  <c r="E11" i="28"/>
  <c r="G11" i="28" s="1"/>
  <c r="E12" i="28"/>
  <c r="G12" i="28" s="1"/>
  <c r="E13" i="28"/>
  <c r="G13" i="28" s="1"/>
  <c r="E14" i="28"/>
  <c r="G14" i="28" s="1"/>
  <c r="E15" i="28"/>
  <c r="G15" i="28" s="1"/>
  <c r="E16" i="28"/>
  <c r="G16" i="28" s="1"/>
  <c r="E17" i="28"/>
  <c r="G17" i="28" s="1"/>
  <c r="E18" i="28"/>
  <c r="G18" i="28" s="1"/>
  <c r="E19" i="28"/>
  <c r="G19" i="28" s="1"/>
  <c r="E20" i="28"/>
  <c r="G20" i="28" s="1"/>
  <c r="E21" i="28"/>
  <c r="G21" i="28" s="1"/>
  <c r="E22" i="28"/>
  <c r="G22" i="28" s="1"/>
  <c r="E23" i="28"/>
  <c r="G23" i="28" s="1"/>
  <c r="E24" i="28"/>
  <c r="G24" i="28" s="1"/>
  <c r="E27" i="28"/>
  <c r="G27" i="28" s="1"/>
  <c r="E28" i="28"/>
  <c r="G28" i="28" s="1"/>
  <c r="E29" i="28"/>
  <c r="G29" i="28" s="1"/>
  <c r="E30" i="28"/>
  <c r="G30" i="28" s="1"/>
  <c r="E31" i="28"/>
  <c r="G31" i="28" s="1"/>
  <c r="E32" i="28"/>
  <c r="G32" i="28" s="1"/>
  <c r="E33" i="28"/>
  <c r="G33" i="28" s="1"/>
  <c r="E34" i="28"/>
  <c r="G34" i="28" s="1"/>
  <c r="E35" i="28"/>
  <c r="G35" i="28" s="1"/>
  <c r="E36" i="28"/>
  <c r="G36" i="28" s="1"/>
  <c r="E37" i="28"/>
  <c r="G37" i="28" s="1"/>
  <c r="E38" i="28"/>
  <c r="G38" i="28" s="1"/>
  <c r="E39" i="28"/>
  <c r="G39" i="28" s="1"/>
  <c r="E40" i="28"/>
  <c r="G40" i="28" s="1"/>
  <c r="E43" i="28"/>
  <c r="G43" i="28" s="1"/>
  <c r="E44" i="28"/>
  <c r="G44" i="28" s="1"/>
  <c r="E45" i="28"/>
  <c r="G45" i="28" s="1"/>
  <c r="E46" i="28"/>
  <c r="G46" i="28" s="1"/>
  <c r="E47" i="28"/>
  <c r="G47" i="28" s="1"/>
  <c r="E48" i="28"/>
  <c r="G48" i="28" s="1"/>
  <c r="E49" i="28"/>
  <c r="G49" i="28" s="1"/>
  <c r="E50" i="28"/>
  <c r="G50" i="28" s="1"/>
  <c r="E53" i="28"/>
  <c r="G53" i="28" s="1"/>
  <c r="E54" i="28"/>
  <c r="G54" i="28" s="1"/>
  <c r="E55" i="28"/>
  <c r="G55" i="28" s="1"/>
  <c r="E56" i="28"/>
  <c r="G56" i="28" s="1"/>
  <c r="E57" i="28"/>
  <c r="G57" i="28" s="1"/>
  <c r="E58" i="28"/>
  <c r="G58" i="28" s="1"/>
  <c r="E59" i="28"/>
  <c r="G59" i="28" s="1"/>
  <c r="E60" i="28"/>
  <c r="G60" i="28" s="1"/>
  <c r="E61" i="28"/>
  <c r="G61" i="28" s="1"/>
  <c r="E62" i="28"/>
  <c r="G62" i="28" s="1"/>
  <c r="E63" i="28"/>
  <c r="G63" i="28" s="1"/>
  <c r="E64" i="28"/>
  <c r="G64" i="28" s="1"/>
  <c r="E65" i="28"/>
  <c r="G65" i="28" s="1"/>
  <c r="E66" i="28"/>
  <c r="G66" i="28" s="1"/>
  <c r="E67" i="28"/>
  <c r="G67" i="28" s="1"/>
  <c r="E68" i="28"/>
  <c r="G68" i="28" s="1"/>
  <c r="E69" i="28"/>
  <c r="G69" i="28" s="1"/>
  <c r="E70" i="28"/>
  <c r="G70" i="28" s="1"/>
  <c r="E71" i="28"/>
  <c r="G71" i="28" s="1"/>
  <c r="E72" i="28"/>
  <c r="G72" i="28" s="1"/>
  <c r="E73" i="28"/>
  <c r="G73" i="28" s="1"/>
  <c r="E74" i="28"/>
  <c r="G74" i="28" s="1"/>
  <c r="E75" i="28"/>
  <c r="G75" i="28" s="1"/>
  <c r="E76" i="28"/>
  <c r="G76" i="28" s="1"/>
  <c r="E77" i="28"/>
  <c r="G77" i="28" s="1"/>
  <c r="E78" i="28"/>
  <c r="G78" i="28" s="1"/>
  <c r="E79" i="28"/>
  <c r="G79" i="28" s="1"/>
  <c r="E80" i="28"/>
  <c r="G80" i="28" s="1"/>
  <c r="E81" i="28"/>
  <c r="G81" i="28" s="1"/>
  <c r="E82" i="28"/>
  <c r="G82" i="28" s="1"/>
  <c r="E83" i="28"/>
  <c r="G83" i="28" s="1"/>
  <c r="E84" i="28"/>
  <c r="G84" i="28" s="1"/>
  <c r="E85" i="28"/>
  <c r="G85" i="28" s="1"/>
  <c r="E86" i="28"/>
  <c r="G86" i="28" s="1"/>
  <c r="E87" i="28"/>
  <c r="G87" i="28" s="1"/>
  <c r="E88" i="28"/>
  <c r="G88" i="28" s="1"/>
  <c r="E89" i="28"/>
  <c r="G89" i="28" s="1"/>
  <c r="E90" i="28"/>
  <c r="G90" i="28" s="1"/>
  <c r="E91" i="28"/>
  <c r="G91" i="28" s="1"/>
  <c r="E92" i="28"/>
  <c r="G92" i="28" s="1"/>
  <c r="E93" i="28"/>
  <c r="G93" i="28" s="1"/>
  <c r="E94" i="28"/>
  <c r="G94" i="28" s="1"/>
  <c r="E95" i="28"/>
  <c r="G95" i="28" s="1"/>
  <c r="E96" i="28"/>
  <c r="G96" i="28" s="1"/>
  <c r="E97" i="28"/>
  <c r="G97" i="28" s="1"/>
  <c r="E98" i="28"/>
  <c r="G98" i="28" s="1"/>
  <c r="E99" i="28"/>
  <c r="G99" i="28" s="1"/>
  <c r="E100" i="28"/>
  <c r="G100" i="28" s="1"/>
  <c r="E103" i="28"/>
  <c r="G103" i="28" s="1"/>
  <c r="E104" i="28"/>
  <c r="G104" i="28" s="1"/>
  <c r="E105" i="28"/>
  <c r="G105" i="28" s="1"/>
  <c r="E106" i="28"/>
  <c r="G106" i="28" s="1"/>
  <c r="E107" i="28"/>
  <c r="G107" i="28" s="1"/>
  <c r="E108" i="28"/>
  <c r="G108" i="28" s="1"/>
  <c r="E109" i="28"/>
  <c r="G109" i="28" s="1"/>
  <c r="E110" i="28"/>
  <c r="G110" i="28" s="1"/>
  <c r="E111" i="28"/>
  <c r="G111" i="28" s="1"/>
  <c r="E112" i="28"/>
  <c r="G112" i="28" s="1"/>
  <c r="E113" i="28"/>
  <c r="G113" i="28" s="1"/>
  <c r="E114" i="28"/>
  <c r="G114" i="28" s="1"/>
  <c r="E115" i="28"/>
  <c r="G115" i="28" s="1"/>
  <c r="E116" i="28"/>
  <c r="G116" i="28" s="1"/>
  <c r="E117" i="28"/>
  <c r="G117" i="28" s="1"/>
  <c r="E118" i="28"/>
  <c r="G118" i="28" s="1"/>
  <c r="E119" i="28"/>
  <c r="G119" i="28" s="1"/>
  <c r="E120" i="28"/>
  <c r="G120" i="28" s="1"/>
  <c r="E121" i="28"/>
  <c r="G121" i="28" s="1"/>
  <c r="E122" i="28"/>
  <c r="G122" i="28" s="1"/>
  <c r="E123" i="28"/>
  <c r="G123" i="28" s="1"/>
  <c r="E126" i="28"/>
  <c r="G126" i="28" s="1"/>
  <c r="E127" i="28"/>
  <c r="G127" i="28" s="1"/>
  <c r="E128" i="28"/>
  <c r="G128" i="28" s="1"/>
  <c r="E129" i="28"/>
  <c r="G129" i="28" s="1"/>
  <c r="E130" i="28"/>
  <c r="G130" i="28" s="1"/>
  <c r="E131" i="28"/>
  <c r="G131" i="28" s="1"/>
  <c r="E132" i="28"/>
  <c r="G132" i="28" s="1"/>
  <c r="E133" i="28"/>
  <c r="G133" i="28" s="1"/>
  <c r="E134" i="28"/>
  <c r="G134" i="28" s="1"/>
  <c r="E135" i="28"/>
  <c r="G135" i="28" s="1"/>
  <c r="E136" i="28"/>
  <c r="G136" i="28" s="1"/>
  <c r="E137" i="28"/>
  <c r="G137" i="28" s="1"/>
  <c r="E138" i="28"/>
  <c r="G138" i="28" s="1"/>
  <c r="E139" i="28"/>
  <c r="G139" i="28" s="1"/>
  <c r="E140" i="28"/>
  <c r="E143" i="28"/>
  <c r="G143" i="28" s="1"/>
  <c r="E144" i="28"/>
  <c r="G144" i="28" s="1"/>
  <c r="E145" i="28"/>
  <c r="G145" i="28" s="1"/>
  <c r="E146" i="28"/>
  <c r="G146" i="28" s="1"/>
  <c r="E147" i="28"/>
  <c r="G147" i="28" s="1"/>
  <c r="E148" i="28"/>
  <c r="G148" i="28" s="1"/>
  <c r="E149" i="28"/>
  <c r="G149" i="28" s="1"/>
  <c r="E150" i="28"/>
  <c r="G150" i="28" s="1"/>
  <c r="E151" i="28"/>
  <c r="G151" i="28" s="1"/>
  <c r="E152" i="28"/>
  <c r="G152" i="28" s="1"/>
  <c r="E153" i="28"/>
  <c r="G153" i="28" s="1"/>
  <c r="E154" i="28"/>
  <c r="G154" i="28" s="1"/>
  <c r="E155" i="28"/>
  <c r="G155" i="28" s="1"/>
  <c r="E156" i="28"/>
  <c r="G156" i="28" s="1"/>
  <c r="E157" i="28"/>
  <c r="G157" i="28" s="1"/>
  <c r="E158" i="28"/>
  <c r="G158" i="28" s="1"/>
  <c r="E159" i="28"/>
  <c r="G159" i="28" s="1"/>
  <c r="E160" i="28"/>
  <c r="G160" i="28" s="1"/>
  <c r="E161" i="28"/>
  <c r="G161" i="28" s="1"/>
  <c r="E162" i="28"/>
  <c r="G162" i="28" s="1"/>
  <c r="E163" i="28"/>
  <c r="G163" i="28" s="1"/>
  <c r="E164" i="28"/>
  <c r="G164" i="28" s="1"/>
  <c r="E165" i="28"/>
  <c r="E166" i="28"/>
  <c r="G166" i="28" s="1"/>
  <c r="E167" i="28"/>
  <c r="G167" i="28" s="1"/>
  <c r="E168" i="28"/>
  <c r="G168" i="28" s="1"/>
  <c r="E169" i="28"/>
  <c r="G169" i="28" s="1"/>
  <c r="E170" i="28"/>
  <c r="G170" i="28" s="1"/>
  <c r="E171" i="28"/>
  <c r="G171" i="28" s="1"/>
  <c r="E172" i="28"/>
  <c r="G172" i="28" s="1"/>
  <c r="E173" i="28"/>
  <c r="G173" i="28" s="1"/>
  <c r="E174" i="28"/>
  <c r="G174" i="28" s="1"/>
  <c r="E175" i="28"/>
  <c r="G175" i="28" s="1"/>
  <c r="E176" i="28"/>
  <c r="G176" i="28" s="1"/>
  <c r="E177" i="28"/>
  <c r="G177" i="28" s="1"/>
  <c r="E178" i="28"/>
  <c r="G178" i="28" s="1"/>
  <c r="E179" i="28"/>
  <c r="G179" i="28" s="1"/>
  <c r="E182" i="28"/>
  <c r="G182" i="28" s="1"/>
  <c r="E184" i="28"/>
  <c r="G184" i="28" s="1"/>
  <c r="E185" i="28"/>
  <c r="G185" i="28" s="1"/>
  <c r="E186" i="28"/>
  <c r="G186" i="28" s="1"/>
  <c r="E187" i="28"/>
  <c r="G187" i="28" s="1"/>
  <c r="E188" i="28"/>
  <c r="G188" i="28" s="1"/>
  <c r="E189" i="28"/>
  <c r="G189" i="28" s="1"/>
  <c r="E190" i="28"/>
  <c r="G190" i="28" s="1"/>
  <c r="E191" i="28"/>
  <c r="G191" i="28" s="1"/>
  <c r="E192" i="28"/>
  <c r="G192" i="28" s="1"/>
  <c r="E193" i="28"/>
  <c r="G193" i="28" s="1"/>
  <c r="E194" i="28"/>
  <c r="G194" i="28" s="1"/>
  <c r="E195" i="28"/>
  <c r="G195" i="28" s="1"/>
  <c r="E196" i="28"/>
  <c r="G196" i="28" s="1"/>
  <c r="E197" i="28"/>
  <c r="G197" i="28" s="1"/>
  <c r="E198" i="28"/>
  <c r="G198" i="28" s="1"/>
  <c r="E199" i="28"/>
  <c r="G199" i="28" s="1"/>
  <c r="E200" i="28"/>
  <c r="G200" i="28" s="1"/>
  <c r="E201" i="28"/>
  <c r="G201" i="28" s="1"/>
  <c r="E202" i="28"/>
  <c r="G202" i="28" s="1"/>
  <c r="E203" i="28"/>
  <c r="G203" i="28" s="1"/>
  <c r="E204" i="28"/>
  <c r="G204" i="28" s="1"/>
  <c r="E205" i="28"/>
  <c r="G205" i="28" s="1"/>
  <c r="E206" i="28"/>
  <c r="G206" i="28" s="1"/>
  <c r="E207" i="28"/>
  <c r="G207" i="28" s="1"/>
  <c r="E208" i="28"/>
  <c r="G208" i="28" s="1"/>
  <c r="E209" i="28"/>
  <c r="G209" i="28" s="1"/>
  <c r="E210" i="28"/>
  <c r="G210" i="28" s="1"/>
  <c r="E211" i="28"/>
  <c r="G211" i="28" s="1"/>
  <c r="E212" i="28"/>
  <c r="G212" i="28" s="1"/>
  <c r="E213" i="28"/>
  <c r="G213" i="28" s="1"/>
  <c r="E214" i="28"/>
  <c r="G214" i="28" s="1"/>
  <c r="E215" i="28"/>
  <c r="G215" i="28" s="1"/>
  <c r="E216" i="28"/>
  <c r="G216" i="28" s="1"/>
  <c r="E217" i="28"/>
  <c r="G217" i="28" s="1"/>
  <c r="E218" i="28"/>
  <c r="G218" i="28" s="1"/>
  <c r="E219" i="28"/>
  <c r="G219" i="28" s="1"/>
  <c r="E220" i="28"/>
  <c r="G220" i="28" s="1"/>
  <c r="E221" i="28"/>
  <c r="G221" i="28" s="1"/>
  <c r="E222" i="28"/>
  <c r="G222" i="28" s="1"/>
  <c r="E223" i="28"/>
  <c r="G223" i="28" s="1"/>
  <c r="E224" i="28"/>
  <c r="G224" i="28" s="1"/>
  <c r="E227" i="28"/>
  <c r="G227" i="28" s="1"/>
  <c r="E228" i="28"/>
  <c r="G228" i="28" s="1"/>
  <c r="G229" i="28"/>
  <c r="E233" i="28"/>
  <c r="G233" i="28" s="1"/>
  <c r="E234" i="28"/>
  <c r="G234" i="28" s="1"/>
  <c r="E235" i="28"/>
  <c r="G235" i="28" s="1"/>
  <c r="E236" i="28"/>
  <c r="G236" i="28" s="1"/>
  <c r="E237" i="28"/>
  <c r="G237" i="28" s="1"/>
  <c r="E238" i="28"/>
  <c r="G238" i="28" s="1"/>
  <c r="E239" i="28"/>
  <c r="G239" i="28" s="1"/>
  <c r="E240" i="28"/>
  <c r="G240" i="28" s="1"/>
  <c r="E243" i="28"/>
  <c r="G243" i="28" s="1"/>
  <c r="E244" i="28"/>
  <c r="G244" i="28" s="1"/>
  <c r="E245" i="28"/>
  <c r="G245" i="28" s="1"/>
  <c r="E246" i="28"/>
  <c r="G246" i="28" s="1"/>
  <c r="E247" i="28"/>
  <c r="G247" i="28" s="1"/>
  <c r="E248" i="28"/>
  <c r="G248" i="28" s="1"/>
  <c r="E249" i="28"/>
  <c r="G249" i="28" s="1"/>
  <c r="E250" i="28"/>
  <c r="G250" i="28" s="1"/>
  <c r="E251" i="28"/>
  <c r="G251" i="28" s="1"/>
  <c r="E252" i="28"/>
  <c r="G252" i="28" s="1"/>
  <c r="E253" i="28"/>
  <c r="G253" i="28" s="1"/>
  <c r="E254" i="28"/>
  <c r="G254" i="28" s="1"/>
  <c r="E255" i="28"/>
  <c r="G255" i="28" s="1"/>
  <c r="E256" i="28"/>
  <c r="G256" i="28" s="1"/>
  <c r="G257" i="28"/>
  <c r="E258" i="28"/>
  <c r="G258" i="28" s="1"/>
  <c r="E259" i="28"/>
  <c r="G259" i="28" s="1"/>
  <c r="G260" i="28"/>
  <c r="E263" i="28"/>
  <c r="G263" i="28" s="1"/>
  <c r="E264" i="28"/>
  <c r="G264" i="28" s="1"/>
  <c r="E265" i="28"/>
  <c r="G265" i="28" s="1"/>
  <c r="E268" i="28"/>
  <c r="G268" i="28" s="1"/>
  <c r="G269" i="28"/>
  <c r="E270" i="28"/>
  <c r="G270" i="28" s="1"/>
  <c r="E271" i="28"/>
  <c r="G271" i="28" s="1"/>
  <c r="E272" i="28"/>
  <c r="G272" i="28" s="1"/>
  <c r="E273" i="28"/>
  <c r="G273" i="28" s="1"/>
  <c r="E274" i="28"/>
  <c r="G274" i="28" s="1"/>
  <c r="E275" i="28"/>
  <c r="G275" i="28" s="1"/>
  <c r="G278" i="28"/>
  <c r="G279" i="28"/>
  <c r="G280" i="28"/>
  <c r="E281" i="28"/>
  <c r="G281" i="28" s="1"/>
  <c r="E282" i="28"/>
  <c r="G282" i="28" s="1"/>
  <c r="G283" i="28"/>
  <c r="G284" i="28"/>
  <c r="G285" i="28"/>
  <c r="G286" i="28"/>
  <c r="G287" i="28"/>
  <c r="G288" i="28"/>
  <c r="G289" i="28"/>
  <c r="G290" i="28"/>
  <c r="G291" i="28"/>
  <c r="G294" i="28"/>
  <c r="G298" i="28"/>
  <c r="G299" i="28"/>
  <c r="G301" i="28"/>
  <c r="G303" i="28"/>
  <c r="G305" i="28"/>
  <c r="G307" i="28"/>
  <c r="G308" i="28"/>
  <c r="G309" i="28"/>
  <c r="A10" i="28"/>
  <c r="A11" i="28" s="1"/>
  <c r="A12" i="28" s="1"/>
  <c r="A13" i="28" s="1"/>
  <c r="A14" i="28" s="1"/>
  <c r="A15" i="28" s="1"/>
  <c r="A16" i="28" s="1"/>
  <c r="A17" i="28" s="1"/>
  <c r="A18" i="28" s="1"/>
  <c r="A19" i="28" s="1"/>
  <c r="A20" i="28" s="1"/>
  <c r="A21" i="28" s="1"/>
  <c r="A22" i="28" s="1"/>
  <c r="A23" i="28" s="1"/>
  <c r="A24" i="28" s="1"/>
  <c r="A27" i="28" s="1"/>
  <c r="A28" i="28" s="1"/>
  <c r="A29" i="28" s="1"/>
  <c r="A30" i="28" s="1"/>
  <c r="A31" i="28" s="1"/>
  <c r="A32" i="28" s="1"/>
  <c r="A33" i="28" s="1"/>
  <c r="A34" i="28" s="1"/>
  <c r="A35" i="28" s="1"/>
  <c r="A36" i="28" s="1"/>
  <c r="A37" i="28" s="1"/>
  <c r="A38" i="28" s="1"/>
  <c r="A39" i="28" s="1"/>
  <c r="A40" i="28" s="1"/>
  <c r="A43" i="28" s="1"/>
  <c r="A44" i="28" s="1"/>
  <c r="A45" i="28" s="1"/>
  <c r="A46" i="28" s="1"/>
  <c r="A47" i="28" s="1"/>
  <c r="A48" i="28" s="1"/>
  <c r="A49" i="28" s="1"/>
  <c r="A50" i="28" s="1"/>
  <c r="A53" i="28" s="1"/>
  <c r="A54" i="28" s="1"/>
  <c r="A55" i="28" s="1"/>
  <c r="A56" i="28" s="1"/>
  <c r="A57" i="28" s="1"/>
  <c r="A58" i="28" s="1"/>
  <c r="A59" i="28" s="1"/>
  <c r="A97" i="28"/>
  <c r="A98" i="28" s="1"/>
  <c r="A99" i="28" s="1"/>
  <c r="A100"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6" i="28" s="1"/>
  <c r="A127" i="28" s="1"/>
  <c r="A128" i="28" s="1"/>
  <c r="A129" i="28" s="1"/>
  <c r="A130" i="28" s="1"/>
  <c r="A131" i="28" s="1"/>
  <c r="A132" i="28" s="1"/>
  <c r="A133" i="28" s="1"/>
  <c r="A134" i="28" s="1"/>
  <c r="A135" i="28" s="1"/>
  <c r="A136" i="28" s="1"/>
  <c r="A137" i="28" s="1"/>
  <c r="A138" i="28" s="1"/>
  <c r="A139" i="28" s="1"/>
  <c r="A140"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2" i="28" s="1"/>
  <c r="A183" i="28" s="1"/>
  <c r="A184" i="28" s="1"/>
  <c r="A185" i="28" s="1"/>
  <c r="A186" i="28" s="1"/>
  <c r="A187" i="28" s="1"/>
  <c r="A188" i="28" s="1"/>
  <c r="A189" i="28" s="1"/>
  <c r="A190" i="28" s="1"/>
  <c r="A191" i="28" s="1"/>
  <c r="A192" i="28" s="1"/>
  <c r="A195" i="28"/>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7" i="28" s="1"/>
  <c r="A228" i="28" s="1"/>
  <c r="A229" i="28" s="1"/>
  <c r="A230"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4" i="28"/>
  <c r="A265" i="28" s="1"/>
  <c r="A269" i="28"/>
  <c r="A270" i="28" s="1"/>
  <c r="A271" i="28" s="1"/>
  <c r="A272" i="28" s="1"/>
  <c r="A273" i="28" s="1"/>
  <c r="A274" i="28" s="1"/>
  <c r="A275" i="28" s="1"/>
  <c r="A278" i="28" s="1"/>
  <c r="A279" i="28" s="1"/>
  <c r="A280" i="28" s="1"/>
  <c r="A281" i="28" s="1"/>
  <c r="A282" i="28" s="1"/>
  <c r="A283" i="28" s="1"/>
  <c r="A284" i="28" s="1"/>
  <c r="A285" i="28" s="1"/>
  <c r="A286" i="28" s="1"/>
  <c r="A287" i="28" s="1"/>
  <c r="A288" i="28" s="1"/>
  <c r="A289" i="28" s="1"/>
  <c r="A290" i="28" s="1"/>
  <c r="A291" i="28" s="1"/>
  <c r="F54" i="13" l="1"/>
  <c r="G31" i="14"/>
  <c r="K31" i="14"/>
  <c r="F38" i="12"/>
  <c r="J54" i="13"/>
  <c r="H54" i="13"/>
  <c r="G261" i="28"/>
  <c r="G231" i="28"/>
  <c r="G101" i="28"/>
  <c r="G41" i="28"/>
  <c r="G266" i="28"/>
  <c r="I31" i="14"/>
  <c r="G225" i="28"/>
  <c r="G25" i="28"/>
  <c r="G141" i="28"/>
  <c r="G276" i="28"/>
  <c r="G124" i="28"/>
  <c r="G292" i="28"/>
  <c r="G180" i="28"/>
  <c r="G51" i="28"/>
  <c r="O22" i="29"/>
  <c r="M22" i="29"/>
  <c r="K22" i="29"/>
  <c r="I22" i="29"/>
  <c r="G22" i="29"/>
  <c r="O21" i="29"/>
  <c r="M21" i="29"/>
  <c r="K21" i="29"/>
  <c r="I21" i="29"/>
  <c r="G21" i="29"/>
  <c r="O20" i="29"/>
  <c r="M20" i="29"/>
  <c r="K20" i="29"/>
  <c r="I20" i="29"/>
  <c r="G20" i="29"/>
  <c r="O19" i="29"/>
  <c r="M19" i="29"/>
  <c r="K19" i="29"/>
  <c r="I19" i="29"/>
  <c r="G19" i="29"/>
  <c r="O18" i="29"/>
  <c r="M18" i="29"/>
  <c r="K18" i="29"/>
  <c r="I18" i="29"/>
  <c r="G18" i="29"/>
  <c r="O17" i="29"/>
  <c r="M17" i="29"/>
  <c r="K17" i="29"/>
  <c r="I17" i="29"/>
  <c r="G17" i="29"/>
  <c r="O16" i="29"/>
  <c r="M16" i="29"/>
  <c r="K16" i="29"/>
  <c r="I16" i="29"/>
  <c r="G16" i="29"/>
  <c r="O15" i="29"/>
  <c r="M15" i="29"/>
  <c r="K15" i="29"/>
  <c r="I15" i="29"/>
  <c r="G15" i="29"/>
  <c r="O14" i="29"/>
  <c r="M14" i="29"/>
  <c r="K14" i="29"/>
  <c r="I14" i="29"/>
  <c r="G14" i="29"/>
  <c r="O13" i="29"/>
  <c r="M13" i="29"/>
  <c r="K13" i="29"/>
  <c r="I13" i="29"/>
  <c r="G13" i="29"/>
  <c r="O12" i="29"/>
  <c r="M12" i="29"/>
  <c r="K12" i="29"/>
  <c r="I12" i="29"/>
  <c r="G12" i="29"/>
  <c r="O11" i="29"/>
  <c r="M11" i="29"/>
  <c r="K11" i="29"/>
  <c r="I11" i="29"/>
  <c r="G11" i="29"/>
  <c r="O10" i="29"/>
  <c r="M10" i="29"/>
  <c r="K10" i="29"/>
  <c r="I10" i="29"/>
  <c r="G10" i="29"/>
  <c r="O9" i="29"/>
  <c r="M9" i="29"/>
  <c r="K9" i="29"/>
  <c r="I9" i="29"/>
  <c r="G9" i="29"/>
  <c r="O8" i="29"/>
  <c r="M8" i="29"/>
  <c r="K8" i="29"/>
  <c r="I8" i="29"/>
  <c r="G8" i="29"/>
  <c r="G296" i="28" l="1"/>
  <c r="G311" i="28" s="1"/>
  <c r="G23" i="29"/>
  <c r="O23" i="29"/>
  <c r="I23" i="29"/>
  <c r="M23" i="29"/>
  <c r="K23" i="29"/>
  <c r="K309" i="28"/>
  <c r="I309" i="28"/>
  <c r="K308" i="28"/>
  <c r="I308" i="28"/>
  <c r="K307" i="28"/>
  <c r="I307" i="28"/>
  <c r="K306" i="28"/>
  <c r="K305" i="28"/>
  <c r="I305" i="28"/>
  <c r="K304" i="28"/>
  <c r="K303" i="28"/>
  <c r="I303" i="28"/>
  <c r="K302" i="28"/>
  <c r="K301" i="28"/>
  <c r="I301" i="28"/>
  <c r="K300" i="28"/>
  <c r="K299" i="28"/>
  <c r="I299" i="28"/>
  <c r="K298" i="28"/>
  <c r="I298" i="28"/>
  <c r="K297" i="28"/>
  <c r="K295" i="28"/>
  <c r="K294" i="28"/>
  <c r="I294" i="28"/>
  <c r="K293" i="28"/>
  <c r="I293" i="28"/>
  <c r="K291" i="28"/>
  <c r="I291" i="28"/>
  <c r="K290" i="28"/>
  <c r="I290" i="28"/>
  <c r="K289" i="28"/>
  <c r="I289" i="28"/>
  <c r="K288" i="28"/>
  <c r="I288" i="28"/>
  <c r="K287" i="28"/>
  <c r="I287" i="28"/>
  <c r="K286" i="28"/>
  <c r="I286" i="28"/>
  <c r="K285" i="28"/>
  <c r="I285" i="28"/>
  <c r="K284" i="28"/>
  <c r="I284" i="28"/>
  <c r="K283" i="28"/>
  <c r="I283" i="28"/>
  <c r="K280" i="28"/>
  <c r="I280" i="28"/>
  <c r="K279" i="28"/>
  <c r="I279" i="28"/>
  <c r="K278" i="28"/>
  <c r="I278" i="28"/>
  <c r="K277" i="28"/>
  <c r="I277" i="28"/>
  <c r="I275" i="28"/>
  <c r="K274" i="28"/>
  <c r="I274" i="28"/>
  <c r="I273" i="28"/>
  <c r="K272" i="28"/>
  <c r="K269" i="28"/>
  <c r="I269" i="28"/>
  <c r="K267" i="28"/>
  <c r="I267" i="28"/>
  <c r="K265" i="28"/>
  <c r="I265" i="28"/>
  <c r="K262" i="28"/>
  <c r="I262" i="28"/>
  <c r="K260" i="28"/>
  <c r="I260" i="28"/>
  <c r="K258" i="28"/>
  <c r="K257" i="28"/>
  <c r="I257" i="28"/>
  <c r="I256" i="28"/>
  <c r="I255" i="28"/>
  <c r="I254" i="28"/>
  <c r="K249" i="28"/>
  <c r="I249" i="28"/>
  <c r="I248" i="28"/>
  <c r="K247" i="28"/>
  <c r="I247" i="28"/>
  <c r="I246" i="28"/>
  <c r="K242" i="28"/>
  <c r="I242" i="28"/>
  <c r="K241" i="28"/>
  <c r="I241" i="28"/>
  <c r="I240" i="28"/>
  <c r="K239" i="28"/>
  <c r="I239" i="28"/>
  <c r="I238" i="28"/>
  <c r="K232" i="28"/>
  <c r="I232" i="28"/>
  <c r="K230" i="28"/>
  <c r="I230" i="28"/>
  <c r="K229" i="28"/>
  <c r="I229" i="28"/>
  <c r="I228" i="28"/>
  <c r="K226" i="28"/>
  <c r="I226" i="28"/>
  <c r="K224" i="28"/>
  <c r="I223" i="28"/>
  <c r="I221" i="28"/>
  <c r="K220" i="28"/>
  <c r="I220" i="28"/>
  <c r="I218" i="28"/>
  <c r="I216" i="28"/>
  <c r="I214" i="28"/>
  <c r="I211" i="28"/>
  <c r="I209" i="28"/>
  <c r="K208" i="28"/>
  <c r="I208" i="28"/>
  <c r="I206" i="28"/>
  <c r="I204" i="28"/>
  <c r="I203" i="28"/>
  <c r="I202" i="28"/>
  <c r="I201" i="28"/>
  <c r="K200" i="28"/>
  <c r="I200" i="28"/>
  <c r="I199" i="28"/>
  <c r="I197" i="28"/>
  <c r="I196" i="28"/>
  <c r="I195" i="28"/>
  <c r="K193" i="28"/>
  <c r="I192" i="28"/>
  <c r="I190" i="28"/>
  <c r="I188" i="28"/>
  <c r="I186" i="28"/>
  <c r="K183" i="28"/>
  <c r="I183" i="28"/>
  <c r="K182" i="28"/>
  <c r="K181" i="28"/>
  <c r="I181" i="28"/>
  <c r="I179" i="28"/>
  <c r="I178" i="28"/>
  <c r="I177" i="28"/>
  <c r="K173" i="28"/>
  <c r="I172" i="28"/>
  <c r="I171" i="28"/>
  <c r="I170" i="28"/>
  <c r="I169" i="28"/>
  <c r="I165" i="28"/>
  <c r="K164" i="28"/>
  <c r="I164" i="28"/>
  <c r="I163" i="28"/>
  <c r="I161" i="28"/>
  <c r="K160" i="28"/>
  <c r="I158" i="28"/>
  <c r="K156" i="28"/>
  <c r="I155" i="28"/>
  <c r="I153" i="28"/>
  <c r="K148" i="28"/>
  <c r="I147" i="28"/>
  <c r="I145" i="28"/>
  <c r="I144" i="28"/>
  <c r="K144" i="28"/>
  <c r="K142" i="28"/>
  <c r="I142" i="28"/>
  <c r="K140" i="28"/>
  <c r="I139" i="28"/>
  <c r="K134" i="28"/>
  <c r="I133" i="28"/>
  <c r="K132" i="28"/>
  <c r="I132" i="28"/>
  <c r="I131" i="28"/>
  <c r="I126" i="28"/>
  <c r="K126" i="28"/>
  <c r="K125" i="28"/>
  <c r="I125" i="28"/>
  <c r="K123" i="28"/>
  <c r="I123" i="28"/>
  <c r="I120" i="28"/>
  <c r="I118" i="28"/>
  <c r="K117" i="28"/>
  <c r="I117" i="28"/>
  <c r="K115" i="28"/>
  <c r="I115" i="28"/>
  <c r="K113" i="28"/>
  <c r="I113" i="28"/>
  <c r="I112" i="28"/>
  <c r="I110" i="28"/>
  <c r="K109" i="28"/>
  <c r="I109" i="28"/>
  <c r="K107" i="28"/>
  <c r="I107" i="28"/>
  <c r="I104" i="28"/>
  <c r="K102" i="28"/>
  <c r="I102" i="28"/>
  <c r="K100" i="28"/>
  <c r="I100" i="28"/>
  <c r="I99" i="28"/>
  <c r="K97" i="28"/>
  <c r="I58" i="28"/>
  <c r="K58" i="28"/>
  <c r="I57" i="28"/>
  <c r="K56" i="28"/>
  <c r="I56" i="28"/>
  <c r="I55" i="28"/>
  <c r="K52" i="28"/>
  <c r="I52" i="28"/>
  <c r="I49" i="28"/>
  <c r="I48" i="28"/>
  <c r="I46" i="28"/>
  <c r="K42" i="28"/>
  <c r="I42" i="28"/>
  <c r="K36" i="28"/>
  <c r="I36" i="28"/>
  <c r="I35" i="28"/>
  <c r="K34" i="28"/>
  <c r="I33" i="28"/>
  <c r="I32" i="28"/>
  <c r="K32" i="28"/>
  <c r="K30" i="28"/>
  <c r="I30" i="28"/>
  <c r="K28" i="28"/>
  <c r="I28" i="28"/>
  <c r="I27" i="28"/>
  <c r="K26" i="28"/>
  <c r="I26" i="28"/>
  <c r="I24" i="28"/>
  <c r="I19" i="28"/>
  <c r="K19" i="28"/>
  <c r="I18" i="28"/>
  <c r="K17" i="28"/>
  <c r="I17" i="28"/>
  <c r="I16" i="28"/>
  <c r="I14" i="28"/>
  <c r="I12" i="28"/>
  <c r="K11" i="28"/>
  <c r="I11" i="28"/>
  <c r="G312" i="28" l="1"/>
  <c r="K255" i="28"/>
  <c r="I140" i="28"/>
  <c r="I148" i="28"/>
  <c r="I156" i="28"/>
  <c r="I173" i="28"/>
  <c r="K179" i="28"/>
  <c r="K186" i="28"/>
  <c r="K188" i="28"/>
  <c r="K190" i="28"/>
  <c r="K192" i="28"/>
  <c r="K204" i="28"/>
  <c r="I212" i="28"/>
  <c r="K49" i="28"/>
  <c r="I134" i="28"/>
  <c r="K158" i="28"/>
  <c r="I160" i="28"/>
  <c r="K171" i="28"/>
  <c r="I182" i="28"/>
  <c r="K196" i="28"/>
  <c r="K206" i="28"/>
  <c r="K212" i="28"/>
  <c r="K214" i="28"/>
  <c r="K216" i="28"/>
  <c r="K218" i="28"/>
  <c r="I224" i="28"/>
  <c r="I258" i="28"/>
  <c r="I47" i="28"/>
  <c r="K47" i="28"/>
  <c r="K105" i="28"/>
  <c r="I105" i="28"/>
  <c r="K121" i="28"/>
  <c r="I121" i="28"/>
  <c r="I130" i="28"/>
  <c r="K130" i="28"/>
  <c r="I138" i="28"/>
  <c r="K138" i="28"/>
  <c r="I146" i="28"/>
  <c r="I150" i="28"/>
  <c r="K150" i="28"/>
  <c r="I162" i="28"/>
  <c r="K162" i="28"/>
  <c r="K245" i="28"/>
  <c r="I245" i="28"/>
  <c r="K40" i="28"/>
  <c r="I40" i="28"/>
  <c r="I54" i="28"/>
  <c r="K54" i="28"/>
  <c r="I103" i="28"/>
  <c r="K103" i="28"/>
  <c r="I119" i="28"/>
  <c r="K119" i="28"/>
  <c r="K146" i="28"/>
  <c r="K184" i="28"/>
  <c r="I184" i="28"/>
  <c r="K45" i="28"/>
  <c r="I45" i="28"/>
  <c r="K152" i="28"/>
  <c r="I152" i="28"/>
  <c r="I235" i="28"/>
  <c r="K235" i="28"/>
  <c r="I251" i="28"/>
  <c r="K251" i="28"/>
  <c r="I23" i="28"/>
  <c r="K23" i="28"/>
  <c r="I34" i="28"/>
  <c r="I38" i="28"/>
  <c r="K38" i="28"/>
  <c r="I194" i="28"/>
  <c r="K194" i="28"/>
  <c r="I198" i="28"/>
  <c r="I210" i="28"/>
  <c r="K210" i="28"/>
  <c r="K233" i="28"/>
  <c r="I233" i="28"/>
  <c r="I243" i="28"/>
  <c r="K243" i="28"/>
  <c r="I270" i="28"/>
  <c r="K270" i="28"/>
  <c r="I13" i="28"/>
  <c r="K13" i="28"/>
  <c r="I15" i="28"/>
  <c r="I21" i="28"/>
  <c r="K21" i="28"/>
  <c r="I43" i="28"/>
  <c r="I128" i="28"/>
  <c r="K128" i="28"/>
  <c r="I136" i="28"/>
  <c r="K136" i="28"/>
  <c r="I154" i="28"/>
  <c r="I167" i="28"/>
  <c r="K167" i="28"/>
  <c r="I175" i="28"/>
  <c r="K175" i="28"/>
  <c r="K198" i="28"/>
  <c r="I222" i="28"/>
  <c r="K222" i="28"/>
  <c r="I227" i="28"/>
  <c r="I231" i="28" s="1"/>
  <c r="K227" i="28"/>
  <c r="I237" i="28"/>
  <c r="I263" i="28"/>
  <c r="K263" i="28"/>
  <c r="I282" i="28"/>
  <c r="K282" i="28"/>
  <c r="I9" i="28"/>
  <c r="K9" i="28"/>
  <c r="K15" i="28"/>
  <c r="K43" i="28"/>
  <c r="I98" i="28"/>
  <c r="I111" i="28"/>
  <c r="K111" i="28"/>
  <c r="K154" i="28"/>
  <c r="K169" i="28"/>
  <c r="K177" i="28"/>
  <c r="I193" i="28"/>
  <c r="K202" i="28"/>
  <c r="K237" i="28"/>
  <c r="K253" i="28"/>
  <c r="I253" i="28"/>
  <c r="I272" i="28"/>
  <c r="K10" i="28"/>
  <c r="K20" i="28"/>
  <c r="K31" i="28"/>
  <c r="K37" i="28"/>
  <c r="K44" i="28"/>
  <c r="K50" i="28"/>
  <c r="K60" i="28"/>
  <c r="K62" i="28"/>
  <c r="K64" i="28"/>
  <c r="K66" i="28"/>
  <c r="K68" i="28"/>
  <c r="K70" i="28"/>
  <c r="K72" i="28"/>
  <c r="K75" i="28"/>
  <c r="I75" i="28"/>
  <c r="K79" i="28"/>
  <c r="I79" i="28"/>
  <c r="K83" i="28"/>
  <c r="I83" i="28"/>
  <c r="K87" i="28"/>
  <c r="I87" i="28"/>
  <c r="K91" i="28"/>
  <c r="I91" i="28"/>
  <c r="K95" i="28"/>
  <c r="I95" i="28"/>
  <c r="K108" i="28"/>
  <c r="I108" i="28"/>
  <c r="K114" i="28"/>
  <c r="I114" i="28"/>
  <c r="I10" i="28"/>
  <c r="K14" i="28"/>
  <c r="K18" i="28"/>
  <c r="I20" i="28"/>
  <c r="K24" i="28"/>
  <c r="I31" i="28"/>
  <c r="K35" i="28"/>
  <c r="I37" i="28"/>
  <c r="I44" i="28"/>
  <c r="K48" i="28"/>
  <c r="I50" i="28"/>
  <c r="K55" i="28"/>
  <c r="I60" i="28"/>
  <c r="I62" i="28"/>
  <c r="I64" i="28"/>
  <c r="I66" i="28"/>
  <c r="I68" i="28"/>
  <c r="I70" i="28"/>
  <c r="I72" i="28"/>
  <c r="K76" i="28"/>
  <c r="I76" i="28"/>
  <c r="K80" i="28"/>
  <c r="I80" i="28"/>
  <c r="K84" i="28"/>
  <c r="I84" i="28"/>
  <c r="K88" i="28"/>
  <c r="I88" i="28"/>
  <c r="K92" i="28"/>
  <c r="I92" i="28"/>
  <c r="K96" i="28"/>
  <c r="I96" i="28"/>
  <c r="K127" i="28"/>
  <c r="I127" i="28"/>
  <c r="K22" i="28"/>
  <c r="K29" i="28"/>
  <c r="K39" i="28"/>
  <c r="K53" i="28"/>
  <c r="K59" i="28"/>
  <c r="K61" i="28"/>
  <c r="K63" i="28"/>
  <c r="K65" i="28"/>
  <c r="K67" i="28"/>
  <c r="K69" i="28"/>
  <c r="K71" i="28"/>
  <c r="K73" i="28"/>
  <c r="I73" i="28"/>
  <c r="K77" i="28"/>
  <c r="I77" i="28"/>
  <c r="K81" i="28"/>
  <c r="I81" i="28"/>
  <c r="K85" i="28"/>
  <c r="I85" i="28"/>
  <c r="K89" i="28"/>
  <c r="I89" i="28"/>
  <c r="K93" i="28"/>
  <c r="I93" i="28"/>
  <c r="K12" i="28"/>
  <c r="K16" i="28"/>
  <c r="I22" i="28"/>
  <c r="K27" i="28"/>
  <c r="I29" i="28"/>
  <c r="K33" i="28"/>
  <c r="I39" i="28"/>
  <c r="K46" i="28"/>
  <c r="I53" i="28"/>
  <c r="K57" i="28"/>
  <c r="I59" i="28"/>
  <c r="I61" i="28"/>
  <c r="I63" i="28"/>
  <c r="I65" i="28"/>
  <c r="I67" i="28"/>
  <c r="I69" i="28"/>
  <c r="I71" i="28"/>
  <c r="K74" i="28"/>
  <c r="I74" i="28"/>
  <c r="K78" i="28"/>
  <c r="I78" i="28"/>
  <c r="K82" i="28"/>
  <c r="I82" i="28"/>
  <c r="K86" i="28"/>
  <c r="I86" i="28"/>
  <c r="K90" i="28"/>
  <c r="I90" i="28"/>
  <c r="K94" i="28"/>
  <c r="I94" i="28"/>
  <c r="K137" i="28"/>
  <c r="K143" i="28"/>
  <c r="K149" i="28"/>
  <c r="K159" i="28"/>
  <c r="K168" i="28"/>
  <c r="K174" i="28"/>
  <c r="K187" i="28"/>
  <c r="K207" i="28"/>
  <c r="I207" i="28"/>
  <c r="K219" i="28"/>
  <c r="I219" i="28"/>
  <c r="K250" i="28"/>
  <c r="I250" i="28"/>
  <c r="K99" i="28"/>
  <c r="K112" i="28"/>
  <c r="K118" i="28"/>
  <c r="K131" i="28"/>
  <c r="I137" i="28"/>
  <c r="I143" i="28"/>
  <c r="K147" i="28"/>
  <c r="I149" i="28"/>
  <c r="K153" i="28"/>
  <c r="I159" i="28"/>
  <c r="K163" i="28"/>
  <c r="K165" i="28"/>
  <c r="I168" i="28"/>
  <c r="K172" i="28"/>
  <c r="I174" i="28"/>
  <c r="K178" i="28"/>
  <c r="I187" i="28"/>
  <c r="K213" i="28"/>
  <c r="I213" i="28"/>
  <c r="K234" i="28"/>
  <c r="I234" i="28"/>
  <c r="K252" i="28"/>
  <c r="I252" i="28"/>
  <c r="K259" i="28"/>
  <c r="I259" i="28"/>
  <c r="K264" i="28"/>
  <c r="I264" i="28"/>
  <c r="K268" i="28"/>
  <c r="I268" i="28"/>
  <c r="K106" i="28"/>
  <c r="K116" i="28"/>
  <c r="K122" i="28"/>
  <c r="K129" i="28"/>
  <c r="K135" i="28"/>
  <c r="K151" i="28"/>
  <c r="K157" i="28"/>
  <c r="K166" i="28"/>
  <c r="K176" i="28"/>
  <c r="K185" i="28"/>
  <c r="K189" i="28"/>
  <c r="I189" i="28"/>
  <c r="K215" i="28"/>
  <c r="I215" i="28"/>
  <c r="K236" i="28"/>
  <c r="I236" i="28"/>
  <c r="K271" i="28"/>
  <c r="I271" i="28"/>
  <c r="I97" i="28"/>
  <c r="K98" i="28"/>
  <c r="K104" i="28"/>
  <c r="I106" i="28"/>
  <c r="K110" i="28"/>
  <c r="I116" i="28"/>
  <c r="K120" i="28"/>
  <c r="I122" i="28"/>
  <c r="I129" i="28"/>
  <c r="K133" i="28"/>
  <c r="I135" i="28"/>
  <c r="K139" i="28"/>
  <c r="K145" i="28"/>
  <c r="I151" i="28"/>
  <c r="K155" i="28"/>
  <c r="I157" i="28"/>
  <c r="K161" i="28"/>
  <c r="I166" i="28"/>
  <c r="K170" i="28"/>
  <c r="I176" i="28"/>
  <c r="I185" i="28"/>
  <c r="K191" i="28"/>
  <c r="I191" i="28"/>
  <c r="K205" i="28"/>
  <c r="I205" i="28"/>
  <c r="K217" i="28"/>
  <c r="I217" i="28"/>
  <c r="K244" i="28"/>
  <c r="I244" i="28"/>
  <c r="K281" i="28"/>
  <c r="I281" i="28"/>
  <c r="K195" i="28"/>
  <c r="K199" i="28"/>
  <c r="K203" i="28"/>
  <c r="K209" i="28"/>
  <c r="K223" i="28"/>
  <c r="K238" i="28"/>
  <c r="K246" i="28"/>
  <c r="K256" i="28"/>
  <c r="K273" i="28"/>
  <c r="K197" i="28"/>
  <c r="K201" i="28"/>
  <c r="K211" i="28"/>
  <c r="K221" i="28"/>
  <c r="K228" i="28"/>
  <c r="K231" i="28" s="1"/>
  <c r="K240" i="28"/>
  <c r="K248" i="28"/>
  <c r="K254" i="28"/>
  <c r="K275" i="28"/>
  <c r="D71" i="27"/>
  <c r="D72" i="27" s="1"/>
  <c r="O65" i="27"/>
  <c r="M65" i="27"/>
  <c r="K65" i="27"/>
  <c r="G65" i="27"/>
  <c r="O60" i="27"/>
  <c r="M60" i="27"/>
  <c r="K60" i="27"/>
  <c r="I60" i="27"/>
  <c r="O53" i="27"/>
  <c r="M53" i="27"/>
  <c r="K53" i="27"/>
  <c r="I53" i="27"/>
  <c r="G53" i="27"/>
  <c r="O52" i="27"/>
  <c r="M52" i="27"/>
  <c r="K52" i="27"/>
  <c r="I52" i="27"/>
  <c r="G52" i="27"/>
  <c r="O51" i="27"/>
  <c r="M51" i="27"/>
  <c r="K51" i="27"/>
  <c r="I51" i="27"/>
  <c r="G51" i="27"/>
  <c r="O50" i="27"/>
  <c r="M50" i="27"/>
  <c r="K50" i="27"/>
  <c r="I50" i="27"/>
  <c r="G50" i="27"/>
  <c r="O49" i="27"/>
  <c r="M49" i="27"/>
  <c r="K49" i="27"/>
  <c r="I49" i="27"/>
  <c r="G49" i="27"/>
  <c r="O48" i="27"/>
  <c r="M48" i="27"/>
  <c r="K48" i="27"/>
  <c r="I48" i="27"/>
  <c r="G48" i="27"/>
  <c r="O47" i="27"/>
  <c r="M47" i="27"/>
  <c r="K47" i="27"/>
  <c r="I47" i="27"/>
  <c r="G47" i="27"/>
  <c r="O46" i="27"/>
  <c r="M46" i="27"/>
  <c r="K46" i="27"/>
  <c r="I46" i="27"/>
  <c r="G46" i="27"/>
  <c r="O39" i="27"/>
  <c r="M39" i="27"/>
  <c r="K39" i="27"/>
  <c r="I39" i="27"/>
  <c r="G39" i="27"/>
  <c r="O36" i="27"/>
  <c r="M36" i="27"/>
  <c r="K36" i="27"/>
  <c r="I36" i="27"/>
  <c r="G36" i="27"/>
  <c r="O35" i="27"/>
  <c r="M35" i="27"/>
  <c r="K35" i="27"/>
  <c r="I35" i="27"/>
  <c r="G35" i="27"/>
  <c r="O34" i="27"/>
  <c r="M34" i="27"/>
  <c r="K34" i="27"/>
  <c r="I34" i="27"/>
  <c r="G34" i="27"/>
  <c r="O33" i="27"/>
  <c r="M33" i="27"/>
  <c r="K33" i="27"/>
  <c r="I33" i="27"/>
  <c r="G33" i="27"/>
  <c r="O32" i="27"/>
  <c r="M32" i="27"/>
  <c r="K32" i="27"/>
  <c r="I32" i="27"/>
  <c r="G32" i="27"/>
  <c r="O31" i="27"/>
  <c r="M31" i="27"/>
  <c r="K31" i="27"/>
  <c r="I31" i="27"/>
  <c r="G31" i="27"/>
  <c r="O30" i="27"/>
  <c r="M30" i="27"/>
  <c r="K30" i="27"/>
  <c r="I30" i="27"/>
  <c r="G30" i="27"/>
  <c r="O29" i="27"/>
  <c r="M29" i="27"/>
  <c r="K29" i="27"/>
  <c r="I29" i="27"/>
  <c r="G29" i="27"/>
  <c r="O28" i="27"/>
  <c r="M28" i="27"/>
  <c r="K28" i="27"/>
  <c r="I28" i="27"/>
  <c r="G28" i="27"/>
  <c r="O27" i="27"/>
  <c r="M27" i="27"/>
  <c r="K27" i="27"/>
  <c r="I27" i="27"/>
  <c r="G27" i="27"/>
  <c r="O26" i="27"/>
  <c r="M26" i="27"/>
  <c r="K26" i="27"/>
  <c r="I26" i="27"/>
  <c r="G26" i="27"/>
  <c r="O25" i="27"/>
  <c r="M25" i="27"/>
  <c r="K25" i="27"/>
  <c r="I25" i="27"/>
  <c r="G25" i="27"/>
  <c r="O24" i="27"/>
  <c r="M24" i="27"/>
  <c r="K24" i="27"/>
  <c r="I24" i="27"/>
  <c r="G24" i="27"/>
  <c r="O23" i="27"/>
  <c r="M23" i="27"/>
  <c r="K23" i="27"/>
  <c r="I23" i="27"/>
  <c r="G23" i="27"/>
  <c r="O22" i="27"/>
  <c r="M22" i="27"/>
  <c r="K22" i="27"/>
  <c r="I22" i="27"/>
  <c r="G22" i="27"/>
  <c r="O21" i="27"/>
  <c r="M21" i="27"/>
  <c r="K21" i="27"/>
  <c r="I21" i="27"/>
  <c r="G21" i="27"/>
  <c r="O20" i="27"/>
  <c r="M20" i="27"/>
  <c r="K20" i="27"/>
  <c r="I20" i="27"/>
  <c r="G20" i="27"/>
  <c r="O19" i="27"/>
  <c r="M19" i="27"/>
  <c r="K19" i="27"/>
  <c r="I19" i="27"/>
  <c r="G19" i="27"/>
  <c r="O18" i="27"/>
  <c r="M18" i="27"/>
  <c r="K18" i="27"/>
  <c r="I18" i="27"/>
  <c r="G18" i="27"/>
  <c r="O17" i="27"/>
  <c r="M17" i="27"/>
  <c r="K17" i="27"/>
  <c r="I17" i="27"/>
  <c r="G17" i="27"/>
  <c r="O16" i="27"/>
  <c r="M16" i="27"/>
  <c r="K16" i="27"/>
  <c r="I16" i="27"/>
  <c r="G16" i="27"/>
  <c r="O15" i="27"/>
  <c r="M15" i="27"/>
  <c r="K15" i="27"/>
  <c r="I15" i="27"/>
  <c r="G15" i="27"/>
  <c r="O14" i="27"/>
  <c r="M14" i="27"/>
  <c r="K14" i="27"/>
  <c r="I14" i="27"/>
  <c r="G14" i="27"/>
  <c r="O13" i="27"/>
  <c r="M13" i="27"/>
  <c r="K13" i="27"/>
  <c r="I13" i="27"/>
  <c r="G13" i="27"/>
  <c r="O12" i="27"/>
  <c r="M12" i="27"/>
  <c r="K12" i="27"/>
  <c r="I12" i="27"/>
  <c r="G12" i="27"/>
  <c r="O11" i="27"/>
  <c r="M11" i="27"/>
  <c r="K11" i="27"/>
  <c r="I11" i="27"/>
  <c r="G11" i="27"/>
  <c r="O10" i="27"/>
  <c r="M10" i="27"/>
  <c r="K10" i="27"/>
  <c r="I10" i="27"/>
  <c r="G10" i="27"/>
  <c r="O9" i="27"/>
  <c r="M9" i="27"/>
  <c r="K9" i="27"/>
  <c r="I9" i="27"/>
  <c r="G9" i="27"/>
  <c r="K266" i="28" l="1"/>
  <c r="K124" i="28"/>
  <c r="I266" i="28"/>
  <c r="I261" i="28"/>
  <c r="K292" i="28"/>
  <c r="I141" i="28"/>
  <c r="I40" i="27"/>
  <c r="G54" i="27"/>
  <c r="O54" i="27"/>
  <c r="I41" i="28"/>
  <c r="K51" i="28"/>
  <c r="K261" i="28"/>
  <c r="K141" i="28"/>
  <c r="I292" i="28"/>
  <c r="I225" i="28"/>
  <c r="K225" i="28"/>
  <c r="I25" i="28"/>
  <c r="I124" i="28"/>
  <c r="K41" i="28"/>
  <c r="I51" i="28"/>
  <c r="I54" i="27"/>
  <c r="M40" i="27"/>
  <c r="K40" i="27"/>
  <c r="K54" i="27"/>
  <c r="G40" i="27"/>
  <c r="O40" i="27"/>
  <c r="M54" i="27"/>
  <c r="I276" i="28"/>
  <c r="K25" i="28"/>
  <c r="K276" i="28"/>
  <c r="K101" i="28"/>
  <c r="I180" i="28"/>
  <c r="K180" i="28"/>
  <c r="I101" i="28"/>
  <c r="AD35" i="26"/>
  <c r="AB35" i="26"/>
  <c r="Z35" i="26"/>
  <c r="X35" i="26"/>
  <c r="V35" i="26"/>
  <c r="T35" i="26"/>
  <c r="R35" i="26"/>
  <c r="P35" i="26"/>
  <c r="N35" i="26"/>
  <c r="L35" i="26"/>
  <c r="J35" i="26"/>
  <c r="H35" i="26"/>
  <c r="AH32" i="26"/>
  <c r="AF32" i="26"/>
  <c r="AD32" i="26"/>
  <c r="AB32" i="26"/>
  <c r="Z32" i="26"/>
  <c r="X32" i="26"/>
  <c r="V32" i="26"/>
  <c r="T32" i="26"/>
  <c r="R32" i="26"/>
  <c r="P32" i="26"/>
  <c r="N32" i="26"/>
  <c r="L32" i="26"/>
  <c r="J32" i="26"/>
  <c r="H32" i="26"/>
  <c r="AH31" i="26"/>
  <c r="AF31" i="26"/>
  <c r="AD31" i="26"/>
  <c r="AB31" i="26"/>
  <c r="Z31" i="26"/>
  <c r="X31" i="26"/>
  <c r="V31" i="26"/>
  <c r="T31" i="26"/>
  <c r="R31" i="26"/>
  <c r="P31" i="26"/>
  <c r="N31" i="26"/>
  <c r="L31" i="26"/>
  <c r="J31" i="26"/>
  <c r="H31" i="26"/>
  <c r="AH30" i="26"/>
  <c r="AF30" i="26"/>
  <c r="AD30" i="26"/>
  <c r="AB30" i="26"/>
  <c r="Z30" i="26"/>
  <c r="X30" i="26"/>
  <c r="V30" i="26"/>
  <c r="T30" i="26"/>
  <c r="R30" i="26"/>
  <c r="P30" i="26"/>
  <c r="N30" i="26"/>
  <c r="L30" i="26"/>
  <c r="J30" i="26"/>
  <c r="H30" i="26"/>
  <c r="AH29" i="26"/>
  <c r="AF29" i="26"/>
  <c r="AD29" i="26"/>
  <c r="AB29" i="26"/>
  <c r="Z29" i="26"/>
  <c r="X29" i="26"/>
  <c r="V29" i="26"/>
  <c r="T29" i="26"/>
  <c r="R29" i="26"/>
  <c r="P29" i="26"/>
  <c r="N29" i="26"/>
  <c r="L29" i="26"/>
  <c r="J29" i="26"/>
  <c r="H29" i="26"/>
  <c r="AH27" i="26"/>
  <c r="AF27" i="26"/>
  <c r="AD27" i="26"/>
  <c r="AB27" i="26"/>
  <c r="Z27" i="26"/>
  <c r="X27" i="26"/>
  <c r="V27" i="26"/>
  <c r="T27" i="26"/>
  <c r="R27" i="26"/>
  <c r="P27" i="26"/>
  <c r="N27" i="26"/>
  <c r="L27" i="26"/>
  <c r="J27" i="26"/>
  <c r="H27" i="26"/>
  <c r="AH26" i="26"/>
  <c r="AF26" i="26"/>
  <c r="AD26" i="26"/>
  <c r="AB26" i="26"/>
  <c r="Z26" i="26"/>
  <c r="X26" i="26"/>
  <c r="V26" i="26"/>
  <c r="T26" i="26"/>
  <c r="R26" i="26"/>
  <c r="P26" i="26"/>
  <c r="N26" i="26"/>
  <c r="L26" i="26"/>
  <c r="J26" i="26"/>
  <c r="H26" i="26"/>
  <c r="AH25" i="26"/>
  <c r="AF25" i="26"/>
  <c r="AD25" i="26"/>
  <c r="AB25" i="26"/>
  <c r="Z25" i="26"/>
  <c r="X25" i="26"/>
  <c r="V25" i="26"/>
  <c r="T25" i="26"/>
  <c r="R25" i="26"/>
  <c r="P25" i="26"/>
  <c r="N25" i="26"/>
  <c r="L25" i="26"/>
  <c r="J25" i="26"/>
  <c r="H25" i="26"/>
  <c r="AH24" i="26"/>
  <c r="AF24" i="26"/>
  <c r="AD24" i="26"/>
  <c r="AB24" i="26"/>
  <c r="Z24" i="26"/>
  <c r="X24" i="26"/>
  <c r="V24" i="26"/>
  <c r="T24" i="26"/>
  <c r="R24" i="26"/>
  <c r="P24" i="26"/>
  <c r="N24" i="26"/>
  <c r="L24" i="26"/>
  <c r="J24" i="26"/>
  <c r="H24" i="26"/>
  <c r="AH23" i="26"/>
  <c r="AF23" i="26"/>
  <c r="AD23" i="26"/>
  <c r="AB23" i="26"/>
  <c r="Z23" i="26"/>
  <c r="X23" i="26"/>
  <c r="V23" i="26"/>
  <c r="T23" i="26"/>
  <c r="R23" i="26"/>
  <c r="P23" i="26"/>
  <c r="N23" i="26"/>
  <c r="L23" i="26"/>
  <c r="J23" i="26"/>
  <c r="H23" i="26"/>
  <c r="AH21" i="26"/>
  <c r="AF21" i="26"/>
  <c r="AD21" i="26"/>
  <c r="AB21" i="26"/>
  <c r="Z21" i="26"/>
  <c r="X21" i="26"/>
  <c r="V21" i="26"/>
  <c r="T21" i="26"/>
  <c r="R21" i="26"/>
  <c r="P21" i="26"/>
  <c r="N21" i="26"/>
  <c r="L21" i="26"/>
  <c r="J21" i="26"/>
  <c r="H21" i="26"/>
  <c r="AH20" i="26"/>
  <c r="AF20" i="26"/>
  <c r="AD20" i="26"/>
  <c r="AB20" i="26"/>
  <c r="Z20" i="26"/>
  <c r="X20" i="26"/>
  <c r="V20" i="26"/>
  <c r="T20" i="26"/>
  <c r="R20" i="26"/>
  <c r="P20" i="26"/>
  <c r="N20" i="26"/>
  <c r="L20" i="26"/>
  <c r="J20" i="26"/>
  <c r="H20" i="26"/>
  <c r="AH18" i="26"/>
  <c r="AF18" i="26"/>
  <c r="AD18" i="26"/>
  <c r="AB18" i="26"/>
  <c r="Z18" i="26"/>
  <c r="X18" i="26"/>
  <c r="V18" i="26"/>
  <c r="T18" i="26"/>
  <c r="R18" i="26"/>
  <c r="P18" i="26"/>
  <c r="N18" i="26"/>
  <c r="L18" i="26"/>
  <c r="J18" i="26"/>
  <c r="H18" i="26"/>
  <c r="AH17" i="26"/>
  <c r="AF17" i="26"/>
  <c r="AD17" i="26"/>
  <c r="AB17" i="26"/>
  <c r="Z17" i="26"/>
  <c r="X17" i="26"/>
  <c r="V17" i="26"/>
  <c r="T17" i="26"/>
  <c r="R17" i="26"/>
  <c r="P17" i="26"/>
  <c r="N17" i="26"/>
  <c r="L17" i="26"/>
  <c r="J17" i="26"/>
  <c r="H17" i="26"/>
  <c r="AH16" i="26"/>
  <c r="AF16" i="26"/>
  <c r="AD16" i="26"/>
  <c r="AB16" i="26"/>
  <c r="Z16" i="26"/>
  <c r="X16" i="26"/>
  <c r="V16" i="26"/>
  <c r="T16" i="26"/>
  <c r="R16" i="26"/>
  <c r="P16" i="26"/>
  <c r="N16" i="26"/>
  <c r="L16" i="26"/>
  <c r="J16" i="26"/>
  <c r="H16" i="26"/>
  <c r="AH15" i="26"/>
  <c r="AF15" i="26"/>
  <c r="AD15" i="26"/>
  <c r="AB15" i="26"/>
  <c r="Z15" i="26"/>
  <c r="X15" i="26"/>
  <c r="V15" i="26"/>
  <c r="T15" i="26"/>
  <c r="R15" i="26"/>
  <c r="P15" i="26"/>
  <c r="N15" i="26"/>
  <c r="L15" i="26"/>
  <c r="J15" i="26"/>
  <c r="H15" i="26"/>
  <c r="AH14" i="26"/>
  <c r="AF14" i="26"/>
  <c r="AD14" i="26"/>
  <c r="AB14" i="26"/>
  <c r="Z14" i="26"/>
  <c r="X14" i="26"/>
  <c r="V14" i="26"/>
  <c r="T14" i="26"/>
  <c r="R14" i="26"/>
  <c r="P14" i="26"/>
  <c r="N14" i="26"/>
  <c r="L14" i="26"/>
  <c r="J14" i="26"/>
  <c r="H14" i="26"/>
  <c r="AH13" i="26"/>
  <c r="AF13" i="26"/>
  <c r="AD13" i="26"/>
  <c r="AB13" i="26"/>
  <c r="Z13" i="26"/>
  <c r="X13" i="26"/>
  <c r="V13" i="26"/>
  <c r="T13" i="26"/>
  <c r="R13" i="26"/>
  <c r="P13" i="26"/>
  <c r="N13" i="26"/>
  <c r="L13" i="26"/>
  <c r="J13" i="26"/>
  <c r="H13" i="26"/>
  <c r="AH12" i="26"/>
  <c r="AF12" i="26"/>
  <c r="AD12" i="26"/>
  <c r="AB12" i="26"/>
  <c r="Z12" i="26"/>
  <c r="X12" i="26"/>
  <c r="V12" i="26"/>
  <c r="T12" i="26"/>
  <c r="R12" i="26"/>
  <c r="P12" i="26"/>
  <c r="N12" i="26"/>
  <c r="L12" i="26"/>
  <c r="J12" i="26"/>
  <c r="H12" i="26"/>
  <c r="AH11" i="26"/>
  <c r="AF11" i="26"/>
  <c r="AD11" i="26"/>
  <c r="AB11" i="26"/>
  <c r="Z11" i="26"/>
  <c r="X11" i="26"/>
  <c r="V11" i="26"/>
  <c r="T11" i="26"/>
  <c r="R11" i="26"/>
  <c r="P11" i="26"/>
  <c r="N11" i="26"/>
  <c r="L11" i="26"/>
  <c r="J11" i="26"/>
  <c r="H11" i="26"/>
  <c r="AH9" i="26"/>
  <c r="AF9" i="26"/>
  <c r="AD9" i="26"/>
  <c r="AB9" i="26"/>
  <c r="Z9" i="26"/>
  <c r="X9" i="26"/>
  <c r="V9" i="26"/>
  <c r="T9" i="26"/>
  <c r="R9" i="26"/>
  <c r="P9" i="26"/>
  <c r="N9" i="26"/>
  <c r="L9" i="26"/>
  <c r="J9" i="26"/>
  <c r="H9" i="26"/>
  <c r="AH8" i="26"/>
  <c r="AF8" i="26"/>
  <c r="AD8" i="26"/>
  <c r="AB8" i="26"/>
  <c r="Z8" i="26"/>
  <c r="X8" i="26"/>
  <c r="V8" i="26"/>
  <c r="T8" i="26"/>
  <c r="R8" i="26"/>
  <c r="P8" i="26"/>
  <c r="P34" i="26" s="1"/>
  <c r="N8" i="26"/>
  <c r="L8" i="26"/>
  <c r="J8" i="26"/>
  <c r="H8" i="26"/>
  <c r="H34" i="26" s="1"/>
  <c r="AF34" i="26" l="1"/>
  <c r="AF35" i="26"/>
  <c r="X34" i="26"/>
  <c r="G68" i="27"/>
  <c r="G73" i="27" s="1"/>
  <c r="K68" i="27"/>
  <c r="J34" i="26"/>
  <c r="R34" i="26"/>
  <c r="Z34" i="26"/>
  <c r="AH34" i="26"/>
  <c r="I68" i="27"/>
  <c r="O68" i="27"/>
  <c r="L34" i="26"/>
  <c r="T34" i="26"/>
  <c r="AB34" i="26"/>
  <c r="N34" i="26"/>
  <c r="V34" i="26"/>
  <c r="AD34" i="26"/>
  <c r="M68" i="27"/>
  <c r="K296" i="28"/>
  <c r="K311" i="28" s="1"/>
  <c r="I296" i="28"/>
  <c r="I312" i="28" s="1"/>
  <c r="J29" i="25"/>
  <c r="H29" i="25"/>
  <c r="F29" i="25"/>
  <c r="J28" i="25"/>
  <c r="H28" i="25"/>
  <c r="F28" i="25"/>
  <c r="J27" i="25"/>
  <c r="H27" i="25"/>
  <c r="F27" i="25"/>
  <c r="J26" i="25"/>
  <c r="H26" i="25"/>
  <c r="F26" i="25"/>
  <c r="J25" i="25"/>
  <c r="H25" i="25"/>
  <c r="F25" i="25"/>
  <c r="J24" i="25"/>
  <c r="H24" i="25"/>
  <c r="F24" i="25"/>
  <c r="J23" i="25"/>
  <c r="H23" i="25"/>
  <c r="F23" i="25"/>
  <c r="J22" i="25"/>
  <c r="H22" i="25"/>
  <c r="F22" i="25"/>
  <c r="J21" i="25"/>
  <c r="H21" i="25"/>
  <c r="F21" i="25"/>
  <c r="J20" i="25"/>
  <c r="H20" i="25"/>
  <c r="F20" i="25"/>
  <c r="J19" i="25"/>
  <c r="H19" i="25"/>
  <c r="F19" i="25"/>
  <c r="J18" i="25"/>
  <c r="H18" i="25"/>
  <c r="F18" i="25"/>
  <c r="J17" i="25"/>
  <c r="H17" i="25"/>
  <c r="F17" i="25"/>
  <c r="J16" i="25"/>
  <c r="H16" i="25"/>
  <c r="F16" i="25"/>
  <c r="J15" i="25"/>
  <c r="H15" i="25"/>
  <c r="F15" i="25"/>
  <c r="J14" i="25"/>
  <c r="H14" i="25"/>
  <c r="F14" i="25"/>
  <c r="J13" i="25"/>
  <c r="H13" i="25"/>
  <c r="F13" i="25"/>
  <c r="J12" i="25"/>
  <c r="H12" i="25"/>
  <c r="F12" i="25"/>
  <c r="J11" i="25"/>
  <c r="H11" i="25"/>
  <c r="F11" i="25"/>
  <c r="J10" i="25"/>
  <c r="H10" i="25"/>
  <c r="F10" i="25"/>
  <c r="J9" i="25"/>
  <c r="H9" i="25"/>
  <c r="F9" i="25"/>
  <c r="J8" i="25"/>
  <c r="H8" i="25"/>
  <c r="F8" i="25"/>
  <c r="J7" i="25"/>
  <c r="H7" i="25"/>
  <c r="F7" i="25"/>
  <c r="M248" i="24"/>
  <c r="K248" i="24"/>
  <c r="I248" i="24"/>
  <c r="G248" i="24"/>
  <c r="M247" i="24"/>
  <c r="K247" i="24"/>
  <c r="I247" i="24"/>
  <c r="G247" i="24"/>
  <c r="M246" i="24"/>
  <c r="K246" i="24"/>
  <c r="I246" i="24"/>
  <c r="G246" i="24"/>
  <c r="M245" i="24"/>
  <c r="M249" i="24" s="1"/>
  <c r="K245" i="24"/>
  <c r="K249" i="24" s="1"/>
  <c r="I245" i="24"/>
  <c r="G245" i="24"/>
  <c r="M242" i="24"/>
  <c r="K242" i="24"/>
  <c r="I242" i="24"/>
  <c r="G242" i="24"/>
  <c r="M241" i="24"/>
  <c r="K241" i="24"/>
  <c r="I241" i="24"/>
  <c r="G241" i="24"/>
  <c r="M240" i="24"/>
  <c r="K240" i="24"/>
  <c r="I240" i="24"/>
  <c r="G240" i="24"/>
  <c r="M239" i="24"/>
  <c r="K239" i="24"/>
  <c r="I239" i="24"/>
  <c r="G239" i="24"/>
  <c r="M238" i="24"/>
  <c r="K238" i="24"/>
  <c r="I238" i="24"/>
  <c r="G238" i="24"/>
  <c r="M237" i="24"/>
  <c r="K237" i="24"/>
  <c r="I237" i="24"/>
  <c r="G237" i="24"/>
  <c r="M236" i="24"/>
  <c r="K236" i="24"/>
  <c r="I236" i="24"/>
  <c r="G236" i="24"/>
  <c r="M235" i="24"/>
  <c r="M243" i="24" s="1"/>
  <c r="M251" i="24" s="1"/>
  <c r="K235" i="24"/>
  <c r="I235" i="24"/>
  <c r="G235" i="24"/>
  <c r="M228" i="24"/>
  <c r="K228" i="24"/>
  <c r="I228" i="24"/>
  <c r="G228" i="24"/>
  <c r="M227" i="24"/>
  <c r="K227" i="24"/>
  <c r="I227" i="24"/>
  <c r="G227" i="24"/>
  <c r="M226" i="24"/>
  <c r="K226" i="24"/>
  <c r="I226" i="24"/>
  <c r="G226" i="24"/>
  <c r="M225" i="24"/>
  <c r="K225" i="24"/>
  <c r="I225" i="24"/>
  <c r="G225" i="24"/>
  <c r="M224" i="24"/>
  <c r="K224" i="24"/>
  <c r="I224" i="24"/>
  <c r="G224" i="24"/>
  <c r="M223" i="24"/>
  <c r="K223" i="24"/>
  <c r="I223" i="24"/>
  <c r="G223" i="24"/>
  <c r="M222" i="24"/>
  <c r="K222" i="24"/>
  <c r="I222" i="24"/>
  <c r="G222" i="24"/>
  <c r="M221" i="24"/>
  <c r="K221" i="24"/>
  <c r="I221" i="24"/>
  <c r="G221" i="24"/>
  <c r="M220" i="24"/>
  <c r="K220" i="24"/>
  <c r="I220" i="24"/>
  <c r="G220" i="24"/>
  <c r="M219" i="24"/>
  <c r="M229" i="24" s="1"/>
  <c r="K219" i="24"/>
  <c r="K229" i="24" s="1"/>
  <c r="I219" i="24"/>
  <c r="G219" i="24"/>
  <c r="G229" i="24" s="1"/>
  <c r="M216" i="24"/>
  <c r="K216" i="24"/>
  <c r="I216" i="24"/>
  <c r="G216" i="24"/>
  <c r="M215" i="24"/>
  <c r="K215" i="24"/>
  <c r="I215" i="24"/>
  <c r="G215" i="24"/>
  <c r="M214" i="24"/>
  <c r="K214" i="24"/>
  <c r="I214" i="24"/>
  <c r="G214" i="24"/>
  <c r="M213" i="24"/>
  <c r="M217" i="24" s="1"/>
  <c r="M231" i="24" s="1"/>
  <c r="K213" i="24"/>
  <c r="K217" i="24" s="1"/>
  <c r="K231" i="24" s="1"/>
  <c r="I213" i="24"/>
  <c r="G213" i="24"/>
  <c r="G217" i="24" s="1"/>
  <c r="G231" i="24" s="1"/>
  <c r="M208" i="24"/>
  <c r="K208" i="24"/>
  <c r="I208" i="24"/>
  <c r="G208" i="24"/>
  <c r="M207" i="24"/>
  <c r="K207" i="24"/>
  <c r="I207" i="24"/>
  <c r="G207" i="24"/>
  <c r="M206" i="24"/>
  <c r="K206" i="24"/>
  <c r="I206" i="24"/>
  <c r="G206" i="24"/>
  <c r="M205" i="24"/>
  <c r="K205" i="24"/>
  <c r="I205" i="24"/>
  <c r="G205" i="24"/>
  <c r="M204" i="24"/>
  <c r="K204" i="24"/>
  <c r="I204" i="24"/>
  <c r="G204" i="24"/>
  <c r="M203" i="24"/>
  <c r="K203" i="24"/>
  <c r="I203" i="24"/>
  <c r="G203" i="24"/>
  <c r="M201" i="24"/>
  <c r="K201" i="24"/>
  <c r="I201" i="24"/>
  <c r="G201" i="24"/>
  <c r="M199" i="24"/>
  <c r="K199" i="24"/>
  <c r="I199" i="24"/>
  <c r="G199" i="24"/>
  <c r="M197" i="24"/>
  <c r="K197" i="24"/>
  <c r="I197" i="24"/>
  <c r="G197" i="24"/>
  <c r="M196" i="24"/>
  <c r="K196" i="24"/>
  <c r="I196" i="24"/>
  <c r="G196" i="24"/>
  <c r="M195" i="24"/>
  <c r="K195" i="24"/>
  <c r="I195" i="24"/>
  <c r="G195" i="24"/>
  <c r="M194" i="24"/>
  <c r="K194" i="24"/>
  <c r="I194" i="24"/>
  <c r="G194" i="24"/>
  <c r="M193" i="24"/>
  <c r="K193" i="24"/>
  <c r="I193" i="24"/>
  <c r="G193" i="24"/>
  <c r="M192" i="24"/>
  <c r="K192" i="24"/>
  <c r="I192" i="24"/>
  <c r="G192" i="24"/>
  <c r="M191" i="24"/>
  <c r="K191" i="24"/>
  <c r="I191" i="24"/>
  <c r="M190" i="24"/>
  <c r="K190" i="24"/>
  <c r="I190" i="24"/>
  <c r="G190" i="24"/>
  <c r="M189" i="24"/>
  <c r="K189" i="24"/>
  <c r="I189" i="24"/>
  <c r="G189" i="24"/>
  <c r="M188" i="24"/>
  <c r="K188" i="24"/>
  <c r="I188" i="24"/>
  <c r="G188" i="24"/>
  <c r="M187" i="24"/>
  <c r="K187" i="24"/>
  <c r="I187" i="24"/>
  <c r="G187" i="24"/>
  <c r="M186" i="24"/>
  <c r="K186" i="24"/>
  <c r="I186" i="24"/>
  <c r="G186" i="24"/>
  <c r="M185" i="24"/>
  <c r="K185" i="24"/>
  <c r="I185" i="24"/>
  <c r="G185" i="24"/>
  <c r="M184" i="24"/>
  <c r="K184" i="24"/>
  <c r="I184" i="24"/>
  <c r="G184" i="24"/>
  <c r="M183" i="24"/>
  <c r="K183" i="24"/>
  <c r="I183" i="24"/>
  <c r="G183" i="24"/>
  <c r="M182" i="24"/>
  <c r="K182" i="24"/>
  <c r="I182" i="24"/>
  <c r="G182" i="24"/>
  <c r="M181" i="24"/>
  <c r="K181" i="24"/>
  <c r="I181" i="24"/>
  <c r="G181" i="24"/>
  <c r="M180" i="24"/>
  <c r="K180" i="24"/>
  <c r="I180" i="24"/>
  <c r="G180" i="24"/>
  <c r="M179" i="24"/>
  <c r="K179" i="24"/>
  <c r="I179" i="24"/>
  <c r="G179" i="24"/>
  <c r="M178" i="24"/>
  <c r="K178" i="24"/>
  <c r="I178" i="24"/>
  <c r="G178" i="24"/>
  <c r="M177" i="24"/>
  <c r="K177" i="24"/>
  <c r="I177" i="24"/>
  <c r="G177" i="24"/>
  <c r="M176" i="24"/>
  <c r="K176" i="24"/>
  <c r="I176" i="24"/>
  <c r="G176" i="24"/>
  <c r="M175" i="24"/>
  <c r="I175" i="24"/>
  <c r="M174" i="24"/>
  <c r="K174" i="24"/>
  <c r="I174" i="24"/>
  <c r="G174" i="24"/>
  <c r="M173" i="24"/>
  <c r="I173" i="24"/>
  <c r="M172" i="24"/>
  <c r="K172" i="24"/>
  <c r="I172" i="24"/>
  <c r="G172" i="24"/>
  <c r="M171" i="24"/>
  <c r="K171" i="24"/>
  <c r="I171" i="24"/>
  <c r="G171" i="24"/>
  <c r="M170" i="24"/>
  <c r="K170" i="24"/>
  <c r="I170" i="24"/>
  <c r="G170" i="24"/>
  <c r="M169" i="24"/>
  <c r="K169" i="24"/>
  <c r="I169" i="24"/>
  <c r="G169" i="24"/>
  <c r="M168" i="24"/>
  <c r="K168" i="24"/>
  <c r="I168" i="24"/>
  <c r="G168" i="24"/>
  <c r="M167" i="24"/>
  <c r="K167" i="24"/>
  <c r="I167" i="24"/>
  <c r="G167" i="24"/>
  <c r="M166" i="24"/>
  <c r="K166" i="24"/>
  <c r="I166" i="24"/>
  <c r="G166" i="24"/>
  <c r="M165" i="24"/>
  <c r="K165" i="24"/>
  <c r="I165" i="24"/>
  <c r="G165" i="24"/>
  <c r="M164" i="24"/>
  <c r="K164" i="24"/>
  <c r="I164" i="24"/>
  <c r="G164" i="24"/>
  <c r="M163" i="24"/>
  <c r="K163" i="24"/>
  <c r="I163" i="24"/>
  <c r="G163" i="24"/>
  <c r="M162" i="24"/>
  <c r="K162" i="24"/>
  <c r="I162" i="24"/>
  <c r="G162" i="24"/>
  <c r="M161" i="24"/>
  <c r="K161" i="24"/>
  <c r="I161" i="24"/>
  <c r="G161" i="24"/>
  <c r="M160" i="24"/>
  <c r="K160" i="24"/>
  <c r="I160" i="24"/>
  <c r="G160" i="24"/>
  <c r="M159" i="24"/>
  <c r="K159" i="24"/>
  <c r="I159" i="24"/>
  <c r="G159" i="24"/>
  <c r="M158" i="24"/>
  <c r="K158" i="24"/>
  <c r="I158" i="24"/>
  <c r="G158" i="24"/>
  <c r="M157" i="24"/>
  <c r="K157" i="24"/>
  <c r="I157" i="24"/>
  <c r="G157" i="24"/>
  <c r="M156" i="24"/>
  <c r="K156" i="24"/>
  <c r="I156" i="24"/>
  <c r="G156" i="24"/>
  <c r="M155" i="24"/>
  <c r="K155" i="24"/>
  <c r="I155" i="24"/>
  <c r="G155" i="24"/>
  <c r="M154" i="24"/>
  <c r="K154" i="24"/>
  <c r="I154" i="24"/>
  <c r="G154" i="24"/>
  <c r="M153" i="24"/>
  <c r="I153" i="24"/>
  <c r="M152" i="24"/>
  <c r="K152" i="24"/>
  <c r="I152" i="24"/>
  <c r="G152" i="24"/>
  <c r="M150" i="24"/>
  <c r="K150" i="24"/>
  <c r="I150" i="24"/>
  <c r="G150" i="24"/>
  <c r="M149" i="24"/>
  <c r="K149" i="24"/>
  <c r="I149" i="24"/>
  <c r="G149" i="24"/>
  <c r="M148" i="24"/>
  <c r="K148" i="24"/>
  <c r="I148" i="24"/>
  <c r="G148" i="24"/>
  <c r="M147" i="24"/>
  <c r="K147" i="24"/>
  <c r="I147" i="24"/>
  <c r="G147" i="24"/>
  <c r="M146" i="24"/>
  <c r="K146" i="24"/>
  <c r="I146" i="24"/>
  <c r="G146" i="24"/>
  <c r="M145" i="24"/>
  <c r="K145" i="24"/>
  <c r="I145" i="24"/>
  <c r="G145" i="24"/>
  <c r="M144" i="24"/>
  <c r="K144" i="24"/>
  <c r="I144" i="24"/>
  <c r="G144" i="24"/>
  <c r="M143" i="24"/>
  <c r="K143" i="24"/>
  <c r="I143" i="24"/>
  <c r="G143" i="24"/>
  <c r="M142" i="24"/>
  <c r="K142" i="24"/>
  <c r="I142" i="24"/>
  <c r="G142" i="24"/>
  <c r="M141" i="24"/>
  <c r="K141" i="24"/>
  <c r="I141" i="24"/>
  <c r="G141" i="24"/>
  <c r="M140" i="24"/>
  <c r="K140" i="24"/>
  <c r="I140" i="24"/>
  <c r="G140" i="24"/>
  <c r="M139" i="24"/>
  <c r="K139" i="24"/>
  <c r="I139" i="24"/>
  <c r="G139" i="24"/>
  <c r="M138" i="24"/>
  <c r="K138" i="24"/>
  <c r="I138" i="24"/>
  <c r="G138" i="24"/>
  <c r="M137" i="24"/>
  <c r="K137" i="24"/>
  <c r="I137" i="24"/>
  <c r="G137" i="24"/>
  <c r="M136" i="24"/>
  <c r="K136" i="24"/>
  <c r="I136" i="24"/>
  <c r="G136" i="24"/>
  <c r="M135" i="24"/>
  <c r="K135" i="24"/>
  <c r="I135" i="24"/>
  <c r="G135" i="24"/>
  <c r="M134" i="24"/>
  <c r="K134" i="24"/>
  <c r="I134" i="24"/>
  <c r="G134" i="24"/>
  <c r="M133" i="24"/>
  <c r="K133" i="24"/>
  <c r="I133" i="24"/>
  <c r="G133" i="24"/>
  <c r="M132" i="24"/>
  <c r="K132" i="24"/>
  <c r="I132" i="24"/>
  <c r="G132" i="24"/>
  <c r="M131" i="24"/>
  <c r="K131" i="24"/>
  <c r="I131" i="24"/>
  <c r="G131" i="24"/>
  <c r="M130" i="24"/>
  <c r="K130" i="24"/>
  <c r="I130" i="24"/>
  <c r="G130" i="24"/>
  <c r="M129" i="24"/>
  <c r="K129" i="24"/>
  <c r="I129" i="24"/>
  <c r="G129" i="24"/>
  <c r="M128" i="24"/>
  <c r="K128" i="24"/>
  <c r="I128" i="24"/>
  <c r="G128" i="24"/>
  <c r="M127" i="24"/>
  <c r="K127" i="24"/>
  <c r="I127" i="24"/>
  <c r="G127" i="24"/>
  <c r="M126" i="24"/>
  <c r="K126" i="24"/>
  <c r="I126" i="24"/>
  <c r="G126" i="24"/>
  <c r="M125" i="24"/>
  <c r="K125" i="24"/>
  <c r="I125" i="24"/>
  <c r="G125" i="24"/>
  <c r="M124" i="24"/>
  <c r="K124" i="24"/>
  <c r="I124" i="24"/>
  <c r="G124" i="24"/>
  <c r="M123" i="24"/>
  <c r="K123" i="24"/>
  <c r="I123" i="24"/>
  <c r="G123" i="24"/>
  <c r="M122" i="24"/>
  <c r="K122" i="24"/>
  <c r="I122" i="24"/>
  <c r="G122" i="24"/>
  <c r="M121" i="24"/>
  <c r="K121" i="24"/>
  <c r="I121" i="24"/>
  <c r="G121" i="24"/>
  <c r="M120" i="24"/>
  <c r="K120" i="24"/>
  <c r="I120" i="24"/>
  <c r="G120" i="24"/>
  <c r="M119" i="24"/>
  <c r="K119" i="24"/>
  <c r="I119" i="24"/>
  <c r="G119" i="24"/>
  <c r="M118" i="24"/>
  <c r="K118" i="24"/>
  <c r="I118" i="24"/>
  <c r="G118" i="24"/>
  <c r="M117" i="24"/>
  <c r="K117" i="24"/>
  <c r="I117" i="24"/>
  <c r="G117" i="24"/>
  <c r="M116" i="24"/>
  <c r="K116" i="24"/>
  <c r="I116" i="24"/>
  <c r="G116" i="24"/>
  <c r="M115" i="24"/>
  <c r="K115" i="24"/>
  <c r="I115" i="24"/>
  <c r="G115" i="24"/>
  <c r="M114" i="24"/>
  <c r="K114" i="24"/>
  <c r="I114" i="24"/>
  <c r="G114" i="24"/>
  <c r="M113" i="24"/>
  <c r="K113" i="24"/>
  <c r="I113" i="24"/>
  <c r="G113" i="24"/>
  <c r="M112" i="24"/>
  <c r="K112" i="24"/>
  <c r="I112" i="24"/>
  <c r="G112" i="24"/>
  <c r="M111" i="24"/>
  <c r="K111" i="24"/>
  <c r="I111" i="24"/>
  <c r="G111" i="24"/>
  <c r="M110" i="24"/>
  <c r="K110" i="24"/>
  <c r="I110" i="24"/>
  <c r="G110" i="24"/>
  <c r="M109" i="24"/>
  <c r="K109" i="24"/>
  <c r="I109" i="24"/>
  <c r="G109" i="24"/>
  <c r="M108" i="24"/>
  <c r="K108" i="24"/>
  <c r="I108" i="24"/>
  <c r="G108" i="24"/>
  <c r="M107" i="24"/>
  <c r="K107" i="24"/>
  <c r="I107" i="24"/>
  <c r="G107" i="24"/>
  <c r="M106" i="24"/>
  <c r="K106" i="24"/>
  <c r="I106" i="24"/>
  <c r="G106" i="24"/>
  <c r="M105" i="24"/>
  <c r="K105" i="24"/>
  <c r="I105" i="24"/>
  <c r="G105" i="24"/>
  <c r="M104" i="24"/>
  <c r="K104" i="24"/>
  <c r="I104" i="24"/>
  <c r="G104" i="24"/>
  <c r="M103" i="24"/>
  <c r="K103" i="24"/>
  <c r="I103" i="24"/>
  <c r="G103" i="24"/>
  <c r="M102" i="24"/>
  <c r="K102" i="24"/>
  <c r="I102" i="24"/>
  <c r="G102" i="24"/>
  <c r="M101" i="24"/>
  <c r="K101" i="24"/>
  <c r="I101" i="24"/>
  <c r="G101" i="24"/>
  <c r="M100" i="24"/>
  <c r="K100" i="24"/>
  <c r="I100" i="24"/>
  <c r="G100" i="24"/>
  <c r="M99" i="24"/>
  <c r="K99" i="24"/>
  <c r="I99" i="24"/>
  <c r="G99" i="24"/>
  <c r="M98" i="24"/>
  <c r="K98" i="24"/>
  <c r="I98" i="24"/>
  <c r="G98" i="24"/>
  <c r="M97" i="24"/>
  <c r="I97" i="24"/>
  <c r="M96" i="24"/>
  <c r="K96" i="24"/>
  <c r="I96" i="24"/>
  <c r="G96" i="24"/>
  <c r="M95" i="24"/>
  <c r="K95" i="24"/>
  <c r="I95" i="24"/>
  <c r="G95" i="24"/>
  <c r="M94" i="24"/>
  <c r="K94" i="24"/>
  <c r="I94" i="24"/>
  <c r="G94" i="24"/>
  <c r="M93" i="24"/>
  <c r="K93" i="24"/>
  <c r="I93" i="24"/>
  <c r="G93" i="24"/>
  <c r="M92" i="24"/>
  <c r="K92" i="24"/>
  <c r="I92" i="24"/>
  <c r="G92" i="24"/>
  <c r="M91" i="24"/>
  <c r="K91" i="24"/>
  <c r="I91" i="24"/>
  <c r="G91" i="24"/>
  <c r="M90" i="24"/>
  <c r="K90" i="24"/>
  <c r="I90" i="24"/>
  <c r="G90" i="24"/>
  <c r="M89" i="24"/>
  <c r="K89" i="24"/>
  <c r="I89" i="24"/>
  <c r="G89" i="24"/>
  <c r="M88" i="24"/>
  <c r="K88" i="24"/>
  <c r="I88" i="24"/>
  <c r="G88" i="24"/>
  <c r="M86" i="24"/>
  <c r="K86" i="24"/>
  <c r="I86" i="24"/>
  <c r="G86" i="24"/>
  <c r="M85" i="24"/>
  <c r="K85" i="24"/>
  <c r="I85" i="24"/>
  <c r="G85" i="24"/>
  <c r="M84" i="24"/>
  <c r="K84" i="24"/>
  <c r="I84" i="24"/>
  <c r="G84" i="24"/>
  <c r="M83" i="24"/>
  <c r="K83" i="24"/>
  <c r="I83" i="24"/>
  <c r="G83" i="24"/>
  <c r="M82" i="24"/>
  <c r="K82" i="24"/>
  <c r="I82" i="24"/>
  <c r="G82" i="24"/>
  <c r="M81" i="24"/>
  <c r="K81" i="24"/>
  <c r="I81" i="24"/>
  <c r="G81" i="24"/>
  <c r="M80" i="24"/>
  <c r="K80" i="24"/>
  <c r="I80" i="24"/>
  <c r="G80" i="24"/>
  <c r="M79" i="24"/>
  <c r="K79" i="24"/>
  <c r="I79" i="24"/>
  <c r="G79" i="24"/>
  <c r="M78" i="24"/>
  <c r="K78" i="24"/>
  <c r="I78" i="24"/>
  <c r="G78" i="24"/>
  <c r="M77" i="24"/>
  <c r="K77" i="24"/>
  <c r="I77" i="24"/>
  <c r="G77" i="24"/>
  <c r="M76" i="24"/>
  <c r="K76" i="24"/>
  <c r="I76" i="24"/>
  <c r="G76" i="24"/>
  <c r="M75" i="24"/>
  <c r="K75" i="24"/>
  <c r="I75" i="24"/>
  <c r="G75" i="24"/>
  <c r="M74" i="24"/>
  <c r="K74" i="24"/>
  <c r="I74" i="24"/>
  <c r="G74" i="24"/>
  <c r="M73" i="24"/>
  <c r="K73" i="24"/>
  <c r="I73" i="24"/>
  <c r="G73" i="24"/>
  <c r="M72" i="24"/>
  <c r="K72" i="24"/>
  <c r="I72" i="24"/>
  <c r="G72" i="24"/>
  <c r="M71" i="24"/>
  <c r="K71" i="24"/>
  <c r="I71" i="24"/>
  <c r="G71" i="24"/>
  <c r="M70" i="24"/>
  <c r="K70" i="24"/>
  <c r="I70" i="24"/>
  <c r="G70" i="24"/>
  <c r="M69" i="24"/>
  <c r="K69" i="24"/>
  <c r="I69" i="24"/>
  <c r="G69" i="24"/>
  <c r="M67" i="24"/>
  <c r="K67" i="24"/>
  <c r="I67" i="24"/>
  <c r="G67" i="24"/>
  <c r="M66" i="24"/>
  <c r="K66" i="24"/>
  <c r="I66" i="24"/>
  <c r="G66" i="24"/>
  <c r="M65" i="24"/>
  <c r="K65" i="24"/>
  <c r="I65" i="24"/>
  <c r="G65" i="24"/>
  <c r="M64" i="24"/>
  <c r="K64" i="24"/>
  <c r="I64" i="24"/>
  <c r="G64" i="24"/>
  <c r="M63" i="24"/>
  <c r="K63" i="24"/>
  <c r="I63" i="24"/>
  <c r="G63" i="24"/>
  <c r="M62" i="24"/>
  <c r="K62" i="24"/>
  <c r="I62" i="24"/>
  <c r="G62" i="24"/>
  <c r="M61" i="24"/>
  <c r="K61" i="24"/>
  <c r="I61" i="24"/>
  <c r="G61" i="24"/>
  <c r="M60" i="24"/>
  <c r="K60" i="24"/>
  <c r="I60" i="24"/>
  <c r="G60" i="24"/>
  <c r="M59" i="24"/>
  <c r="K59" i="24"/>
  <c r="I59" i="24"/>
  <c r="G59" i="24"/>
  <c r="M58" i="24"/>
  <c r="K58" i="24"/>
  <c r="I58" i="24"/>
  <c r="G58" i="24"/>
  <c r="M57" i="24"/>
  <c r="K57" i="24"/>
  <c r="I57" i="24"/>
  <c r="G57" i="24"/>
  <c r="M56" i="24"/>
  <c r="K56" i="24"/>
  <c r="I56" i="24"/>
  <c r="G56" i="24"/>
  <c r="M55" i="24"/>
  <c r="K55" i="24"/>
  <c r="I55" i="24"/>
  <c r="G55" i="24"/>
  <c r="M54" i="24"/>
  <c r="K54" i="24"/>
  <c r="I54" i="24"/>
  <c r="G54" i="24"/>
  <c r="M53" i="24"/>
  <c r="K53" i="24"/>
  <c r="I53" i="24"/>
  <c r="G53" i="24"/>
  <c r="M52" i="24"/>
  <c r="K52" i="24"/>
  <c r="I52" i="24"/>
  <c r="G52" i="24"/>
  <c r="M50" i="24"/>
  <c r="K50" i="24"/>
  <c r="I50" i="24"/>
  <c r="G50" i="24"/>
  <c r="M49" i="24"/>
  <c r="K49" i="24"/>
  <c r="I49" i="24"/>
  <c r="G49" i="24"/>
  <c r="M48" i="24"/>
  <c r="K48" i="24"/>
  <c r="I48" i="24"/>
  <c r="G48" i="24"/>
  <c r="M47" i="24"/>
  <c r="K47" i="24"/>
  <c r="I47" i="24"/>
  <c r="G47" i="24"/>
  <c r="M46" i="24"/>
  <c r="K46" i="24"/>
  <c r="I46" i="24"/>
  <c r="G46" i="24"/>
  <c r="M45" i="24"/>
  <c r="K45" i="24"/>
  <c r="I45" i="24"/>
  <c r="G45" i="24"/>
  <c r="M44" i="24"/>
  <c r="K44" i="24"/>
  <c r="I44" i="24"/>
  <c r="G44" i="24"/>
  <c r="M43" i="24"/>
  <c r="K43" i="24"/>
  <c r="I43" i="24"/>
  <c r="G43" i="24"/>
  <c r="M42" i="24"/>
  <c r="K42" i="24"/>
  <c r="I42" i="24"/>
  <c r="G42" i="24"/>
  <c r="M41" i="24"/>
  <c r="K41" i="24"/>
  <c r="I41" i="24"/>
  <c r="G41" i="24"/>
  <c r="M40" i="24"/>
  <c r="K40" i="24"/>
  <c r="I40" i="24"/>
  <c r="G40" i="24"/>
  <c r="M39" i="24"/>
  <c r="K39" i="24"/>
  <c r="I39" i="24"/>
  <c r="G39" i="24"/>
  <c r="M38" i="24"/>
  <c r="K38" i="24"/>
  <c r="I38" i="24"/>
  <c r="G38" i="24"/>
  <c r="M37" i="24"/>
  <c r="K37" i="24"/>
  <c r="I37" i="24"/>
  <c r="G37" i="24"/>
  <c r="M36" i="24"/>
  <c r="K36" i="24"/>
  <c r="I36" i="24"/>
  <c r="G36" i="24"/>
  <c r="M35" i="24"/>
  <c r="K35" i="24"/>
  <c r="I35" i="24"/>
  <c r="G35" i="24"/>
  <c r="M34" i="24"/>
  <c r="K34" i="24"/>
  <c r="I34" i="24"/>
  <c r="G34" i="24"/>
  <c r="M33" i="24"/>
  <c r="K33" i="24"/>
  <c r="I33" i="24"/>
  <c r="G33" i="24"/>
  <c r="M32" i="24"/>
  <c r="K32" i="24"/>
  <c r="I32" i="24"/>
  <c r="G32" i="24"/>
  <c r="M31" i="24"/>
  <c r="K31" i="24"/>
  <c r="I31" i="24"/>
  <c r="G31" i="24"/>
  <c r="M30" i="24"/>
  <c r="K30" i="24"/>
  <c r="I30" i="24"/>
  <c r="G30" i="24"/>
  <c r="M29" i="24"/>
  <c r="K29" i="24"/>
  <c r="I29" i="24"/>
  <c r="G29" i="24"/>
  <c r="M28" i="24"/>
  <c r="K28" i="24"/>
  <c r="I28" i="24"/>
  <c r="G28" i="24"/>
  <c r="M27" i="24"/>
  <c r="K27" i="24"/>
  <c r="I27" i="24"/>
  <c r="G27" i="24"/>
  <c r="M26" i="24"/>
  <c r="K26" i="24"/>
  <c r="I26" i="24"/>
  <c r="G26" i="24"/>
  <c r="M25" i="24"/>
  <c r="K25" i="24"/>
  <c r="I25" i="24"/>
  <c r="G25" i="24"/>
  <c r="M24" i="24"/>
  <c r="K24" i="24"/>
  <c r="I24" i="24"/>
  <c r="G24" i="24"/>
  <c r="M23" i="24"/>
  <c r="K23" i="24"/>
  <c r="I23" i="24"/>
  <c r="G23" i="24"/>
  <c r="M22" i="24"/>
  <c r="K22" i="24"/>
  <c r="I22" i="24"/>
  <c r="G22" i="24"/>
  <c r="M21" i="24"/>
  <c r="K21" i="24"/>
  <c r="I21" i="24"/>
  <c r="G21" i="24"/>
  <c r="M20" i="24"/>
  <c r="K20" i="24"/>
  <c r="I20" i="24"/>
  <c r="G20" i="24"/>
  <c r="M19" i="24"/>
  <c r="K19" i="24"/>
  <c r="I19" i="24"/>
  <c r="G19" i="24"/>
  <c r="M18" i="24"/>
  <c r="K18" i="24"/>
  <c r="I18" i="24"/>
  <c r="G18" i="24"/>
  <c r="M17" i="24"/>
  <c r="K17" i="24"/>
  <c r="I17" i="24"/>
  <c r="G17" i="24"/>
  <c r="M16" i="24"/>
  <c r="K16" i="24"/>
  <c r="I16" i="24"/>
  <c r="G16" i="24"/>
  <c r="M15" i="24"/>
  <c r="K15" i="24"/>
  <c r="I15" i="24"/>
  <c r="G15" i="24"/>
  <c r="M14" i="24"/>
  <c r="K14" i="24"/>
  <c r="I14" i="24"/>
  <c r="G14" i="24"/>
  <c r="M13" i="24"/>
  <c r="K13" i="24"/>
  <c r="I13" i="24"/>
  <c r="G13" i="24"/>
  <c r="M12" i="24"/>
  <c r="K12" i="24"/>
  <c r="I12" i="24"/>
  <c r="G12" i="24"/>
  <c r="M11" i="24"/>
  <c r="K11" i="24"/>
  <c r="I11" i="24"/>
  <c r="G11" i="24"/>
  <c r="M10" i="24"/>
  <c r="K10" i="24"/>
  <c r="I10" i="24"/>
  <c r="G10" i="24"/>
  <c r="M9" i="24"/>
  <c r="K9" i="24"/>
  <c r="I9" i="24"/>
  <c r="G9" i="24"/>
  <c r="M8" i="24"/>
  <c r="K8" i="24"/>
  <c r="I8" i="24"/>
  <c r="G8" i="24"/>
  <c r="N73" i="23"/>
  <c r="L73" i="23"/>
  <c r="J73" i="23"/>
  <c r="N72" i="23"/>
  <c r="L72" i="23"/>
  <c r="J72" i="23"/>
  <c r="N70" i="23"/>
  <c r="L70" i="23"/>
  <c r="J70" i="23"/>
  <c r="N69" i="23"/>
  <c r="L69" i="23"/>
  <c r="J69" i="23"/>
  <c r="N67" i="23"/>
  <c r="L67" i="23"/>
  <c r="J67" i="23"/>
  <c r="N66" i="23"/>
  <c r="L66" i="23"/>
  <c r="J66" i="23"/>
  <c r="N65" i="23"/>
  <c r="L65" i="23"/>
  <c r="J65" i="23"/>
  <c r="N64" i="23"/>
  <c r="L64" i="23"/>
  <c r="J64" i="23"/>
  <c r="N63" i="23"/>
  <c r="L63" i="23"/>
  <c r="J63" i="23"/>
  <c r="N62" i="23"/>
  <c r="L62" i="23"/>
  <c r="J62" i="23"/>
  <c r="N61" i="23"/>
  <c r="L61" i="23"/>
  <c r="J61" i="23"/>
  <c r="N60" i="23"/>
  <c r="L60" i="23"/>
  <c r="J60" i="23"/>
  <c r="N59" i="23"/>
  <c r="L59" i="23"/>
  <c r="J59" i="23"/>
  <c r="N58" i="23"/>
  <c r="L58" i="23"/>
  <c r="J58" i="23"/>
  <c r="N57" i="23"/>
  <c r="L57" i="23"/>
  <c r="J57" i="23"/>
  <c r="N56" i="23"/>
  <c r="L56" i="23"/>
  <c r="J56" i="23"/>
  <c r="N55" i="23"/>
  <c r="L55" i="23"/>
  <c r="J55" i="23"/>
  <c r="N54" i="23"/>
  <c r="L54" i="23"/>
  <c r="J54" i="23"/>
  <c r="N53" i="23"/>
  <c r="L53" i="23"/>
  <c r="J53" i="23"/>
  <c r="N52" i="23"/>
  <c r="L52" i="23"/>
  <c r="J52" i="23"/>
  <c r="N51" i="23"/>
  <c r="L51" i="23"/>
  <c r="J51" i="23"/>
  <c r="N50" i="23"/>
  <c r="L50" i="23"/>
  <c r="J50" i="23"/>
  <c r="N49" i="23"/>
  <c r="L49" i="23"/>
  <c r="J49" i="23"/>
  <c r="N47" i="23"/>
  <c r="L47" i="23"/>
  <c r="J47" i="23"/>
  <c r="N46" i="23"/>
  <c r="L46" i="23"/>
  <c r="J46" i="23"/>
  <c r="N45" i="23"/>
  <c r="L45" i="23"/>
  <c r="J45" i="23"/>
  <c r="N44" i="23"/>
  <c r="L44" i="23"/>
  <c r="J44" i="23"/>
  <c r="N43" i="23"/>
  <c r="L43" i="23"/>
  <c r="J43" i="23"/>
  <c r="N42" i="23"/>
  <c r="L42" i="23"/>
  <c r="J42" i="23"/>
  <c r="N41" i="23"/>
  <c r="L41" i="23"/>
  <c r="J41" i="23"/>
  <c r="N40" i="23"/>
  <c r="L40" i="23"/>
  <c r="J40" i="23"/>
  <c r="N38" i="23"/>
  <c r="L38" i="23"/>
  <c r="J38" i="23"/>
  <c r="N37" i="23"/>
  <c r="L37" i="23"/>
  <c r="J37" i="23"/>
  <c r="N36" i="23"/>
  <c r="L36" i="23"/>
  <c r="J36" i="23"/>
  <c r="N35" i="23"/>
  <c r="L35" i="23"/>
  <c r="J35" i="23"/>
  <c r="N34" i="23"/>
  <c r="L34" i="23"/>
  <c r="J34" i="23"/>
  <c r="N33" i="23"/>
  <c r="L33" i="23"/>
  <c r="J33" i="23"/>
  <c r="N32" i="23"/>
  <c r="L32" i="23"/>
  <c r="J32" i="23"/>
  <c r="N30" i="23"/>
  <c r="L30" i="23"/>
  <c r="J30" i="23"/>
  <c r="N29" i="23"/>
  <c r="L29" i="23"/>
  <c r="J29" i="23"/>
  <c r="N28" i="23"/>
  <c r="L28" i="23"/>
  <c r="J28" i="23"/>
  <c r="N27" i="23"/>
  <c r="L27" i="23"/>
  <c r="J27" i="23"/>
  <c r="N26" i="23"/>
  <c r="L26" i="23"/>
  <c r="J26" i="23"/>
  <c r="N25" i="23"/>
  <c r="L25" i="23"/>
  <c r="J25" i="23"/>
  <c r="N24" i="23"/>
  <c r="L24" i="23"/>
  <c r="J24" i="23"/>
  <c r="N22" i="23"/>
  <c r="L22" i="23"/>
  <c r="J22" i="23"/>
  <c r="N21" i="23"/>
  <c r="L21" i="23"/>
  <c r="J21" i="23"/>
  <c r="N20" i="23"/>
  <c r="L20" i="23"/>
  <c r="J20" i="23"/>
  <c r="N19" i="23"/>
  <c r="L19" i="23"/>
  <c r="J19" i="23"/>
  <c r="N18" i="23"/>
  <c r="L18" i="23"/>
  <c r="J18" i="23"/>
  <c r="N17" i="23"/>
  <c r="L17" i="23"/>
  <c r="J17" i="23"/>
  <c r="N16" i="23"/>
  <c r="L16" i="23"/>
  <c r="J16" i="23"/>
  <c r="N15" i="23"/>
  <c r="L15" i="23"/>
  <c r="J15" i="23"/>
  <c r="N14" i="23"/>
  <c r="L14" i="23"/>
  <c r="J14" i="23"/>
  <c r="N13" i="23"/>
  <c r="L13" i="23"/>
  <c r="J13" i="23"/>
  <c r="N12" i="23"/>
  <c r="L12" i="23"/>
  <c r="J12" i="23"/>
  <c r="N10" i="23"/>
  <c r="L10" i="23"/>
  <c r="J10" i="23"/>
  <c r="N9" i="23"/>
  <c r="L9" i="23"/>
  <c r="J9" i="23"/>
  <c r="N8" i="23"/>
  <c r="L8" i="23"/>
  <c r="J8" i="23"/>
  <c r="B8" i="23"/>
  <c r="B9" i="23" s="1"/>
  <c r="B10" i="23" s="1"/>
  <c r="B12" i="23" s="1"/>
  <c r="B13" i="23" s="1"/>
  <c r="B14" i="23" s="1"/>
  <c r="B15" i="23" s="1"/>
  <c r="B16" i="23" s="1"/>
  <c r="B17" i="23" s="1"/>
  <c r="B18" i="23" s="1"/>
  <c r="B19" i="23" s="1"/>
  <c r="B20" i="23" s="1"/>
  <c r="B21" i="23" s="1"/>
  <c r="B22" i="23" s="1"/>
  <c r="B24" i="23" s="1"/>
  <c r="B25" i="23" s="1"/>
  <c r="B26" i="23" s="1"/>
  <c r="B27" i="23" s="1"/>
  <c r="B28" i="23" s="1"/>
  <c r="B29" i="23" s="1"/>
  <c r="B30" i="23" s="1"/>
  <c r="B32" i="23" s="1"/>
  <c r="B33" i="23" s="1"/>
  <c r="B34" i="23" s="1"/>
  <c r="B35" i="23" s="1"/>
  <c r="B36" i="23" s="1"/>
  <c r="B37" i="23" s="1"/>
  <c r="B38" i="23" s="1"/>
  <c r="B40" i="23" s="1"/>
  <c r="B41" i="23" s="1"/>
  <c r="B42" i="23" s="1"/>
  <c r="B43" i="23" s="1"/>
  <c r="B44" i="23" s="1"/>
  <c r="B45" i="23" s="1"/>
  <c r="B46" i="23" s="1"/>
  <c r="B47" i="23" s="1"/>
  <c r="B49" i="23" s="1"/>
  <c r="B50" i="23" s="1"/>
  <c r="B51" i="23" s="1"/>
  <c r="B52" i="23" s="1"/>
  <c r="B53" i="23" s="1"/>
  <c r="B54" i="23" s="1"/>
  <c r="B55" i="23" s="1"/>
  <c r="B56" i="23" s="1"/>
  <c r="B57" i="23" s="1"/>
  <c r="B58" i="23" s="1"/>
  <c r="B59" i="23" s="1"/>
  <c r="B60" i="23" s="1"/>
  <c r="N7" i="23"/>
  <c r="L7" i="23"/>
  <c r="J7" i="23"/>
  <c r="I217" i="24" l="1"/>
  <c r="I231" i="24" s="1"/>
  <c r="I229" i="24"/>
  <c r="I243" i="24"/>
  <c r="I249" i="24"/>
  <c r="G243" i="24"/>
  <c r="G249" i="24"/>
  <c r="J71" i="23"/>
  <c r="J75" i="23" s="1"/>
  <c r="L71" i="23"/>
  <c r="L75" i="23" s="1"/>
  <c r="N71" i="23"/>
  <c r="N75" i="23" s="1"/>
  <c r="K243" i="24"/>
  <c r="K251" i="24" s="1"/>
  <c r="M253" i="24"/>
  <c r="F30" i="25"/>
  <c r="J30" i="25"/>
  <c r="H30" i="25"/>
  <c r="I253" i="24"/>
  <c r="K253" i="24"/>
  <c r="G253" i="24"/>
  <c r="K312" i="28"/>
  <c r="I311" i="28"/>
  <c r="K209" i="24"/>
  <c r="M209" i="24"/>
  <c r="G209" i="24"/>
  <c r="I209" i="24"/>
  <c r="B63" i="23"/>
  <c r="B64" i="23" s="1"/>
  <c r="B65" i="23" s="1"/>
  <c r="B61" i="23"/>
  <c r="B62" i="23" s="1"/>
  <c r="G251" i="24" l="1"/>
  <c r="I251" i="24"/>
  <c r="I256" i="24"/>
  <c r="I255" i="24"/>
  <c r="I254" i="24"/>
  <c r="G256" i="24"/>
  <c r="G255" i="24"/>
  <c r="G254" i="24"/>
  <c r="M256" i="24"/>
  <c r="M255" i="24"/>
  <c r="M254" i="24"/>
  <c r="K256" i="24"/>
  <c r="K255" i="24"/>
  <c r="K254" i="24"/>
  <c r="W43" i="21"/>
  <c r="U43" i="21"/>
  <c r="S43" i="21"/>
  <c r="Q43" i="21"/>
  <c r="O43" i="21"/>
  <c r="M43" i="21"/>
  <c r="K43" i="21"/>
  <c r="I43" i="21"/>
  <c r="G43" i="21"/>
  <c r="W42" i="21"/>
  <c r="U42" i="21"/>
  <c r="S42" i="21"/>
  <c r="Q42" i="21"/>
  <c r="O42" i="21"/>
  <c r="M42" i="21"/>
  <c r="K42" i="21"/>
  <c r="I42" i="21"/>
  <c r="G42" i="21"/>
  <c r="W41" i="21"/>
  <c r="U41" i="21"/>
  <c r="S41" i="21"/>
  <c r="Q41" i="21"/>
  <c r="O41" i="21"/>
  <c r="M41" i="21"/>
  <c r="K41" i="21"/>
  <c r="I41" i="21"/>
  <c r="G41" i="21"/>
  <c r="W40" i="21"/>
  <c r="U40" i="21"/>
  <c r="S40" i="21"/>
  <c r="Q40" i="21"/>
  <c r="O40" i="21"/>
  <c r="M40" i="21"/>
  <c r="K40" i="21"/>
  <c r="I40" i="21"/>
  <c r="G40" i="21"/>
  <c r="W39" i="21"/>
  <c r="U39" i="21"/>
  <c r="S39" i="21"/>
  <c r="Q39" i="21"/>
  <c r="O39" i="21"/>
  <c r="M39" i="21"/>
  <c r="K39" i="21"/>
  <c r="I39" i="21"/>
  <c r="G39" i="21"/>
  <c r="W38" i="21"/>
  <c r="U38" i="21"/>
  <c r="S38" i="21"/>
  <c r="Q38" i="21"/>
  <c r="O38" i="21"/>
  <c r="M38" i="21"/>
  <c r="K38" i="21"/>
  <c r="I38" i="21"/>
  <c r="G38" i="21"/>
  <c r="W37" i="21"/>
  <c r="U37" i="21"/>
  <c r="S37" i="21"/>
  <c r="Q37" i="21"/>
  <c r="O37" i="21"/>
  <c r="M37" i="21"/>
  <c r="K37" i="21"/>
  <c r="I37" i="21"/>
  <c r="G37" i="21"/>
  <c r="W36" i="21"/>
  <c r="U36" i="21"/>
  <c r="S36" i="21"/>
  <c r="Q36" i="21"/>
  <c r="O36" i="21"/>
  <c r="M36" i="21"/>
  <c r="K36" i="21"/>
  <c r="I36" i="21"/>
  <c r="G36" i="21"/>
  <c r="W35" i="21"/>
  <c r="U35" i="21"/>
  <c r="S35" i="21"/>
  <c r="Q35" i="21"/>
  <c r="O35" i="21"/>
  <c r="M35" i="21"/>
  <c r="K35" i="21"/>
  <c r="I35" i="21"/>
  <c r="G35" i="21"/>
  <c r="W34" i="21"/>
  <c r="U34" i="21"/>
  <c r="S34" i="21"/>
  <c r="Q34" i="21"/>
  <c r="O34" i="21"/>
  <c r="M34" i="21"/>
  <c r="K34" i="21"/>
  <c r="I34" i="21"/>
  <c r="G34" i="21"/>
  <c r="W33" i="21"/>
  <c r="U33" i="21"/>
  <c r="S33" i="21"/>
  <c r="Q33" i="21"/>
  <c r="O33" i="21"/>
  <c r="M33" i="21"/>
  <c r="K33" i="21"/>
  <c r="I33" i="21"/>
  <c r="G33" i="21"/>
  <c r="W32" i="21"/>
  <c r="U32" i="21"/>
  <c r="S32" i="21"/>
  <c r="Q32" i="21"/>
  <c r="O32" i="21"/>
  <c r="M32" i="21"/>
  <c r="K32" i="21"/>
  <c r="I32" i="21"/>
  <c r="G32" i="21"/>
  <c r="W31" i="21"/>
  <c r="U31" i="21"/>
  <c r="S31" i="21"/>
  <c r="Q31" i="21"/>
  <c r="O31" i="21"/>
  <c r="M31" i="21"/>
  <c r="K31" i="21"/>
  <c r="I31" i="21"/>
  <c r="G31" i="21"/>
  <c r="W30" i="21"/>
  <c r="U30" i="21"/>
  <c r="S30" i="21"/>
  <c r="Q30" i="21"/>
  <c r="O30" i="21"/>
  <c r="M30" i="21"/>
  <c r="K30" i="21"/>
  <c r="I30" i="21"/>
  <c r="G30" i="21"/>
  <c r="W23" i="21"/>
  <c r="U23" i="21"/>
  <c r="S23" i="21"/>
  <c r="Q23" i="21"/>
  <c r="O23" i="21"/>
  <c r="M23" i="21"/>
  <c r="K23" i="21"/>
  <c r="I23" i="21"/>
  <c r="G23" i="21"/>
  <c r="W22" i="21"/>
  <c r="U22" i="21"/>
  <c r="S22" i="21"/>
  <c r="Q22" i="21"/>
  <c r="O22" i="21"/>
  <c r="M22" i="21"/>
  <c r="K22" i="21"/>
  <c r="I22" i="21"/>
  <c r="G22" i="21"/>
  <c r="W21" i="21"/>
  <c r="U21" i="21"/>
  <c r="S21" i="21"/>
  <c r="Q21" i="21"/>
  <c r="O21" i="21"/>
  <c r="M21" i="21"/>
  <c r="K21" i="21"/>
  <c r="I21" i="21"/>
  <c r="G21" i="21"/>
  <c r="W20" i="21"/>
  <c r="U20" i="21"/>
  <c r="S20" i="21"/>
  <c r="Q20" i="21"/>
  <c r="O20" i="21"/>
  <c r="M20" i="21"/>
  <c r="K20" i="21"/>
  <c r="I20" i="21"/>
  <c r="G20" i="21"/>
  <c r="W19" i="21"/>
  <c r="U19" i="21"/>
  <c r="S19" i="21"/>
  <c r="Q19" i="21"/>
  <c r="O19" i="21"/>
  <c r="O26" i="21" s="1"/>
  <c r="M19" i="21"/>
  <c r="K19" i="21"/>
  <c r="I19" i="21"/>
  <c r="G19" i="21"/>
  <c r="W13" i="21"/>
  <c r="U13" i="21"/>
  <c r="S13" i="21"/>
  <c r="Q13" i="21"/>
  <c r="O13" i="21"/>
  <c r="M13" i="21"/>
  <c r="K13" i="21"/>
  <c r="I13" i="21"/>
  <c r="G13" i="21"/>
  <c r="W12" i="21"/>
  <c r="U12" i="21"/>
  <c r="S12" i="21"/>
  <c r="Q12" i="21"/>
  <c r="O12" i="21"/>
  <c r="M12" i="21"/>
  <c r="K12" i="21"/>
  <c r="I12" i="21"/>
  <c r="G12" i="21"/>
  <c r="W11" i="21"/>
  <c r="U11" i="21"/>
  <c r="S11" i="21"/>
  <c r="Q11" i="21"/>
  <c r="O11" i="21"/>
  <c r="M11" i="21"/>
  <c r="K11" i="21"/>
  <c r="I11" i="21"/>
  <c r="G11" i="21"/>
  <c r="W10" i="21"/>
  <c r="U10" i="21"/>
  <c r="S10" i="21"/>
  <c r="Q10" i="21"/>
  <c r="O10" i="21"/>
  <c r="M10" i="21"/>
  <c r="K10" i="21"/>
  <c r="I10" i="21"/>
  <c r="G10" i="21"/>
  <c r="G15" i="21" s="1"/>
  <c r="W9" i="21"/>
  <c r="U9" i="21"/>
  <c r="S9" i="21"/>
  <c r="Q9" i="21"/>
  <c r="O9" i="21"/>
  <c r="M9" i="21"/>
  <c r="K9" i="21"/>
  <c r="I9" i="21"/>
  <c r="I15" i="21" s="1"/>
  <c r="G9" i="21"/>
  <c r="W8" i="21"/>
  <c r="U8" i="21"/>
  <c r="S8" i="21"/>
  <c r="Q8" i="21"/>
  <c r="O8" i="21"/>
  <c r="M8" i="21"/>
  <c r="K8" i="21"/>
  <c r="I8" i="21"/>
  <c r="G8" i="21"/>
  <c r="W15" i="21" l="1"/>
  <c r="K15" i="21"/>
  <c r="S15" i="21"/>
  <c r="Q15" i="21"/>
  <c r="O15" i="21"/>
  <c r="G26" i="21"/>
  <c r="W26" i="21"/>
  <c r="M15" i="21"/>
  <c r="U15" i="21"/>
  <c r="I26" i="21"/>
  <c r="Q26" i="21"/>
  <c r="I45" i="21"/>
  <c r="I48" i="21" s="1"/>
  <c r="Q45" i="21"/>
  <c r="G45" i="21"/>
  <c r="G48" i="21" s="1"/>
  <c r="G50" i="21" s="1"/>
  <c r="O45" i="21"/>
  <c r="O48" i="21" s="1"/>
  <c r="O50" i="21" s="1"/>
  <c r="W45" i="21"/>
  <c r="M45" i="21"/>
  <c r="U45" i="21"/>
  <c r="M26" i="21"/>
  <c r="U26" i="21"/>
  <c r="K26" i="21"/>
  <c r="S26" i="21"/>
  <c r="K45" i="21"/>
  <c r="K48" i="21" s="1"/>
  <c r="K50" i="21" s="1"/>
  <c r="S45" i="21"/>
  <c r="S48" i="21" s="1"/>
  <c r="S50" i="21" s="1"/>
  <c r="I50" i="21"/>
  <c r="H11" i="19"/>
  <c r="J11" i="19"/>
  <c r="L11" i="19"/>
  <c r="N11" i="19"/>
  <c r="P11" i="19"/>
  <c r="R11" i="19"/>
  <c r="W48" i="21" l="1"/>
  <c r="W50" i="21" s="1"/>
  <c r="U48" i="21"/>
  <c r="U50" i="21" s="1"/>
  <c r="M48" i="21"/>
  <c r="M50" i="21" s="1"/>
  <c r="Q48" i="21"/>
  <c r="Q50" i="21" s="1"/>
  <c r="R177" i="19"/>
  <c r="P177" i="19"/>
  <c r="N177" i="19"/>
  <c r="L177" i="19"/>
  <c r="J177" i="19"/>
  <c r="H177" i="19"/>
  <c r="R176" i="19"/>
  <c r="P176" i="19"/>
  <c r="N176" i="19"/>
  <c r="L176" i="19"/>
  <c r="J176" i="19"/>
  <c r="H176" i="19"/>
  <c r="R174" i="19"/>
  <c r="P174" i="19"/>
  <c r="N174" i="19"/>
  <c r="L174" i="19"/>
  <c r="J174" i="19"/>
  <c r="H174" i="19"/>
  <c r="R172" i="19"/>
  <c r="P172" i="19"/>
  <c r="N172" i="19"/>
  <c r="L172" i="19"/>
  <c r="J172" i="19"/>
  <c r="H172" i="19"/>
  <c r="R168" i="19"/>
  <c r="P168" i="19"/>
  <c r="N168" i="19"/>
  <c r="L168" i="19"/>
  <c r="J168" i="19"/>
  <c r="H168" i="19"/>
  <c r="R167" i="19"/>
  <c r="P167" i="19"/>
  <c r="N167" i="19"/>
  <c r="L167" i="19"/>
  <c r="J167" i="19"/>
  <c r="H167" i="19"/>
  <c r="R166" i="19"/>
  <c r="P166" i="19"/>
  <c r="N166" i="19"/>
  <c r="L166" i="19"/>
  <c r="J166" i="19"/>
  <c r="H166" i="19"/>
  <c r="R165" i="19"/>
  <c r="P165" i="19"/>
  <c r="N165" i="19"/>
  <c r="L165" i="19"/>
  <c r="J165" i="19"/>
  <c r="H165" i="19"/>
  <c r="R163" i="19"/>
  <c r="P163" i="19"/>
  <c r="N163" i="19"/>
  <c r="L163" i="19"/>
  <c r="J163" i="19"/>
  <c r="H163" i="19"/>
  <c r="R162" i="19"/>
  <c r="P162" i="19"/>
  <c r="N162" i="19"/>
  <c r="L162" i="19"/>
  <c r="J162" i="19"/>
  <c r="H162" i="19"/>
  <c r="R161" i="19"/>
  <c r="P161" i="19"/>
  <c r="N161" i="19"/>
  <c r="L161" i="19"/>
  <c r="J161" i="19"/>
  <c r="H161" i="19"/>
  <c r="R160" i="19"/>
  <c r="P160" i="19"/>
  <c r="N160" i="19"/>
  <c r="L160" i="19"/>
  <c r="J160" i="19"/>
  <c r="H160" i="19"/>
  <c r="R159" i="19"/>
  <c r="P159" i="19"/>
  <c r="N159" i="19"/>
  <c r="L159" i="19"/>
  <c r="J159" i="19"/>
  <c r="H159" i="19"/>
  <c r="R158" i="19"/>
  <c r="P158" i="19"/>
  <c r="N158" i="19"/>
  <c r="L158" i="19"/>
  <c r="J158" i="19"/>
  <c r="H158" i="19"/>
  <c r="R157" i="19"/>
  <c r="P157" i="19"/>
  <c r="N157" i="19"/>
  <c r="L157" i="19"/>
  <c r="J157" i="19"/>
  <c r="H157" i="19"/>
  <c r="R156" i="19"/>
  <c r="P156" i="19"/>
  <c r="N156" i="19"/>
  <c r="L156" i="19"/>
  <c r="J156" i="19"/>
  <c r="H156" i="19"/>
  <c r="R155" i="19"/>
  <c r="P155" i="19"/>
  <c r="N155" i="19"/>
  <c r="L155" i="19"/>
  <c r="J155" i="19"/>
  <c r="H155" i="19"/>
  <c r="R154" i="19"/>
  <c r="P154" i="19"/>
  <c r="N154" i="19"/>
  <c r="L154" i="19"/>
  <c r="J154" i="19"/>
  <c r="H154" i="19"/>
  <c r="R153" i="19"/>
  <c r="P153" i="19"/>
  <c r="N153" i="19"/>
  <c r="L153" i="19"/>
  <c r="J153" i="19"/>
  <c r="H153" i="19"/>
  <c r="R152" i="19"/>
  <c r="P152" i="19"/>
  <c r="N152" i="19"/>
  <c r="L152" i="19"/>
  <c r="J152" i="19"/>
  <c r="H152" i="19"/>
  <c r="R149" i="19"/>
  <c r="P149" i="19"/>
  <c r="N149" i="19"/>
  <c r="L149" i="19"/>
  <c r="J149" i="19"/>
  <c r="H149" i="19"/>
  <c r="R148" i="19"/>
  <c r="P148" i="19"/>
  <c r="N148" i="19"/>
  <c r="L148" i="19"/>
  <c r="J148" i="19"/>
  <c r="H148" i="19"/>
  <c r="R147" i="19"/>
  <c r="P147" i="19"/>
  <c r="N147" i="19"/>
  <c r="L147" i="19"/>
  <c r="J147" i="19"/>
  <c r="H147" i="19"/>
  <c r="R146" i="19"/>
  <c r="P146" i="19"/>
  <c r="N146" i="19"/>
  <c r="L146" i="19"/>
  <c r="J146" i="19"/>
  <c r="H146" i="19"/>
  <c r="R145" i="19"/>
  <c r="P145" i="19"/>
  <c r="N145" i="19"/>
  <c r="L145" i="19"/>
  <c r="J145" i="19"/>
  <c r="H145" i="19"/>
  <c r="R144" i="19"/>
  <c r="P144" i="19"/>
  <c r="N144" i="19"/>
  <c r="L144" i="19"/>
  <c r="J144" i="19"/>
  <c r="H144" i="19"/>
  <c r="R143" i="19"/>
  <c r="P143" i="19"/>
  <c r="N143" i="19"/>
  <c r="L143" i="19"/>
  <c r="J143" i="19"/>
  <c r="H143" i="19"/>
  <c r="R142" i="19"/>
  <c r="P142" i="19"/>
  <c r="N142" i="19"/>
  <c r="L142" i="19"/>
  <c r="J142" i="19"/>
  <c r="H142" i="19"/>
  <c r="R141" i="19"/>
  <c r="P141" i="19"/>
  <c r="N141" i="19"/>
  <c r="L141" i="19"/>
  <c r="J141" i="19"/>
  <c r="H141" i="19"/>
  <c r="R140" i="19"/>
  <c r="P140" i="19"/>
  <c r="N140" i="19"/>
  <c r="L140" i="19"/>
  <c r="J140" i="19"/>
  <c r="H140" i="19"/>
  <c r="R139" i="19"/>
  <c r="P139" i="19"/>
  <c r="N139" i="19"/>
  <c r="L139" i="19"/>
  <c r="J139" i="19"/>
  <c r="H139" i="19"/>
  <c r="R138" i="19"/>
  <c r="P138" i="19"/>
  <c r="N138" i="19"/>
  <c r="L138" i="19"/>
  <c r="J138" i="19"/>
  <c r="H138" i="19"/>
  <c r="R137" i="19"/>
  <c r="P137" i="19"/>
  <c r="N137" i="19"/>
  <c r="L137" i="19"/>
  <c r="J137" i="19"/>
  <c r="H137" i="19"/>
  <c r="R136" i="19"/>
  <c r="P136" i="19"/>
  <c r="N136" i="19"/>
  <c r="L136" i="19"/>
  <c r="J136" i="19"/>
  <c r="H136" i="19"/>
  <c r="R135" i="19"/>
  <c r="P135" i="19"/>
  <c r="N135" i="19"/>
  <c r="L135" i="19"/>
  <c r="J135" i="19"/>
  <c r="H135" i="19"/>
  <c r="R134" i="19"/>
  <c r="P134" i="19"/>
  <c r="N134" i="19"/>
  <c r="L134" i="19"/>
  <c r="J134" i="19"/>
  <c r="H134" i="19"/>
  <c r="R133" i="19"/>
  <c r="P133" i="19"/>
  <c r="N133" i="19"/>
  <c r="L133" i="19"/>
  <c r="J133" i="19"/>
  <c r="H133" i="19"/>
  <c r="R132" i="19"/>
  <c r="P132" i="19"/>
  <c r="N132" i="19"/>
  <c r="L132" i="19"/>
  <c r="J132" i="19"/>
  <c r="H132" i="19"/>
  <c r="R131" i="19"/>
  <c r="P131" i="19"/>
  <c r="N131" i="19"/>
  <c r="L131" i="19"/>
  <c r="J131" i="19"/>
  <c r="H131" i="19"/>
  <c r="R130" i="19"/>
  <c r="P130" i="19"/>
  <c r="N130" i="19"/>
  <c r="L130" i="19"/>
  <c r="J130" i="19"/>
  <c r="H130" i="19"/>
  <c r="R129" i="19"/>
  <c r="P129" i="19"/>
  <c r="N129" i="19"/>
  <c r="L129" i="19"/>
  <c r="J129" i="19"/>
  <c r="H129" i="19"/>
  <c r="R128" i="19"/>
  <c r="P128" i="19"/>
  <c r="N128" i="19"/>
  <c r="L128" i="19"/>
  <c r="J128" i="19"/>
  <c r="H128" i="19"/>
  <c r="R127" i="19"/>
  <c r="P127" i="19"/>
  <c r="N127" i="19"/>
  <c r="L127" i="19"/>
  <c r="J127" i="19"/>
  <c r="H127" i="19"/>
  <c r="R126" i="19"/>
  <c r="P126" i="19"/>
  <c r="N126" i="19"/>
  <c r="L126" i="19"/>
  <c r="J126" i="19"/>
  <c r="H126" i="19"/>
  <c r="R125" i="19"/>
  <c r="P125" i="19"/>
  <c r="N125" i="19"/>
  <c r="L125" i="19"/>
  <c r="J125" i="19"/>
  <c r="H125" i="19"/>
  <c r="R124" i="19"/>
  <c r="P124" i="19"/>
  <c r="N124" i="19"/>
  <c r="L124" i="19"/>
  <c r="J124" i="19"/>
  <c r="H124" i="19"/>
  <c r="R123" i="19"/>
  <c r="P123" i="19"/>
  <c r="N123" i="19"/>
  <c r="L123" i="19"/>
  <c r="J123" i="19"/>
  <c r="H123" i="19"/>
  <c r="R122" i="19"/>
  <c r="P122" i="19"/>
  <c r="N122" i="19"/>
  <c r="L122" i="19"/>
  <c r="J122" i="19"/>
  <c r="H122" i="19"/>
  <c r="R121" i="19"/>
  <c r="P121" i="19"/>
  <c r="N121" i="19"/>
  <c r="L121" i="19"/>
  <c r="J121" i="19"/>
  <c r="H121" i="19"/>
  <c r="R120" i="19"/>
  <c r="P120" i="19"/>
  <c r="N120" i="19"/>
  <c r="L120" i="19"/>
  <c r="J120" i="19"/>
  <c r="H120" i="19"/>
  <c r="R119" i="19"/>
  <c r="P119" i="19"/>
  <c r="N119" i="19"/>
  <c r="L119" i="19"/>
  <c r="J119" i="19"/>
  <c r="H119" i="19"/>
  <c r="R118" i="19"/>
  <c r="P118" i="19"/>
  <c r="N118" i="19"/>
  <c r="L118" i="19"/>
  <c r="J118" i="19"/>
  <c r="H118" i="19"/>
  <c r="R117" i="19"/>
  <c r="P117" i="19"/>
  <c r="N117" i="19"/>
  <c r="L117" i="19"/>
  <c r="J117" i="19"/>
  <c r="H117" i="19"/>
  <c r="R116" i="19"/>
  <c r="P116" i="19"/>
  <c r="N116" i="19"/>
  <c r="L116" i="19"/>
  <c r="J116" i="19"/>
  <c r="H116" i="19"/>
  <c r="R115" i="19"/>
  <c r="P115" i="19"/>
  <c r="N115" i="19"/>
  <c r="L115" i="19"/>
  <c r="J115" i="19"/>
  <c r="H115" i="19"/>
  <c r="R114" i="19"/>
  <c r="P114" i="19"/>
  <c r="N114" i="19"/>
  <c r="L114" i="19"/>
  <c r="J114" i="19"/>
  <c r="H114" i="19"/>
  <c r="R113" i="19"/>
  <c r="P113" i="19"/>
  <c r="N113" i="19"/>
  <c r="L113" i="19"/>
  <c r="J113" i="19"/>
  <c r="H113" i="19"/>
  <c r="R112" i="19"/>
  <c r="P112" i="19"/>
  <c r="N112" i="19"/>
  <c r="L112" i="19"/>
  <c r="J112" i="19"/>
  <c r="H112" i="19"/>
  <c r="R111" i="19"/>
  <c r="P111" i="19"/>
  <c r="N111" i="19"/>
  <c r="L111" i="19"/>
  <c r="J111" i="19"/>
  <c r="H111" i="19"/>
  <c r="R108" i="19"/>
  <c r="P108" i="19"/>
  <c r="N108" i="19"/>
  <c r="L108" i="19"/>
  <c r="J108" i="19"/>
  <c r="H108" i="19"/>
  <c r="R107" i="19"/>
  <c r="P107" i="19"/>
  <c r="N107" i="19"/>
  <c r="L107" i="19"/>
  <c r="J107" i="19"/>
  <c r="H107" i="19"/>
  <c r="R106" i="19"/>
  <c r="P106" i="19"/>
  <c r="N106" i="19"/>
  <c r="L106" i="19"/>
  <c r="J106" i="19"/>
  <c r="H106" i="19"/>
  <c r="R105" i="19"/>
  <c r="P105" i="19"/>
  <c r="N105" i="19"/>
  <c r="L105" i="19"/>
  <c r="J105" i="19"/>
  <c r="H105" i="19"/>
  <c r="R104" i="19"/>
  <c r="P104" i="19"/>
  <c r="N104" i="19"/>
  <c r="L104" i="19"/>
  <c r="J104" i="19"/>
  <c r="H104" i="19"/>
  <c r="R103" i="19"/>
  <c r="P103" i="19"/>
  <c r="N103" i="19"/>
  <c r="L103" i="19"/>
  <c r="J103" i="19"/>
  <c r="H103" i="19"/>
  <c r="R102" i="19"/>
  <c r="P102" i="19"/>
  <c r="N102" i="19"/>
  <c r="L102" i="19"/>
  <c r="J102" i="19"/>
  <c r="H102" i="19"/>
  <c r="R101" i="19"/>
  <c r="P101" i="19"/>
  <c r="N101" i="19"/>
  <c r="L101" i="19"/>
  <c r="J101" i="19"/>
  <c r="H101" i="19"/>
  <c r="R100" i="19"/>
  <c r="P100" i="19"/>
  <c r="N100" i="19"/>
  <c r="L100" i="19"/>
  <c r="J100" i="19"/>
  <c r="H100" i="19"/>
  <c r="R99" i="19"/>
  <c r="P99" i="19"/>
  <c r="N99" i="19"/>
  <c r="L99" i="19"/>
  <c r="J99" i="19"/>
  <c r="H99" i="19"/>
  <c r="R98" i="19"/>
  <c r="P98" i="19"/>
  <c r="N98" i="19"/>
  <c r="L98" i="19"/>
  <c r="J98" i="19"/>
  <c r="H98" i="19"/>
  <c r="R97" i="19"/>
  <c r="P97" i="19"/>
  <c r="N97" i="19"/>
  <c r="L97" i="19"/>
  <c r="J97" i="19"/>
  <c r="H97" i="19"/>
  <c r="R96" i="19"/>
  <c r="P96" i="19"/>
  <c r="N96" i="19"/>
  <c r="L96" i="19"/>
  <c r="J96" i="19"/>
  <c r="H96" i="19"/>
  <c r="R95" i="19"/>
  <c r="P95" i="19"/>
  <c r="N95" i="19"/>
  <c r="L95" i="19"/>
  <c r="J95" i="19"/>
  <c r="H95" i="19"/>
  <c r="R94" i="19"/>
  <c r="P94" i="19"/>
  <c r="N94" i="19"/>
  <c r="L94" i="19"/>
  <c r="J94" i="19"/>
  <c r="H94" i="19"/>
  <c r="R93" i="19"/>
  <c r="P93" i="19"/>
  <c r="N93" i="19"/>
  <c r="L93" i="19"/>
  <c r="J93" i="19"/>
  <c r="H93" i="19"/>
  <c r="R92" i="19"/>
  <c r="P92" i="19"/>
  <c r="N92" i="19"/>
  <c r="L92" i="19"/>
  <c r="J92" i="19"/>
  <c r="H92" i="19"/>
  <c r="R91" i="19"/>
  <c r="P91" i="19"/>
  <c r="N91" i="19"/>
  <c r="L91" i="19"/>
  <c r="J91" i="19"/>
  <c r="H91" i="19"/>
  <c r="R90" i="19"/>
  <c r="P90" i="19"/>
  <c r="N90" i="19"/>
  <c r="L90" i="19"/>
  <c r="J90" i="19"/>
  <c r="H90" i="19"/>
  <c r="R89" i="19"/>
  <c r="P89" i="19"/>
  <c r="N89" i="19"/>
  <c r="L89" i="19"/>
  <c r="J89" i="19"/>
  <c r="H89" i="19"/>
  <c r="R88" i="19"/>
  <c r="P88" i="19"/>
  <c r="N88" i="19"/>
  <c r="L88" i="19"/>
  <c r="J88" i="19"/>
  <c r="H88" i="19"/>
  <c r="R87" i="19"/>
  <c r="P87" i="19"/>
  <c r="N87" i="19"/>
  <c r="L87" i="19"/>
  <c r="J87" i="19"/>
  <c r="H87" i="19"/>
  <c r="R86" i="19"/>
  <c r="P86" i="19"/>
  <c r="N86" i="19"/>
  <c r="L86" i="19"/>
  <c r="J86" i="19"/>
  <c r="H86" i="19"/>
  <c r="R85" i="19"/>
  <c r="P85" i="19"/>
  <c r="N85" i="19"/>
  <c r="L85" i="19"/>
  <c r="J85" i="19"/>
  <c r="H85" i="19"/>
  <c r="R84" i="19"/>
  <c r="P84" i="19"/>
  <c r="N84" i="19"/>
  <c r="L84" i="19"/>
  <c r="J84" i="19"/>
  <c r="H84" i="19"/>
  <c r="R83" i="19"/>
  <c r="P83" i="19"/>
  <c r="N83" i="19"/>
  <c r="L83" i="19"/>
  <c r="J83" i="19"/>
  <c r="H83" i="19"/>
  <c r="R82" i="19"/>
  <c r="P82" i="19"/>
  <c r="N82" i="19"/>
  <c r="L82" i="19"/>
  <c r="J82" i="19"/>
  <c r="H82" i="19"/>
  <c r="R81" i="19"/>
  <c r="P81" i="19"/>
  <c r="N81" i="19"/>
  <c r="L81" i="19"/>
  <c r="J81" i="19"/>
  <c r="H81" i="19"/>
  <c r="R80" i="19"/>
  <c r="P80" i="19"/>
  <c r="N80" i="19"/>
  <c r="L80" i="19"/>
  <c r="J80" i="19"/>
  <c r="H80" i="19"/>
  <c r="R79" i="19"/>
  <c r="P79" i="19"/>
  <c r="N79" i="19"/>
  <c r="L79" i="19"/>
  <c r="J79" i="19"/>
  <c r="H79" i="19"/>
  <c r="R78" i="19"/>
  <c r="P78" i="19"/>
  <c r="N78" i="19"/>
  <c r="L78" i="19"/>
  <c r="J78" i="19"/>
  <c r="H78" i="19"/>
  <c r="R77" i="19"/>
  <c r="P77" i="19"/>
  <c r="N77" i="19"/>
  <c r="L77" i="19"/>
  <c r="J77" i="19"/>
  <c r="H77" i="19"/>
  <c r="R76" i="19"/>
  <c r="P76" i="19"/>
  <c r="N76" i="19"/>
  <c r="L76" i="19"/>
  <c r="J76" i="19"/>
  <c r="H76" i="19"/>
  <c r="R75" i="19"/>
  <c r="P75" i="19"/>
  <c r="N75" i="19"/>
  <c r="L75" i="19"/>
  <c r="J75" i="19"/>
  <c r="H75" i="19"/>
  <c r="R74" i="19"/>
  <c r="P74" i="19"/>
  <c r="N74" i="19"/>
  <c r="L74" i="19"/>
  <c r="J74" i="19"/>
  <c r="H74" i="19"/>
  <c r="R71" i="19"/>
  <c r="P71" i="19"/>
  <c r="N71" i="19"/>
  <c r="L71" i="19"/>
  <c r="J71" i="19"/>
  <c r="H71" i="19"/>
  <c r="R70" i="19"/>
  <c r="P70" i="19"/>
  <c r="N70" i="19"/>
  <c r="L70" i="19"/>
  <c r="J70" i="19"/>
  <c r="H70" i="19"/>
  <c r="R69" i="19"/>
  <c r="P69" i="19"/>
  <c r="N69" i="19"/>
  <c r="L69" i="19"/>
  <c r="J69" i="19"/>
  <c r="H69" i="19"/>
  <c r="R68" i="19"/>
  <c r="P68" i="19"/>
  <c r="N68" i="19"/>
  <c r="L68" i="19"/>
  <c r="J68" i="19"/>
  <c r="H68" i="19"/>
  <c r="R67" i="19"/>
  <c r="P67" i="19"/>
  <c r="N67" i="19"/>
  <c r="L67" i="19"/>
  <c r="J67" i="19"/>
  <c r="H67" i="19"/>
  <c r="R66" i="19"/>
  <c r="P66" i="19"/>
  <c r="N66" i="19"/>
  <c r="L66" i="19"/>
  <c r="J66" i="19"/>
  <c r="H66" i="19"/>
  <c r="R65" i="19"/>
  <c r="P65" i="19"/>
  <c r="N65" i="19"/>
  <c r="L65" i="19"/>
  <c r="J65" i="19"/>
  <c r="H65" i="19"/>
  <c r="R64" i="19"/>
  <c r="N64" i="19"/>
  <c r="L64" i="19"/>
  <c r="J64" i="19"/>
  <c r="H64" i="19"/>
  <c r="R63" i="19"/>
  <c r="P63" i="19"/>
  <c r="N63" i="19"/>
  <c r="L63" i="19"/>
  <c r="J63" i="19"/>
  <c r="H63" i="19"/>
  <c r="R62" i="19"/>
  <c r="P62" i="19"/>
  <c r="N62" i="19"/>
  <c r="L62" i="19"/>
  <c r="J62" i="19"/>
  <c r="H62" i="19"/>
  <c r="R61" i="19"/>
  <c r="P61" i="19"/>
  <c r="N61" i="19"/>
  <c r="L61" i="19"/>
  <c r="J61" i="19"/>
  <c r="H61" i="19"/>
  <c r="R60" i="19"/>
  <c r="P60" i="19"/>
  <c r="N60" i="19"/>
  <c r="L60" i="19"/>
  <c r="J60" i="19"/>
  <c r="H60" i="19"/>
  <c r="R59" i="19"/>
  <c r="P59" i="19"/>
  <c r="N59" i="19"/>
  <c r="L59" i="19"/>
  <c r="J59" i="19"/>
  <c r="H59" i="19"/>
  <c r="R58" i="19"/>
  <c r="P58" i="19"/>
  <c r="N58" i="19"/>
  <c r="L58" i="19"/>
  <c r="J58" i="19"/>
  <c r="H58" i="19"/>
  <c r="R57" i="19"/>
  <c r="P57" i="19"/>
  <c r="N57" i="19"/>
  <c r="L57" i="19"/>
  <c r="J57" i="19"/>
  <c r="H57" i="19"/>
  <c r="R56" i="19"/>
  <c r="P56" i="19"/>
  <c r="N56" i="19"/>
  <c r="L56" i="19"/>
  <c r="J56" i="19"/>
  <c r="H56" i="19"/>
  <c r="R55" i="19"/>
  <c r="P55" i="19"/>
  <c r="N55" i="19"/>
  <c r="L55" i="19"/>
  <c r="J55" i="19"/>
  <c r="H55" i="19"/>
  <c r="R54" i="19"/>
  <c r="N54" i="19"/>
  <c r="L54" i="19"/>
  <c r="J54" i="19"/>
  <c r="H54" i="19"/>
  <c r="R53" i="19"/>
  <c r="P53" i="19"/>
  <c r="N53" i="19"/>
  <c r="L53" i="19"/>
  <c r="J53" i="19"/>
  <c r="H53" i="19"/>
  <c r="R52" i="19"/>
  <c r="P52" i="19"/>
  <c r="N52" i="19"/>
  <c r="L52" i="19"/>
  <c r="J52" i="19"/>
  <c r="H52" i="19"/>
  <c r="R51" i="19"/>
  <c r="P51" i="19"/>
  <c r="N51" i="19"/>
  <c r="L51" i="19"/>
  <c r="J51" i="19"/>
  <c r="H51" i="19"/>
  <c r="R50" i="19"/>
  <c r="P50" i="19"/>
  <c r="N50" i="19"/>
  <c r="L50" i="19"/>
  <c r="J50" i="19"/>
  <c r="H50" i="19"/>
  <c r="R49" i="19"/>
  <c r="P49" i="19"/>
  <c r="N49" i="19"/>
  <c r="L49" i="19"/>
  <c r="J49" i="19"/>
  <c r="H49" i="19"/>
  <c r="R48" i="19"/>
  <c r="P48" i="19"/>
  <c r="N48" i="19"/>
  <c r="L48" i="19"/>
  <c r="J48" i="19"/>
  <c r="H48" i="19"/>
  <c r="R47" i="19"/>
  <c r="P47" i="19"/>
  <c r="N47" i="19"/>
  <c r="L47" i="19"/>
  <c r="J47" i="19"/>
  <c r="H47" i="19"/>
  <c r="R46" i="19"/>
  <c r="P46" i="19"/>
  <c r="N46" i="19"/>
  <c r="L46" i="19"/>
  <c r="J46" i="19"/>
  <c r="H46" i="19"/>
  <c r="R45" i="19"/>
  <c r="P45" i="19"/>
  <c r="N45" i="19"/>
  <c r="L45" i="19"/>
  <c r="J45" i="19"/>
  <c r="H45" i="19"/>
  <c r="R44" i="19"/>
  <c r="P44" i="19"/>
  <c r="N44" i="19"/>
  <c r="L44" i="19"/>
  <c r="J44" i="19"/>
  <c r="H44" i="19"/>
  <c r="R43" i="19"/>
  <c r="P43" i="19"/>
  <c r="N43" i="19"/>
  <c r="L43" i="19"/>
  <c r="J43" i="19"/>
  <c r="H43" i="19"/>
  <c r="R42" i="19"/>
  <c r="P42" i="19"/>
  <c r="N42" i="19"/>
  <c r="L42" i="19"/>
  <c r="J42" i="19"/>
  <c r="H42" i="19"/>
  <c r="R41" i="19"/>
  <c r="N41" i="19"/>
  <c r="L41" i="19"/>
  <c r="J41" i="19"/>
  <c r="H41" i="19"/>
  <c r="R40" i="19"/>
  <c r="P40" i="19"/>
  <c r="N40" i="19"/>
  <c r="L40" i="19"/>
  <c r="J40" i="19"/>
  <c r="H40" i="19"/>
  <c r="R39" i="19"/>
  <c r="P39" i="19"/>
  <c r="N39" i="19"/>
  <c r="L39" i="19"/>
  <c r="J39" i="19"/>
  <c r="H39" i="19"/>
  <c r="R38" i="19"/>
  <c r="P38" i="19"/>
  <c r="N38" i="19"/>
  <c r="L38" i="19"/>
  <c r="J38" i="19"/>
  <c r="H38" i="19"/>
  <c r="R37" i="19"/>
  <c r="P37" i="19"/>
  <c r="N37" i="19"/>
  <c r="L37" i="19"/>
  <c r="J37" i="19"/>
  <c r="H37" i="19"/>
  <c r="R36" i="19"/>
  <c r="P36" i="19"/>
  <c r="N36" i="19"/>
  <c r="L36" i="19"/>
  <c r="J36" i="19"/>
  <c r="H36" i="19"/>
  <c r="R33" i="19"/>
  <c r="P33" i="19"/>
  <c r="N33" i="19"/>
  <c r="L33" i="19"/>
  <c r="J33" i="19"/>
  <c r="H33" i="19"/>
  <c r="R32" i="19"/>
  <c r="P32" i="19"/>
  <c r="N32" i="19"/>
  <c r="L32" i="19"/>
  <c r="J32" i="19"/>
  <c r="H32" i="19"/>
  <c r="R31" i="19"/>
  <c r="P31" i="19"/>
  <c r="N31" i="19"/>
  <c r="L31" i="19"/>
  <c r="J31" i="19"/>
  <c r="H31" i="19"/>
  <c r="R30" i="19"/>
  <c r="P30" i="19"/>
  <c r="N30" i="19"/>
  <c r="L30" i="19"/>
  <c r="J30" i="19"/>
  <c r="H30" i="19"/>
  <c r="R29" i="19"/>
  <c r="P29" i="19"/>
  <c r="N29" i="19"/>
  <c r="L29" i="19"/>
  <c r="J29" i="19"/>
  <c r="H29" i="19"/>
  <c r="R28" i="19"/>
  <c r="P28" i="19"/>
  <c r="N28" i="19"/>
  <c r="L28" i="19"/>
  <c r="J28" i="19"/>
  <c r="H28" i="19"/>
  <c r="R27" i="19"/>
  <c r="P27" i="19"/>
  <c r="N27" i="19"/>
  <c r="L27" i="19"/>
  <c r="J27" i="19"/>
  <c r="H27" i="19"/>
  <c r="R26" i="19"/>
  <c r="P26" i="19"/>
  <c r="N26" i="19"/>
  <c r="L26" i="19"/>
  <c r="J26" i="19"/>
  <c r="H26" i="19"/>
  <c r="R25" i="19"/>
  <c r="P25" i="19"/>
  <c r="N25" i="19"/>
  <c r="L25" i="19"/>
  <c r="J25" i="19"/>
  <c r="H25" i="19"/>
  <c r="R24" i="19"/>
  <c r="P24" i="19"/>
  <c r="N24" i="19"/>
  <c r="L24" i="19"/>
  <c r="J24" i="19"/>
  <c r="H24" i="19"/>
  <c r="R23" i="19"/>
  <c r="P23" i="19"/>
  <c r="N23" i="19"/>
  <c r="L23" i="19"/>
  <c r="J23" i="19"/>
  <c r="H23" i="19"/>
  <c r="R22" i="19"/>
  <c r="P22" i="19"/>
  <c r="N22" i="19"/>
  <c r="L22" i="19"/>
  <c r="J22" i="19"/>
  <c r="H22" i="19"/>
  <c r="R21" i="19"/>
  <c r="P21" i="19"/>
  <c r="N21" i="19"/>
  <c r="L21" i="19"/>
  <c r="J21" i="19"/>
  <c r="H21" i="19"/>
  <c r="R20" i="19"/>
  <c r="P20" i="19"/>
  <c r="N20" i="19"/>
  <c r="L20" i="19"/>
  <c r="J20" i="19"/>
  <c r="H20" i="19"/>
  <c r="R19" i="19"/>
  <c r="P19" i="19"/>
  <c r="N19" i="19"/>
  <c r="L19" i="19"/>
  <c r="J19" i="19"/>
  <c r="H19" i="19"/>
  <c r="R18" i="19"/>
  <c r="P18" i="19"/>
  <c r="N18" i="19"/>
  <c r="L18" i="19"/>
  <c r="J18" i="19"/>
  <c r="H18" i="19"/>
  <c r="R17" i="19"/>
  <c r="P17" i="19"/>
  <c r="N17" i="19"/>
  <c r="L17" i="19"/>
  <c r="J17" i="19"/>
  <c r="H17" i="19"/>
  <c r="R14" i="19"/>
  <c r="P14" i="19"/>
  <c r="N14" i="19"/>
  <c r="L14" i="19"/>
  <c r="J14" i="19"/>
  <c r="H14" i="19"/>
  <c r="R13" i="19"/>
  <c r="P13" i="19"/>
  <c r="N13" i="19"/>
  <c r="L13" i="19"/>
  <c r="J13" i="19"/>
  <c r="H13" i="19"/>
  <c r="R12" i="19"/>
  <c r="P12" i="19"/>
  <c r="N12" i="19"/>
  <c r="L12" i="19"/>
  <c r="J12" i="19"/>
  <c r="H12" i="19"/>
  <c r="N169" i="19" l="1"/>
  <c r="J169" i="19"/>
  <c r="R169" i="19"/>
  <c r="H169" i="19"/>
  <c r="P169" i="19"/>
  <c r="L169" i="19"/>
  <c r="L115" i="18"/>
  <c r="N114" i="18"/>
  <c r="J114" i="18"/>
  <c r="H114" i="18"/>
  <c r="N113" i="18"/>
  <c r="J113" i="18"/>
  <c r="H113" i="18"/>
  <c r="N112" i="18"/>
  <c r="J112" i="18"/>
  <c r="H112" i="18"/>
  <c r="N111" i="18"/>
  <c r="J111" i="18"/>
  <c r="H111" i="18"/>
  <c r="N110" i="18"/>
  <c r="J110" i="18"/>
  <c r="H110" i="18"/>
  <c r="N107" i="18"/>
  <c r="J107" i="18"/>
  <c r="H107" i="18"/>
  <c r="N106" i="18"/>
  <c r="L106" i="18"/>
  <c r="J106" i="18"/>
  <c r="H106" i="18"/>
  <c r="N105" i="18"/>
  <c r="J105" i="18"/>
  <c r="H105" i="18"/>
  <c r="N104" i="18"/>
  <c r="L104" i="18"/>
  <c r="L108" i="18" s="1"/>
  <c r="J104" i="18"/>
  <c r="H104" i="18"/>
  <c r="N103" i="18"/>
  <c r="J103" i="18"/>
  <c r="H103" i="18"/>
  <c r="N102" i="18"/>
  <c r="L102" i="18"/>
  <c r="J102" i="18"/>
  <c r="H102" i="18"/>
  <c r="N99" i="18"/>
  <c r="L99" i="18"/>
  <c r="J99" i="18"/>
  <c r="H99" i="18"/>
  <c r="N98" i="18"/>
  <c r="J98" i="18"/>
  <c r="H98" i="18"/>
  <c r="N97" i="18"/>
  <c r="L97" i="18"/>
  <c r="J97" i="18"/>
  <c r="H97" i="18"/>
  <c r="N96" i="18"/>
  <c r="L96" i="18"/>
  <c r="J96" i="18"/>
  <c r="H96" i="18"/>
  <c r="N95" i="18"/>
  <c r="L95" i="18"/>
  <c r="J95" i="18"/>
  <c r="H95" i="18"/>
  <c r="N94" i="18"/>
  <c r="L94" i="18"/>
  <c r="J94" i="18"/>
  <c r="H94" i="18"/>
  <c r="N93" i="18"/>
  <c r="L93" i="18"/>
  <c r="J93" i="18"/>
  <c r="H93" i="18"/>
  <c r="N92" i="18"/>
  <c r="L92" i="18"/>
  <c r="J92" i="18"/>
  <c r="H92" i="18"/>
  <c r="N91" i="18"/>
  <c r="L91" i="18"/>
  <c r="J91" i="18"/>
  <c r="H91" i="18"/>
  <c r="N90" i="18"/>
  <c r="L90" i="18"/>
  <c r="J90" i="18"/>
  <c r="H90" i="18"/>
  <c r="N89" i="18"/>
  <c r="L89" i="18"/>
  <c r="J89" i="18"/>
  <c r="H89" i="18"/>
  <c r="N88" i="18"/>
  <c r="L88" i="18"/>
  <c r="J88" i="18"/>
  <c r="H88" i="18"/>
  <c r="N87" i="18"/>
  <c r="L87" i="18"/>
  <c r="L100" i="18" s="1"/>
  <c r="J87" i="18"/>
  <c r="H87" i="18"/>
  <c r="N84" i="18"/>
  <c r="J84" i="18"/>
  <c r="H84" i="18"/>
  <c r="N83" i="18"/>
  <c r="J83" i="18"/>
  <c r="H83" i="18"/>
  <c r="N82" i="18"/>
  <c r="J82" i="18"/>
  <c r="H82" i="18"/>
  <c r="N81" i="18"/>
  <c r="J81" i="18"/>
  <c r="H81" i="18"/>
  <c r="N80" i="18"/>
  <c r="L80" i="18"/>
  <c r="L85" i="18" s="1"/>
  <c r="J80" i="18"/>
  <c r="H80" i="18"/>
  <c r="N79" i="18"/>
  <c r="J79" i="18"/>
  <c r="H79" i="18"/>
  <c r="N78" i="18"/>
  <c r="J78" i="18"/>
  <c r="H78" i="18"/>
  <c r="N75" i="18"/>
  <c r="J75" i="18"/>
  <c r="H75" i="18"/>
  <c r="N74" i="18"/>
  <c r="J74" i="18"/>
  <c r="H74" i="18"/>
  <c r="N73" i="18"/>
  <c r="J73" i="18"/>
  <c r="H73" i="18"/>
  <c r="N72" i="18"/>
  <c r="J72" i="18"/>
  <c r="H72" i="18"/>
  <c r="N71" i="18"/>
  <c r="J71" i="18"/>
  <c r="H71" i="18"/>
  <c r="N70" i="18"/>
  <c r="J70" i="18"/>
  <c r="H70" i="18"/>
  <c r="N69" i="18"/>
  <c r="J69" i="18"/>
  <c r="H69" i="18"/>
  <c r="N68" i="18"/>
  <c r="J68" i="18"/>
  <c r="H68" i="18"/>
  <c r="N67" i="18"/>
  <c r="J67" i="18"/>
  <c r="H67" i="18"/>
  <c r="N66" i="18"/>
  <c r="J66" i="18"/>
  <c r="H66" i="18"/>
  <c r="N65" i="18"/>
  <c r="L65" i="18"/>
  <c r="J65" i="18"/>
  <c r="H65" i="18"/>
  <c r="N64" i="18"/>
  <c r="L64" i="18"/>
  <c r="L76" i="18" s="1"/>
  <c r="J64" i="18"/>
  <c r="H64" i="18"/>
  <c r="L62" i="18"/>
  <c r="N61" i="18"/>
  <c r="J61" i="18"/>
  <c r="H61" i="18"/>
  <c r="N60" i="18"/>
  <c r="J60" i="18"/>
  <c r="H60" i="18"/>
  <c r="N59" i="18"/>
  <c r="J59" i="18"/>
  <c r="H59" i="18"/>
  <c r="N58" i="18"/>
  <c r="J58" i="18"/>
  <c r="H58" i="18"/>
  <c r="N57" i="18"/>
  <c r="J57" i="18"/>
  <c r="H57" i="18"/>
  <c r="L55" i="18"/>
  <c r="N54" i="18"/>
  <c r="J54" i="18"/>
  <c r="H54" i="18"/>
  <c r="N53" i="18"/>
  <c r="J53" i="18"/>
  <c r="H53" i="18"/>
  <c r="N52" i="18"/>
  <c r="J52" i="18"/>
  <c r="H52" i="18"/>
  <c r="N51" i="18"/>
  <c r="J51" i="18"/>
  <c r="H51" i="18"/>
  <c r="N50" i="18"/>
  <c r="J50" i="18"/>
  <c r="H50" i="18"/>
  <c r="L48" i="18"/>
  <c r="N47" i="18"/>
  <c r="J47" i="18"/>
  <c r="H47" i="18"/>
  <c r="N46" i="18"/>
  <c r="J46" i="18"/>
  <c r="H46" i="18"/>
  <c r="N45" i="18"/>
  <c r="J45" i="18"/>
  <c r="H45" i="18"/>
  <c r="N44" i="18"/>
  <c r="J44" i="18"/>
  <c r="H44" i="18"/>
  <c r="L42" i="18"/>
  <c r="N41" i="18"/>
  <c r="J41" i="18"/>
  <c r="H41" i="18"/>
  <c r="N40" i="18"/>
  <c r="J40" i="18"/>
  <c r="H40" i="18"/>
  <c r="N39" i="18"/>
  <c r="J39" i="18"/>
  <c r="H39" i="18"/>
  <c r="N36" i="18"/>
  <c r="L36" i="18"/>
  <c r="J36" i="18"/>
  <c r="H36" i="18"/>
  <c r="N35" i="18"/>
  <c r="L35" i="18"/>
  <c r="J35" i="18"/>
  <c r="H35" i="18"/>
  <c r="N34" i="18"/>
  <c r="L34" i="18"/>
  <c r="J34" i="18"/>
  <c r="H34" i="18"/>
  <c r="N33" i="18"/>
  <c r="L33" i="18"/>
  <c r="J33" i="18"/>
  <c r="H33" i="18"/>
  <c r="N32" i="18"/>
  <c r="L32" i="18"/>
  <c r="J32" i="18"/>
  <c r="H32" i="18"/>
  <c r="N31" i="18"/>
  <c r="L31" i="18"/>
  <c r="J31" i="18"/>
  <c r="H31" i="18"/>
  <c r="N30" i="18"/>
  <c r="L30" i="18"/>
  <c r="J30" i="18"/>
  <c r="H30" i="18"/>
  <c r="N29" i="18"/>
  <c r="L29" i="18"/>
  <c r="J29" i="18"/>
  <c r="H29" i="18"/>
  <c r="N28" i="18"/>
  <c r="J28" i="18"/>
  <c r="H28" i="18"/>
  <c r="N27" i="18"/>
  <c r="J27" i="18"/>
  <c r="H27" i="18"/>
  <c r="N26" i="18"/>
  <c r="J26" i="18"/>
  <c r="H26" i="18"/>
  <c r="N25" i="18"/>
  <c r="L25" i="18"/>
  <c r="L37" i="18" s="1"/>
  <c r="J25" i="18"/>
  <c r="H25" i="18"/>
  <c r="N24" i="18"/>
  <c r="J24" i="18"/>
  <c r="H24" i="18"/>
  <c r="L22" i="18"/>
  <c r="N21" i="18"/>
  <c r="J21" i="18"/>
  <c r="H21" i="18"/>
  <c r="N20" i="18"/>
  <c r="J20" i="18"/>
  <c r="H20" i="18"/>
  <c r="N19" i="18"/>
  <c r="J19" i="18"/>
  <c r="H19" i="18"/>
  <c r="N18" i="18"/>
  <c r="J18" i="18"/>
  <c r="H18" i="18"/>
  <c r="N17" i="18"/>
  <c r="J17" i="18"/>
  <c r="H17" i="18"/>
  <c r="N16" i="18"/>
  <c r="J16" i="18"/>
  <c r="H16" i="18"/>
  <c r="N15" i="18"/>
  <c r="J15" i="18"/>
  <c r="H15" i="18"/>
  <c r="N14" i="18"/>
  <c r="J14" i="18"/>
  <c r="H14" i="18"/>
  <c r="N13" i="18"/>
  <c r="J13" i="18"/>
  <c r="H13" i="18"/>
  <c r="N12" i="18"/>
  <c r="J12" i="18"/>
  <c r="H12" i="18"/>
  <c r="N11" i="18"/>
  <c r="J11" i="18"/>
  <c r="H11" i="18"/>
  <c r="N10" i="18"/>
  <c r="J10" i="18"/>
  <c r="H10" i="18"/>
  <c r="N9" i="18"/>
  <c r="J9" i="18"/>
  <c r="H9" i="18"/>
  <c r="H22" i="18" l="1"/>
  <c r="N115" i="18"/>
  <c r="J48" i="18"/>
  <c r="N48" i="18"/>
  <c r="N22" i="18"/>
  <c r="N76" i="18"/>
  <c r="H108" i="18"/>
  <c r="J22" i="18"/>
  <c r="H37" i="18"/>
  <c r="J37" i="18"/>
  <c r="H42" i="18"/>
  <c r="H55" i="18"/>
  <c r="H62" i="18"/>
  <c r="H76" i="18"/>
  <c r="J85" i="18"/>
  <c r="N100" i="18"/>
  <c r="J42" i="18"/>
  <c r="J55" i="18"/>
  <c r="J62" i="18"/>
  <c r="J76" i="18"/>
  <c r="N85" i="18"/>
  <c r="H85" i="18"/>
  <c r="H100" i="18"/>
  <c r="J108" i="18"/>
  <c r="H115" i="18"/>
  <c r="N37" i="18"/>
  <c r="N42" i="18"/>
  <c r="H48" i="18"/>
  <c r="N55" i="18"/>
  <c r="N62" i="18"/>
  <c r="J100" i="18"/>
  <c r="N108" i="18"/>
  <c r="J115" i="18"/>
  <c r="L117" i="18"/>
  <c r="L119" i="18" s="1"/>
  <c r="N18" i="16"/>
  <c r="L18" i="16"/>
  <c r="J18" i="16"/>
  <c r="H18" i="16"/>
  <c r="F18" i="16"/>
  <c r="N17" i="16"/>
  <c r="L17" i="16"/>
  <c r="J17" i="16"/>
  <c r="H17" i="16"/>
  <c r="N16" i="16"/>
  <c r="L16" i="16"/>
  <c r="J16" i="16"/>
  <c r="H16" i="16"/>
  <c r="N15" i="16"/>
  <c r="L15" i="16"/>
  <c r="J15" i="16"/>
  <c r="H15" i="16"/>
  <c r="N14" i="16"/>
  <c r="L14" i="16"/>
  <c r="J14" i="16"/>
  <c r="H14" i="16"/>
  <c r="N13" i="16"/>
  <c r="L13" i="16"/>
  <c r="J13" i="16"/>
  <c r="H13" i="16"/>
  <c r="N12" i="16"/>
  <c r="L12" i="16"/>
  <c r="J12" i="16"/>
  <c r="H12" i="16"/>
  <c r="N11" i="16"/>
  <c r="L11" i="16"/>
  <c r="J11" i="16"/>
  <c r="H11" i="16"/>
  <c r="N10" i="16"/>
  <c r="L10" i="16"/>
  <c r="J10" i="16"/>
  <c r="H10" i="16"/>
  <c r="N9" i="16"/>
  <c r="L9" i="16"/>
  <c r="J9" i="16"/>
  <c r="H9" i="16"/>
  <c r="N8" i="16"/>
  <c r="L8" i="16"/>
  <c r="J8" i="16"/>
  <c r="H8" i="16"/>
  <c r="F8" i="16"/>
  <c r="F19" i="16" s="1"/>
  <c r="H19" i="16" l="1"/>
  <c r="N117" i="18"/>
  <c r="N119" i="18" s="1"/>
  <c r="J117" i="18"/>
  <c r="J119" i="18" s="1"/>
  <c r="H117" i="18"/>
  <c r="H119" i="18" s="1"/>
  <c r="J19" i="16"/>
  <c r="N19" i="16"/>
  <c r="L19" i="16"/>
  <c r="L18" i="11"/>
  <c r="J18" i="11"/>
  <c r="H18" i="11"/>
  <c r="F18" i="11"/>
  <c r="L17" i="11"/>
  <c r="J17" i="11"/>
  <c r="H17" i="11"/>
  <c r="F17" i="11"/>
  <c r="L16" i="11"/>
  <c r="J16" i="11"/>
  <c r="H16" i="11"/>
  <c r="F16" i="11"/>
  <c r="L15" i="11"/>
  <c r="J15" i="11"/>
  <c r="H15" i="11"/>
  <c r="F15" i="11"/>
  <c r="L14" i="11"/>
  <c r="J14" i="11"/>
  <c r="H14" i="11"/>
  <c r="F14" i="11"/>
  <c r="L13" i="11"/>
  <c r="J13" i="11"/>
  <c r="H13" i="11"/>
  <c r="F13" i="11"/>
  <c r="L12" i="11"/>
  <c r="J12" i="11"/>
  <c r="H12" i="11"/>
  <c r="F12" i="11"/>
  <c r="L11" i="11"/>
  <c r="J11" i="11"/>
  <c r="H11" i="11"/>
  <c r="F11" i="11"/>
  <c r="L10" i="11"/>
  <c r="J10" i="11"/>
  <c r="H10" i="11"/>
  <c r="F10" i="11"/>
  <c r="L9" i="11"/>
  <c r="J9" i="11"/>
  <c r="H9" i="11"/>
  <c r="F9" i="11"/>
  <c r="L8" i="11"/>
  <c r="L19" i="11" s="1"/>
  <c r="L21" i="11" s="1"/>
  <c r="J8" i="11"/>
  <c r="H8" i="11"/>
  <c r="F8" i="11"/>
  <c r="N27" i="10"/>
  <c r="L27" i="10"/>
  <c r="J27" i="10"/>
  <c r="H27" i="10"/>
  <c r="N26" i="10"/>
  <c r="L26" i="10"/>
  <c r="J26" i="10"/>
  <c r="H26" i="10"/>
  <c r="N25" i="10"/>
  <c r="L25" i="10"/>
  <c r="J25" i="10"/>
  <c r="H25" i="10"/>
  <c r="N24" i="10"/>
  <c r="L24" i="10"/>
  <c r="J24" i="10"/>
  <c r="H24" i="10"/>
  <c r="N23" i="10"/>
  <c r="L23" i="10"/>
  <c r="J23" i="10"/>
  <c r="H23" i="10"/>
  <c r="N22" i="10"/>
  <c r="L22" i="10"/>
  <c r="J22" i="10"/>
  <c r="H22" i="10"/>
  <c r="N21" i="10"/>
  <c r="L21" i="10"/>
  <c r="J21" i="10"/>
  <c r="H21" i="10"/>
  <c r="N20" i="10"/>
  <c r="L20" i="10"/>
  <c r="J20" i="10"/>
  <c r="H20" i="10"/>
  <c r="N19" i="10"/>
  <c r="L19" i="10"/>
  <c r="J19" i="10"/>
  <c r="H19" i="10"/>
  <c r="N18" i="10"/>
  <c r="L18" i="10"/>
  <c r="J18" i="10"/>
  <c r="H18" i="10"/>
  <c r="N17" i="10"/>
  <c r="L17" i="10"/>
  <c r="J17" i="10"/>
  <c r="H17" i="10"/>
  <c r="N16" i="10"/>
  <c r="L16" i="10"/>
  <c r="J16" i="10"/>
  <c r="H16" i="10"/>
  <c r="N15" i="10"/>
  <c r="L15" i="10"/>
  <c r="J15" i="10"/>
  <c r="H15" i="10"/>
  <c r="N14" i="10"/>
  <c r="L14" i="10"/>
  <c r="J14" i="10"/>
  <c r="H14" i="10"/>
  <c r="N13" i="10"/>
  <c r="L13" i="10"/>
  <c r="J13" i="10"/>
  <c r="H13" i="10"/>
  <c r="N12" i="10"/>
  <c r="L12" i="10"/>
  <c r="J12" i="10"/>
  <c r="H12" i="10"/>
  <c r="N11" i="10"/>
  <c r="L11" i="10"/>
  <c r="J11" i="10"/>
  <c r="H11" i="10"/>
  <c r="N10" i="10"/>
  <c r="L10" i="10"/>
  <c r="J10" i="10"/>
  <c r="H10" i="10"/>
  <c r="N9" i="10"/>
  <c r="L9" i="10"/>
  <c r="J9" i="10"/>
  <c r="H9" i="10"/>
  <c r="N8" i="10"/>
  <c r="L8" i="10"/>
  <c r="J8" i="10"/>
  <c r="H8" i="10"/>
  <c r="N7" i="10"/>
  <c r="L7" i="10"/>
  <c r="L28" i="10" s="1"/>
  <c r="J7" i="10"/>
  <c r="J28" i="10" s="1"/>
  <c r="H7" i="10"/>
  <c r="H28" i="10" s="1"/>
  <c r="F19" i="11" l="1"/>
  <c r="F21" i="11" s="1"/>
  <c r="N28" i="10"/>
  <c r="J19" i="11"/>
  <c r="J21" i="11" s="1"/>
  <c r="H19" i="11"/>
  <c r="H21" i="11" s="1"/>
  <c r="N26" i="9"/>
  <c r="L26" i="9"/>
  <c r="J26" i="9"/>
  <c r="G26" i="9"/>
  <c r="H26" i="9" s="1"/>
  <c r="F26" i="9"/>
  <c r="N25" i="9"/>
  <c r="L25" i="9"/>
  <c r="J25" i="9"/>
  <c r="H25" i="9"/>
  <c r="F25" i="9"/>
  <c r="N24" i="9"/>
  <c r="L24" i="9"/>
  <c r="J24" i="9"/>
  <c r="H24" i="9"/>
  <c r="F24" i="9"/>
  <c r="N23" i="9"/>
  <c r="L23" i="9"/>
  <c r="J23" i="9"/>
  <c r="H23" i="9"/>
  <c r="F23" i="9"/>
  <c r="N22" i="9"/>
  <c r="L22" i="9"/>
  <c r="J22" i="9"/>
  <c r="H22" i="9"/>
  <c r="F22" i="9"/>
  <c r="N21" i="9"/>
  <c r="L21" i="9"/>
  <c r="J21" i="9"/>
  <c r="H21" i="9"/>
  <c r="F21" i="9"/>
  <c r="N20" i="9"/>
  <c r="L20" i="9"/>
  <c r="J20" i="9"/>
  <c r="H20" i="9"/>
  <c r="F20" i="9"/>
  <c r="N19" i="9"/>
  <c r="L19" i="9"/>
  <c r="J19" i="9"/>
  <c r="H19" i="9"/>
  <c r="F19" i="9"/>
  <c r="N18" i="9"/>
  <c r="L18" i="9"/>
  <c r="J18" i="9"/>
  <c r="H18" i="9"/>
  <c r="F18" i="9"/>
  <c r="L17" i="9"/>
  <c r="J17" i="9"/>
  <c r="H17" i="9"/>
  <c r="F17" i="9"/>
  <c r="N16" i="9"/>
  <c r="L16" i="9"/>
  <c r="J16" i="9"/>
  <c r="H16" i="9"/>
  <c r="F16" i="9"/>
  <c r="N15" i="9"/>
  <c r="L15" i="9"/>
  <c r="J15" i="9"/>
  <c r="H15" i="9"/>
  <c r="F15" i="9"/>
  <c r="N14" i="9"/>
  <c r="L14" i="9"/>
  <c r="J14" i="9"/>
  <c r="H14" i="9"/>
  <c r="F14" i="9"/>
  <c r="L13" i="9"/>
  <c r="J13" i="9"/>
  <c r="H13" i="9"/>
  <c r="F13" i="9"/>
  <c r="N12" i="9"/>
  <c r="L12" i="9"/>
  <c r="J12" i="9"/>
  <c r="H12" i="9"/>
  <c r="F12" i="9"/>
  <c r="N11" i="9"/>
  <c r="L11" i="9"/>
  <c r="J11" i="9"/>
  <c r="H11" i="9"/>
  <c r="F11" i="9"/>
  <c r="L10" i="9"/>
  <c r="J10" i="9"/>
  <c r="H10" i="9"/>
  <c r="F10" i="9"/>
  <c r="N9" i="9"/>
  <c r="L9" i="9"/>
  <c r="J9" i="9"/>
  <c r="H9" i="9"/>
  <c r="F9" i="9"/>
  <c r="N8" i="9"/>
  <c r="L8" i="9"/>
  <c r="J8" i="9"/>
  <c r="F8" i="9"/>
  <c r="F27" i="9" s="1"/>
  <c r="O27" i="8"/>
  <c r="M27" i="8"/>
  <c r="K27" i="8"/>
  <c r="I27" i="8"/>
  <c r="G27" i="8"/>
  <c r="O25" i="8"/>
  <c r="M25" i="8"/>
  <c r="K25" i="8"/>
  <c r="I25" i="8"/>
  <c r="G25" i="8"/>
  <c r="O24" i="8"/>
  <c r="M24" i="8"/>
  <c r="K24" i="8"/>
  <c r="G24" i="8"/>
  <c r="O23" i="8"/>
  <c r="M23" i="8"/>
  <c r="K23" i="8"/>
  <c r="I23" i="8"/>
  <c r="G23" i="8"/>
  <c r="O22" i="8"/>
  <c r="M22" i="8"/>
  <c r="K22" i="8"/>
  <c r="I22" i="8"/>
  <c r="G22" i="8"/>
  <c r="O21" i="8"/>
  <c r="M21" i="8"/>
  <c r="K21" i="8"/>
  <c r="I21" i="8"/>
  <c r="G21" i="8"/>
  <c r="O20" i="8"/>
  <c r="M20" i="8"/>
  <c r="K20" i="8"/>
  <c r="G20" i="8"/>
  <c r="O19" i="8"/>
  <c r="M19" i="8"/>
  <c r="K19" i="8"/>
  <c r="I19" i="8"/>
  <c r="G19" i="8"/>
  <c r="O18" i="8"/>
  <c r="M18" i="8"/>
  <c r="K18" i="8"/>
  <c r="I18" i="8"/>
  <c r="G18" i="8"/>
  <c r="O17" i="8"/>
  <c r="M17" i="8"/>
  <c r="K17" i="8"/>
  <c r="G17" i="8"/>
  <c r="O16" i="8"/>
  <c r="M16" i="8"/>
  <c r="K16" i="8"/>
  <c r="I16" i="8"/>
  <c r="G16" i="8"/>
  <c r="O15" i="8"/>
  <c r="M15" i="8"/>
  <c r="K15" i="8"/>
  <c r="I15" i="8"/>
  <c r="G15" i="8"/>
  <c r="O14" i="8"/>
  <c r="M14" i="8"/>
  <c r="K14" i="8"/>
  <c r="G14" i="8"/>
  <c r="O13" i="8"/>
  <c r="M13" i="8"/>
  <c r="K13" i="8"/>
  <c r="G13" i="8"/>
  <c r="O12" i="8"/>
  <c r="M12" i="8"/>
  <c r="K12" i="8"/>
  <c r="I12" i="8"/>
  <c r="G12" i="8"/>
  <c r="O11" i="8"/>
  <c r="M11" i="8"/>
  <c r="K11" i="8"/>
  <c r="G11" i="8"/>
  <c r="O10" i="8"/>
  <c r="M10" i="8"/>
  <c r="K10" i="8"/>
  <c r="I10" i="8"/>
  <c r="G10" i="8"/>
  <c r="O9" i="8"/>
  <c r="M9" i="8"/>
  <c r="K9" i="8"/>
  <c r="I9" i="8"/>
  <c r="G9" i="8"/>
  <c r="O8" i="8"/>
  <c r="M8" i="8"/>
  <c r="K8" i="8"/>
  <c r="I8" i="8"/>
  <c r="G8" i="8"/>
  <c r="N12" i="7"/>
  <c r="L12" i="7"/>
  <c r="J12" i="7"/>
  <c r="H12" i="7"/>
  <c r="N11" i="7"/>
  <c r="L11" i="7"/>
  <c r="J11" i="7"/>
  <c r="H11" i="7"/>
  <c r="N10" i="7"/>
  <c r="L10" i="7"/>
  <c r="J10" i="7"/>
  <c r="H10" i="7"/>
  <c r="N9" i="7"/>
  <c r="L9" i="7"/>
  <c r="J9" i="7"/>
  <c r="H9" i="7"/>
  <c r="N8" i="7"/>
  <c r="L8" i="7"/>
  <c r="J8" i="7"/>
  <c r="H8" i="7"/>
  <c r="W177" i="6"/>
  <c r="X177" i="6" s="1"/>
  <c r="U177" i="6"/>
  <c r="V177" i="6" s="1"/>
  <c r="S177" i="6"/>
  <c r="T177" i="6" s="1"/>
  <c r="Q177" i="6"/>
  <c r="R177" i="6" s="1"/>
  <c r="O177" i="6"/>
  <c r="P177" i="6" s="1"/>
  <c r="M177" i="6"/>
  <c r="K177" i="6"/>
  <c r="L177" i="6" s="1"/>
  <c r="I177" i="6"/>
  <c r="J177" i="6" s="1"/>
  <c r="G177" i="6"/>
  <c r="H177" i="6" s="1"/>
  <c r="X176" i="6"/>
  <c r="V176" i="6"/>
  <c r="R176" i="6"/>
  <c r="P176" i="6"/>
  <c r="L176" i="6"/>
  <c r="J176" i="6"/>
  <c r="H176" i="6"/>
  <c r="X171" i="6"/>
  <c r="V171" i="6"/>
  <c r="T171" i="6"/>
  <c r="R171" i="6"/>
  <c r="P171" i="6"/>
  <c r="N171" i="6"/>
  <c r="L171" i="6"/>
  <c r="J171" i="6"/>
  <c r="H171" i="6"/>
  <c r="X170" i="6"/>
  <c r="V170" i="6"/>
  <c r="T170" i="6"/>
  <c r="R170" i="6"/>
  <c r="P170" i="6"/>
  <c r="N170" i="6"/>
  <c r="L170" i="6"/>
  <c r="J170" i="6"/>
  <c r="H170" i="6"/>
  <c r="X169" i="6"/>
  <c r="V169" i="6"/>
  <c r="T169" i="6"/>
  <c r="R169" i="6"/>
  <c r="P169" i="6"/>
  <c r="N169" i="6"/>
  <c r="L169" i="6"/>
  <c r="J169" i="6"/>
  <c r="H169" i="6"/>
  <c r="X168" i="6"/>
  <c r="V168" i="6"/>
  <c r="T168" i="6"/>
  <c r="R168" i="6"/>
  <c r="P168" i="6"/>
  <c r="N168" i="6"/>
  <c r="L168" i="6"/>
  <c r="J168" i="6"/>
  <c r="H168" i="6"/>
  <c r="X167" i="6"/>
  <c r="V167" i="6"/>
  <c r="T167" i="6"/>
  <c r="R167" i="6"/>
  <c r="P167" i="6"/>
  <c r="N167" i="6"/>
  <c r="L167" i="6"/>
  <c r="J167" i="6"/>
  <c r="H167" i="6"/>
  <c r="X166" i="6"/>
  <c r="V166" i="6"/>
  <c r="T166" i="6"/>
  <c r="R166" i="6"/>
  <c r="P166" i="6"/>
  <c r="N166" i="6"/>
  <c r="L166" i="6"/>
  <c r="J166" i="6"/>
  <c r="H166" i="6"/>
  <c r="X165" i="6"/>
  <c r="V165" i="6"/>
  <c r="T165" i="6"/>
  <c r="R165" i="6"/>
  <c r="P165" i="6"/>
  <c r="N165" i="6"/>
  <c r="L165" i="6"/>
  <c r="J165" i="6"/>
  <c r="H165" i="6"/>
  <c r="X164" i="6"/>
  <c r="V164" i="6"/>
  <c r="T164" i="6"/>
  <c r="R164" i="6"/>
  <c r="P164" i="6"/>
  <c r="N164" i="6"/>
  <c r="L164" i="6"/>
  <c r="J164" i="6"/>
  <c r="H164" i="6"/>
  <c r="X163" i="6"/>
  <c r="V163" i="6"/>
  <c r="T163" i="6"/>
  <c r="R163" i="6"/>
  <c r="P163" i="6"/>
  <c r="N163" i="6"/>
  <c r="L163" i="6"/>
  <c r="J163" i="6"/>
  <c r="H163" i="6"/>
  <c r="X162" i="6"/>
  <c r="V162" i="6"/>
  <c r="T162" i="6"/>
  <c r="R162" i="6"/>
  <c r="P162" i="6"/>
  <c r="N162" i="6"/>
  <c r="L162" i="6"/>
  <c r="J162" i="6"/>
  <c r="H162" i="6"/>
  <c r="X161" i="6"/>
  <c r="V161" i="6"/>
  <c r="T161" i="6"/>
  <c r="R161" i="6"/>
  <c r="P161" i="6"/>
  <c r="N161" i="6"/>
  <c r="L161" i="6"/>
  <c r="J161" i="6"/>
  <c r="H161" i="6"/>
  <c r="X160" i="6"/>
  <c r="V160" i="6"/>
  <c r="T160" i="6"/>
  <c r="R160" i="6"/>
  <c r="P160" i="6"/>
  <c r="N160" i="6"/>
  <c r="L160" i="6"/>
  <c r="J160" i="6"/>
  <c r="H160" i="6"/>
  <c r="X159" i="6"/>
  <c r="V159" i="6"/>
  <c r="T159" i="6"/>
  <c r="R159" i="6"/>
  <c r="P159" i="6"/>
  <c r="N159" i="6"/>
  <c r="L159" i="6"/>
  <c r="J159" i="6"/>
  <c r="H159" i="6"/>
  <c r="X158" i="6"/>
  <c r="V158" i="6"/>
  <c r="T158" i="6"/>
  <c r="R158" i="6"/>
  <c r="P158" i="6"/>
  <c r="N158" i="6"/>
  <c r="L158" i="6"/>
  <c r="J158" i="6"/>
  <c r="H158" i="6"/>
  <c r="X157" i="6"/>
  <c r="V157" i="6"/>
  <c r="T157" i="6"/>
  <c r="R157" i="6"/>
  <c r="P157" i="6"/>
  <c r="N157" i="6"/>
  <c r="L157" i="6"/>
  <c r="J157" i="6"/>
  <c r="H157" i="6"/>
  <c r="X156" i="6"/>
  <c r="V156" i="6"/>
  <c r="T156" i="6"/>
  <c r="R156" i="6"/>
  <c r="P156" i="6"/>
  <c r="N156" i="6"/>
  <c r="L156" i="6"/>
  <c r="J156" i="6"/>
  <c r="H156" i="6"/>
  <c r="X155" i="6"/>
  <c r="V155" i="6"/>
  <c r="T155" i="6"/>
  <c r="R155" i="6"/>
  <c r="P155" i="6"/>
  <c r="N155" i="6"/>
  <c r="L155" i="6"/>
  <c r="J155" i="6"/>
  <c r="H155" i="6"/>
  <c r="X154" i="6"/>
  <c r="V154" i="6"/>
  <c r="T154" i="6"/>
  <c r="R154" i="6"/>
  <c r="P154" i="6"/>
  <c r="N154" i="6"/>
  <c r="L154" i="6"/>
  <c r="J154" i="6"/>
  <c r="H154" i="6"/>
  <c r="X153" i="6"/>
  <c r="V153" i="6"/>
  <c r="T153" i="6"/>
  <c r="R153" i="6"/>
  <c r="P153" i="6"/>
  <c r="N153" i="6"/>
  <c r="L153" i="6"/>
  <c r="J153" i="6"/>
  <c r="H153" i="6"/>
  <c r="X152" i="6"/>
  <c r="V152" i="6"/>
  <c r="T152" i="6"/>
  <c r="R152" i="6"/>
  <c r="P152" i="6"/>
  <c r="N152" i="6"/>
  <c r="L152" i="6"/>
  <c r="J152" i="6"/>
  <c r="H152" i="6"/>
  <c r="X151" i="6"/>
  <c r="V151" i="6"/>
  <c r="T151" i="6"/>
  <c r="R151" i="6"/>
  <c r="P151" i="6"/>
  <c r="N151" i="6"/>
  <c r="L151" i="6"/>
  <c r="J151" i="6"/>
  <c r="H151" i="6"/>
  <c r="X150" i="6"/>
  <c r="V150" i="6"/>
  <c r="T150" i="6"/>
  <c r="R150" i="6"/>
  <c r="P150" i="6"/>
  <c r="N150" i="6"/>
  <c r="L150" i="6"/>
  <c r="J150" i="6"/>
  <c r="H150" i="6"/>
  <c r="X149" i="6"/>
  <c r="V149" i="6"/>
  <c r="T149" i="6"/>
  <c r="R149" i="6"/>
  <c r="P149" i="6"/>
  <c r="N149" i="6"/>
  <c r="L149" i="6"/>
  <c r="J149" i="6"/>
  <c r="H149" i="6"/>
  <c r="X148" i="6"/>
  <c r="V148" i="6"/>
  <c r="T148" i="6"/>
  <c r="R148" i="6"/>
  <c r="P148" i="6"/>
  <c r="N148" i="6"/>
  <c r="L148" i="6"/>
  <c r="J148" i="6"/>
  <c r="H148" i="6"/>
  <c r="X147" i="6"/>
  <c r="V147" i="6"/>
  <c r="T147" i="6"/>
  <c r="R147" i="6"/>
  <c r="P147" i="6"/>
  <c r="N147" i="6"/>
  <c r="L147" i="6"/>
  <c r="J147" i="6"/>
  <c r="H147" i="6"/>
  <c r="X146" i="6"/>
  <c r="V146" i="6"/>
  <c r="T146" i="6"/>
  <c r="R146" i="6"/>
  <c r="P146" i="6"/>
  <c r="N146" i="6"/>
  <c r="L146" i="6"/>
  <c r="J146" i="6"/>
  <c r="H146" i="6"/>
  <c r="X145" i="6"/>
  <c r="V145" i="6"/>
  <c r="T145" i="6"/>
  <c r="R145" i="6"/>
  <c r="P145" i="6"/>
  <c r="N145" i="6"/>
  <c r="L145" i="6"/>
  <c r="J145" i="6"/>
  <c r="H145" i="6"/>
  <c r="X144" i="6"/>
  <c r="V144" i="6"/>
  <c r="T144" i="6"/>
  <c r="R144" i="6"/>
  <c r="P144" i="6"/>
  <c r="N144" i="6"/>
  <c r="L144" i="6"/>
  <c r="J144" i="6"/>
  <c r="H144" i="6"/>
  <c r="X143" i="6"/>
  <c r="V143" i="6"/>
  <c r="T143" i="6"/>
  <c r="R143" i="6"/>
  <c r="P143" i="6"/>
  <c r="N143" i="6"/>
  <c r="L143" i="6"/>
  <c r="J143" i="6"/>
  <c r="H143" i="6"/>
  <c r="X142" i="6"/>
  <c r="V142" i="6"/>
  <c r="T142" i="6"/>
  <c r="R142" i="6"/>
  <c r="P142" i="6"/>
  <c r="N142" i="6"/>
  <c r="L142" i="6"/>
  <c r="J142" i="6"/>
  <c r="H142" i="6"/>
  <c r="X141" i="6"/>
  <c r="V141" i="6"/>
  <c r="T141" i="6"/>
  <c r="R141" i="6"/>
  <c r="P141" i="6"/>
  <c r="N141" i="6"/>
  <c r="L141" i="6"/>
  <c r="J141" i="6"/>
  <c r="H141" i="6"/>
  <c r="X140" i="6"/>
  <c r="V140" i="6"/>
  <c r="T140" i="6"/>
  <c r="R140" i="6"/>
  <c r="P140" i="6"/>
  <c r="N140" i="6"/>
  <c r="L140" i="6"/>
  <c r="J140" i="6"/>
  <c r="H140" i="6"/>
  <c r="X139" i="6"/>
  <c r="V139" i="6"/>
  <c r="T139" i="6"/>
  <c r="R139" i="6"/>
  <c r="P139" i="6"/>
  <c r="N139" i="6"/>
  <c r="L139" i="6"/>
  <c r="J139" i="6"/>
  <c r="H139" i="6"/>
  <c r="X138" i="6"/>
  <c r="V138" i="6"/>
  <c r="T138" i="6"/>
  <c r="R138" i="6"/>
  <c r="P138" i="6"/>
  <c r="N138" i="6"/>
  <c r="L138" i="6"/>
  <c r="J138" i="6"/>
  <c r="H138" i="6"/>
  <c r="X137" i="6"/>
  <c r="V137" i="6"/>
  <c r="T137" i="6"/>
  <c r="R137" i="6"/>
  <c r="P137" i="6"/>
  <c r="N137" i="6"/>
  <c r="L137" i="6"/>
  <c r="J137" i="6"/>
  <c r="H137" i="6"/>
  <c r="X136" i="6"/>
  <c r="V136" i="6"/>
  <c r="T136" i="6"/>
  <c r="R136" i="6"/>
  <c r="P136" i="6"/>
  <c r="N136" i="6"/>
  <c r="L136" i="6"/>
  <c r="J136" i="6"/>
  <c r="H136" i="6"/>
  <c r="X135" i="6"/>
  <c r="V135" i="6"/>
  <c r="T135" i="6"/>
  <c r="R135" i="6"/>
  <c r="P135" i="6"/>
  <c r="N135" i="6"/>
  <c r="L135" i="6"/>
  <c r="J135" i="6"/>
  <c r="H135" i="6"/>
  <c r="X134" i="6"/>
  <c r="V134" i="6"/>
  <c r="T134" i="6"/>
  <c r="R134" i="6"/>
  <c r="P134" i="6"/>
  <c r="N134" i="6"/>
  <c r="L134" i="6"/>
  <c r="J134" i="6"/>
  <c r="H134" i="6"/>
  <c r="X133" i="6"/>
  <c r="V133" i="6"/>
  <c r="T133" i="6"/>
  <c r="R133" i="6"/>
  <c r="P133" i="6"/>
  <c r="N133" i="6"/>
  <c r="L133" i="6"/>
  <c r="J133" i="6"/>
  <c r="H133" i="6"/>
  <c r="X132" i="6"/>
  <c r="V132" i="6"/>
  <c r="T132" i="6"/>
  <c r="R132" i="6"/>
  <c r="P132" i="6"/>
  <c r="N132" i="6"/>
  <c r="L132" i="6"/>
  <c r="J132" i="6"/>
  <c r="H132" i="6"/>
  <c r="X131" i="6"/>
  <c r="V131" i="6"/>
  <c r="T131" i="6"/>
  <c r="R131" i="6"/>
  <c r="P131" i="6"/>
  <c r="N131" i="6"/>
  <c r="L131" i="6"/>
  <c r="J131" i="6"/>
  <c r="H131" i="6"/>
  <c r="X130" i="6"/>
  <c r="V130" i="6"/>
  <c r="T130" i="6"/>
  <c r="R130" i="6"/>
  <c r="P130" i="6"/>
  <c r="N130" i="6"/>
  <c r="L130" i="6"/>
  <c r="J130" i="6"/>
  <c r="H130" i="6"/>
  <c r="X129" i="6"/>
  <c r="V129" i="6"/>
  <c r="T129" i="6"/>
  <c r="R129" i="6"/>
  <c r="P129" i="6"/>
  <c r="N129" i="6"/>
  <c r="L129" i="6"/>
  <c r="J129" i="6"/>
  <c r="H129" i="6"/>
  <c r="X128" i="6"/>
  <c r="V128" i="6"/>
  <c r="T128" i="6"/>
  <c r="R128" i="6"/>
  <c r="P128" i="6"/>
  <c r="N128" i="6"/>
  <c r="L128" i="6"/>
  <c r="J128" i="6"/>
  <c r="H128" i="6"/>
  <c r="X127" i="6"/>
  <c r="V127" i="6"/>
  <c r="T127" i="6"/>
  <c r="R127" i="6"/>
  <c r="P127" i="6"/>
  <c r="N127" i="6"/>
  <c r="L127" i="6"/>
  <c r="J127" i="6"/>
  <c r="H127" i="6"/>
  <c r="X126" i="6"/>
  <c r="V126" i="6"/>
  <c r="T126" i="6"/>
  <c r="R126" i="6"/>
  <c r="P126" i="6"/>
  <c r="N126" i="6"/>
  <c r="L126" i="6"/>
  <c r="J126" i="6"/>
  <c r="H126" i="6"/>
  <c r="X125" i="6"/>
  <c r="V125" i="6"/>
  <c r="T125" i="6"/>
  <c r="R125" i="6"/>
  <c r="P125" i="6"/>
  <c r="N125" i="6"/>
  <c r="L125" i="6"/>
  <c r="J125" i="6"/>
  <c r="H125" i="6"/>
  <c r="X124" i="6"/>
  <c r="V124" i="6"/>
  <c r="T124" i="6"/>
  <c r="R124" i="6"/>
  <c r="P124" i="6"/>
  <c r="N124" i="6"/>
  <c r="L124" i="6"/>
  <c r="J124" i="6"/>
  <c r="H124" i="6"/>
  <c r="X123" i="6"/>
  <c r="V123" i="6"/>
  <c r="T123" i="6"/>
  <c r="R123" i="6"/>
  <c r="P123" i="6"/>
  <c r="N123" i="6"/>
  <c r="L123" i="6"/>
  <c r="J123" i="6"/>
  <c r="H123" i="6"/>
  <c r="X122" i="6"/>
  <c r="V122" i="6"/>
  <c r="T122" i="6"/>
  <c r="R122" i="6"/>
  <c r="P122" i="6"/>
  <c r="N122" i="6"/>
  <c r="L122" i="6"/>
  <c r="J122" i="6"/>
  <c r="H122" i="6"/>
  <c r="X121" i="6"/>
  <c r="V121" i="6"/>
  <c r="T121" i="6"/>
  <c r="R121" i="6"/>
  <c r="P121" i="6"/>
  <c r="N121" i="6"/>
  <c r="L121" i="6"/>
  <c r="J121" i="6"/>
  <c r="H121" i="6"/>
  <c r="X120" i="6"/>
  <c r="V120" i="6"/>
  <c r="T120" i="6"/>
  <c r="R120" i="6"/>
  <c r="P120" i="6"/>
  <c r="N120" i="6"/>
  <c r="L120" i="6"/>
  <c r="J120" i="6"/>
  <c r="H120" i="6"/>
  <c r="X119" i="6"/>
  <c r="V119" i="6"/>
  <c r="T119" i="6"/>
  <c r="R119" i="6"/>
  <c r="P119" i="6"/>
  <c r="N119" i="6"/>
  <c r="L119" i="6"/>
  <c r="J119" i="6"/>
  <c r="H119" i="6"/>
  <c r="X118" i="6"/>
  <c r="V118" i="6"/>
  <c r="T118" i="6"/>
  <c r="R118" i="6"/>
  <c r="P118" i="6"/>
  <c r="N118" i="6"/>
  <c r="L118" i="6"/>
  <c r="J118" i="6"/>
  <c r="H118" i="6"/>
  <c r="X117" i="6"/>
  <c r="V117" i="6"/>
  <c r="T117" i="6"/>
  <c r="R117" i="6"/>
  <c r="P117" i="6"/>
  <c r="N117" i="6"/>
  <c r="L117" i="6"/>
  <c r="J117" i="6"/>
  <c r="H117" i="6"/>
  <c r="X116" i="6"/>
  <c r="V116" i="6"/>
  <c r="T116" i="6"/>
  <c r="R116" i="6"/>
  <c r="P116" i="6"/>
  <c r="N116" i="6"/>
  <c r="L116" i="6"/>
  <c r="J116" i="6"/>
  <c r="H116" i="6"/>
  <c r="X115" i="6"/>
  <c r="V115" i="6"/>
  <c r="T115" i="6"/>
  <c r="R115" i="6"/>
  <c r="P115" i="6"/>
  <c r="N115" i="6"/>
  <c r="L115" i="6"/>
  <c r="J115" i="6"/>
  <c r="H115" i="6"/>
  <c r="X114" i="6"/>
  <c r="V114" i="6"/>
  <c r="T114" i="6"/>
  <c r="R114" i="6"/>
  <c r="P114" i="6"/>
  <c r="N114" i="6"/>
  <c r="L114" i="6"/>
  <c r="J114" i="6"/>
  <c r="H114" i="6"/>
  <c r="X113" i="6"/>
  <c r="V113" i="6"/>
  <c r="T113" i="6"/>
  <c r="R113" i="6"/>
  <c r="P113" i="6"/>
  <c r="N113" i="6"/>
  <c r="L113" i="6"/>
  <c r="J113" i="6"/>
  <c r="H113" i="6"/>
  <c r="X112" i="6"/>
  <c r="V112" i="6"/>
  <c r="T112" i="6"/>
  <c r="R112" i="6"/>
  <c r="P112" i="6"/>
  <c r="N112" i="6"/>
  <c r="L112" i="6"/>
  <c r="J112" i="6"/>
  <c r="H112" i="6"/>
  <c r="X111" i="6"/>
  <c r="V111" i="6"/>
  <c r="T111" i="6"/>
  <c r="R111" i="6"/>
  <c r="P111" i="6"/>
  <c r="N111" i="6"/>
  <c r="L111" i="6"/>
  <c r="J111" i="6"/>
  <c r="H111" i="6"/>
  <c r="X110" i="6"/>
  <c r="V110" i="6"/>
  <c r="T110" i="6"/>
  <c r="R110" i="6"/>
  <c r="P110" i="6"/>
  <c r="N110" i="6"/>
  <c r="L110" i="6"/>
  <c r="J110" i="6"/>
  <c r="H110" i="6"/>
  <c r="X109" i="6"/>
  <c r="V109" i="6"/>
  <c r="T109" i="6"/>
  <c r="R109" i="6"/>
  <c r="P109" i="6"/>
  <c r="N109" i="6"/>
  <c r="L109" i="6"/>
  <c r="J109" i="6"/>
  <c r="H109" i="6"/>
  <c r="X108" i="6"/>
  <c r="V108" i="6"/>
  <c r="T108" i="6"/>
  <c r="R108" i="6"/>
  <c r="P108" i="6"/>
  <c r="N108" i="6"/>
  <c r="L108" i="6"/>
  <c r="J108" i="6"/>
  <c r="H108" i="6"/>
  <c r="X107" i="6"/>
  <c r="V107" i="6"/>
  <c r="T107" i="6"/>
  <c r="R107" i="6"/>
  <c r="P107" i="6"/>
  <c r="N107" i="6"/>
  <c r="L107" i="6"/>
  <c r="J107" i="6"/>
  <c r="H107" i="6"/>
  <c r="X106" i="6"/>
  <c r="V106" i="6"/>
  <c r="T106" i="6"/>
  <c r="R106" i="6"/>
  <c r="P106" i="6"/>
  <c r="N106" i="6"/>
  <c r="L106" i="6"/>
  <c r="J106" i="6"/>
  <c r="H106" i="6"/>
  <c r="X105" i="6"/>
  <c r="V105" i="6"/>
  <c r="T105" i="6"/>
  <c r="R105" i="6"/>
  <c r="P105" i="6"/>
  <c r="N105" i="6"/>
  <c r="L105" i="6"/>
  <c r="J105" i="6"/>
  <c r="H105" i="6"/>
  <c r="X104" i="6"/>
  <c r="V104" i="6"/>
  <c r="T104" i="6"/>
  <c r="R104" i="6"/>
  <c r="P104" i="6"/>
  <c r="N104" i="6"/>
  <c r="L104" i="6"/>
  <c r="J104" i="6"/>
  <c r="H104" i="6"/>
  <c r="X103" i="6"/>
  <c r="V103" i="6"/>
  <c r="T103" i="6"/>
  <c r="R103" i="6"/>
  <c r="P103" i="6"/>
  <c r="N103" i="6"/>
  <c r="L103" i="6"/>
  <c r="J103" i="6"/>
  <c r="H103" i="6"/>
  <c r="X102" i="6"/>
  <c r="V102" i="6"/>
  <c r="T102" i="6"/>
  <c r="R102" i="6"/>
  <c r="P102" i="6"/>
  <c r="N102" i="6"/>
  <c r="L102" i="6"/>
  <c r="J102" i="6"/>
  <c r="H102" i="6"/>
  <c r="X101" i="6"/>
  <c r="V101" i="6"/>
  <c r="T101" i="6"/>
  <c r="R101" i="6"/>
  <c r="P101" i="6"/>
  <c r="N101" i="6"/>
  <c r="L101" i="6"/>
  <c r="J101" i="6"/>
  <c r="H101" i="6"/>
  <c r="X100" i="6"/>
  <c r="V100" i="6"/>
  <c r="T100" i="6"/>
  <c r="R100" i="6"/>
  <c r="P100" i="6"/>
  <c r="N100" i="6"/>
  <c r="L100" i="6"/>
  <c r="J100" i="6"/>
  <c r="H100" i="6"/>
  <c r="X99" i="6"/>
  <c r="V99" i="6"/>
  <c r="T99" i="6"/>
  <c r="R99" i="6"/>
  <c r="P99" i="6"/>
  <c r="N99" i="6"/>
  <c r="L99" i="6"/>
  <c r="J99" i="6"/>
  <c r="H99" i="6"/>
  <c r="X98" i="6"/>
  <c r="V98" i="6"/>
  <c r="T98" i="6"/>
  <c r="R98" i="6"/>
  <c r="P98" i="6"/>
  <c r="N98" i="6"/>
  <c r="L98" i="6"/>
  <c r="J98" i="6"/>
  <c r="H98" i="6"/>
  <c r="X97" i="6"/>
  <c r="V97" i="6"/>
  <c r="T97" i="6"/>
  <c r="R97" i="6"/>
  <c r="P97" i="6"/>
  <c r="N97" i="6"/>
  <c r="L97" i="6"/>
  <c r="J97" i="6"/>
  <c r="H97" i="6"/>
  <c r="X96" i="6"/>
  <c r="V96" i="6"/>
  <c r="T96" i="6"/>
  <c r="R96" i="6"/>
  <c r="P96" i="6"/>
  <c r="N96" i="6"/>
  <c r="L96" i="6"/>
  <c r="J96" i="6"/>
  <c r="H96" i="6"/>
  <c r="X95" i="6"/>
  <c r="V95" i="6"/>
  <c r="T95" i="6"/>
  <c r="R95" i="6"/>
  <c r="P95" i="6"/>
  <c r="N95" i="6"/>
  <c r="L95" i="6"/>
  <c r="J95" i="6"/>
  <c r="H95" i="6"/>
  <c r="X94" i="6"/>
  <c r="V94" i="6"/>
  <c r="T94" i="6"/>
  <c r="R94" i="6"/>
  <c r="P94" i="6"/>
  <c r="N94" i="6"/>
  <c r="L94" i="6"/>
  <c r="J94" i="6"/>
  <c r="H94" i="6"/>
  <c r="X93" i="6"/>
  <c r="V93" i="6"/>
  <c r="T93" i="6"/>
  <c r="R93" i="6"/>
  <c r="P93" i="6"/>
  <c r="N93" i="6"/>
  <c r="L93" i="6"/>
  <c r="J93" i="6"/>
  <c r="H93" i="6"/>
  <c r="X92" i="6"/>
  <c r="V92" i="6"/>
  <c r="T92" i="6"/>
  <c r="R92" i="6"/>
  <c r="P92" i="6"/>
  <c r="N92" i="6"/>
  <c r="L92" i="6"/>
  <c r="J92" i="6"/>
  <c r="H92" i="6"/>
  <c r="X91" i="6"/>
  <c r="V91" i="6"/>
  <c r="T91" i="6"/>
  <c r="R91" i="6"/>
  <c r="P91" i="6"/>
  <c r="N91" i="6"/>
  <c r="L91" i="6"/>
  <c r="J91" i="6"/>
  <c r="H91" i="6"/>
  <c r="X90" i="6"/>
  <c r="V90" i="6"/>
  <c r="T90" i="6"/>
  <c r="R90" i="6"/>
  <c r="P90" i="6"/>
  <c r="N90" i="6"/>
  <c r="L90" i="6"/>
  <c r="J90" i="6"/>
  <c r="H90" i="6"/>
  <c r="X89" i="6"/>
  <c r="V89" i="6"/>
  <c r="T89" i="6"/>
  <c r="R89" i="6"/>
  <c r="P89" i="6"/>
  <c r="N89" i="6"/>
  <c r="L89" i="6"/>
  <c r="J89" i="6"/>
  <c r="H89" i="6"/>
  <c r="X88" i="6"/>
  <c r="V88" i="6"/>
  <c r="T88" i="6"/>
  <c r="R88" i="6"/>
  <c r="P88" i="6"/>
  <c r="N88" i="6"/>
  <c r="L88" i="6"/>
  <c r="J88" i="6"/>
  <c r="H88" i="6"/>
  <c r="X87" i="6"/>
  <c r="V87" i="6"/>
  <c r="T87" i="6"/>
  <c r="R87" i="6"/>
  <c r="P87" i="6"/>
  <c r="N87" i="6"/>
  <c r="L87" i="6"/>
  <c r="J87" i="6"/>
  <c r="H87" i="6"/>
  <c r="X86" i="6"/>
  <c r="V86" i="6"/>
  <c r="T86" i="6"/>
  <c r="R86" i="6"/>
  <c r="P86" i="6"/>
  <c r="N86" i="6"/>
  <c r="L86" i="6"/>
  <c r="J86" i="6"/>
  <c r="H86" i="6"/>
  <c r="X85" i="6"/>
  <c r="V85" i="6"/>
  <c r="T85" i="6"/>
  <c r="R85" i="6"/>
  <c r="P85" i="6"/>
  <c r="N85" i="6"/>
  <c r="L85" i="6"/>
  <c r="J85" i="6"/>
  <c r="H85" i="6"/>
  <c r="X84" i="6"/>
  <c r="V84" i="6"/>
  <c r="T84" i="6"/>
  <c r="R84" i="6"/>
  <c r="P84" i="6"/>
  <c r="N84" i="6"/>
  <c r="L84" i="6"/>
  <c r="J84" i="6"/>
  <c r="H84" i="6"/>
  <c r="X83" i="6"/>
  <c r="V83" i="6"/>
  <c r="T83" i="6"/>
  <c r="R83" i="6"/>
  <c r="P83" i="6"/>
  <c r="N83" i="6"/>
  <c r="L83" i="6"/>
  <c r="J83" i="6"/>
  <c r="H83" i="6"/>
  <c r="X82" i="6"/>
  <c r="V82" i="6"/>
  <c r="T82" i="6"/>
  <c r="R82" i="6"/>
  <c r="P82" i="6"/>
  <c r="N82" i="6"/>
  <c r="L82" i="6"/>
  <c r="J82" i="6"/>
  <c r="H82" i="6"/>
  <c r="X81" i="6"/>
  <c r="V81" i="6"/>
  <c r="T81" i="6"/>
  <c r="R81" i="6"/>
  <c r="P81" i="6"/>
  <c r="N81" i="6"/>
  <c r="L81" i="6"/>
  <c r="J81" i="6"/>
  <c r="H81" i="6"/>
  <c r="X80" i="6"/>
  <c r="V80" i="6"/>
  <c r="T80" i="6"/>
  <c r="R80" i="6"/>
  <c r="P80" i="6"/>
  <c r="N80" i="6"/>
  <c r="L80" i="6"/>
  <c r="J80" i="6"/>
  <c r="H80" i="6"/>
  <c r="X79" i="6"/>
  <c r="V79" i="6"/>
  <c r="T79" i="6"/>
  <c r="R79" i="6"/>
  <c r="P79" i="6"/>
  <c r="N79" i="6"/>
  <c r="L79" i="6"/>
  <c r="J79" i="6"/>
  <c r="H79" i="6"/>
  <c r="X78" i="6"/>
  <c r="V78" i="6"/>
  <c r="T78" i="6"/>
  <c r="R78" i="6"/>
  <c r="P78" i="6"/>
  <c r="N78" i="6"/>
  <c r="L78" i="6"/>
  <c r="J78" i="6"/>
  <c r="H78" i="6"/>
  <c r="X77" i="6"/>
  <c r="V77" i="6"/>
  <c r="T77" i="6"/>
  <c r="R77" i="6"/>
  <c r="P77" i="6"/>
  <c r="N77" i="6"/>
  <c r="L77" i="6"/>
  <c r="J77" i="6"/>
  <c r="H77" i="6"/>
  <c r="X76" i="6"/>
  <c r="V76" i="6"/>
  <c r="T76" i="6"/>
  <c r="R76" i="6"/>
  <c r="P76" i="6"/>
  <c r="N76" i="6"/>
  <c r="L76" i="6"/>
  <c r="J76" i="6"/>
  <c r="H76" i="6"/>
  <c r="X75" i="6"/>
  <c r="V75" i="6"/>
  <c r="T75" i="6"/>
  <c r="R75" i="6"/>
  <c r="P75" i="6"/>
  <c r="N75" i="6"/>
  <c r="L75" i="6"/>
  <c r="J75" i="6"/>
  <c r="H75" i="6"/>
  <c r="X74" i="6"/>
  <c r="V74" i="6"/>
  <c r="T74" i="6"/>
  <c r="R74" i="6"/>
  <c r="P74" i="6"/>
  <c r="N74" i="6"/>
  <c r="L74" i="6"/>
  <c r="J74" i="6"/>
  <c r="H74" i="6"/>
  <c r="X73" i="6"/>
  <c r="V73" i="6"/>
  <c r="T73" i="6"/>
  <c r="R73" i="6"/>
  <c r="P73" i="6"/>
  <c r="N73" i="6"/>
  <c r="L73" i="6"/>
  <c r="J73" i="6"/>
  <c r="H73" i="6"/>
  <c r="X72" i="6"/>
  <c r="V72" i="6"/>
  <c r="T72" i="6"/>
  <c r="R72" i="6"/>
  <c r="P72" i="6"/>
  <c r="N72" i="6"/>
  <c r="L72" i="6"/>
  <c r="J72" i="6"/>
  <c r="H72" i="6"/>
  <c r="X71" i="6"/>
  <c r="V71" i="6"/>
  <c r="T71" i="6"/>
  <c r="R71" i="6"/>
  <c r="P71" i="6"/>
  <c r="N71" i="6"/>
  <c r="L71" i="6"/>
  <c r="J71" i="6"/>
  <c r="H71" i="6"/>
  <c r="X70" i="6"/>
  <c r="V70" i="6"/>
  <c r="T70" i="6"/>
  <c r="R70" i="6"/>
  <c r="P70" i="6"/>
  <c r="N70" i="6"/>
  <c r="L70" i="6"/>
  <c r="J70" i="6"/>
  <c r="H70" i="6"/>
  <c r="X69" i="6"/>
  <c r="V69" i="6"/>
  <c r="T69" i="6"/>
  <c r="R69" i="6"/>
  <c r="P69" i="6"/>
  <c r="N69" i="6"/>
  <c r="L69" i="6"/>
  <c r="J69" i="6"/>
  <c r="H69" i="6"/>
  <c r="X68" i="6"/>
  <c r="V68" i="6"/>
  <c r="T68" i="6"/>
  <c r="R68" i="6"/>
  <c r="P68" i="6"/>
  <c r="N68" i="6"/>
  <c r="L68" i="6"/>
  <c r="J68" i="6"/>
  <c r="H68" i="6"/>
  <c r="X67" i="6"/>
  <c r="V67" i="6"/>
  <c r="T67" i="6"/>
  <c r="R67" i="6"/>
  <c r="P67" i="6"/>
  <c r="N67" i="6"/>
  <c r="L67" i="6"/>
  <c r="J67" i="6"/>
  <c r="H67" i="6"/>
  <c r="X66" i="6"/>
  <c r="V66" i="6"/>
  <c r="T66" i="6"/>
  <c r="R66" i="6"/>
  <c r="P66" i="6"/>
  <c r="N66" i="6"/>
  <c r="L66" i="6"/>
  <c r="J66" i="6"/>
  <c r="H66" i="6"/>
  <c r="X65" i="6"/>
  <c r="V65" i="6"/>
  <c r="T65" i="6"/>
  <c r="R65" i="6"/>
  <c r="P65" i="6"/>
  <c r="N65" i="6"/>
  <c r="L65" i="6"/>
  <c r="J65" i="6"/>
  <c r="H65" i="6"/>
  <c r="X64" i="6"/>
  <c r="V64" i="6"/>
  <c r="T64" i="6"/>
  <c r="R64" i="6"/>
  <c r="P64" i="6"/>
  <c r="N64" i="6"/>
  <c r="L64" i="6"/>
  <c r="J64" i="6"/>
  <c r="H64" i="6"/>
  <c r="X63" i="6"/>
  <c r="V63" i="6"/>
  <c r="T63" i="6"/>
  <c r="R63" i="6"/>
  <c r="P63" i="6"/>
  <c r="N63" i="6"/>
  <c r="L63" i="6"/>
  <c r="J63" i="6"/>
  <c r="H63" i="6"/>
  <c r="X62" i="6"/>
  <c r="V62" i="6"/>
  <c r="T62" i="6"/>
  <c r="R62" i="6"/>
  <c r="P62" i="6"/>
  <c r="N62" i="6"/>
  <c r="L62" i="6"/>
  <c r="J62" i="6"/>
  <c r="H62" i="6"/>
  <c r="X61" i="6"/>
  <c r="V61" i="6"/>
  <c r="T61" i="6"/>
  <c r="R61" i="6"/>
  <c r="P61" i="6"/>
  <c r="N61" i="6"/>
  <c r="L61" i="6"/>
  <c r="J61" i="6"/>
  <c r="H61" i="6"/>
  <c r="X60" i="6"/>
  <c r="V60" i="6"/>
  <c r="T60" i="6"/>
  <c r="R60" i="6"/>
  <c r="P60" i="6"/>
  <c r="N60" i="6"/>
  <c r="L60" i="6"/>
  <c r="J60" i="6"/>
  <c r="H60" i="6"/>
  <c r="X59" i="6"/>
  <c r="V59" i="6"/>
  <c r="T59" i="6"/>
  <c r="R59" i="6"/>
  <c r="P59" i="6"/>
  <c r="N59" i="6"/>
  <c r="L59" i="6"/>
  <c r="J59" i="6"/>
  <c r="H59" i="6"/>
  <c r="X58" i="6"/>
  <c r="V58" i="6"/>
  <c r="T58" i="6"/>
  <c r="R58" i="6"/>
  <c r="P58" i="6"/>
  <c r="N58" i="6"/>
  <c r="L58" i="6"/>
  <c r="J58" i="6"/>
  <c r="H58" i="6"/>
  <c r="X57" i="6"/>
  <c r="V57" i="6"/>
  <c r="T57" i="6"/>
  <c r="R57" i="6"/>
  <c r="P57" i="6"/>
  <c r="N57" i="6"/>
  <c r="L57" i="6"/>
  <c r="J57" i="6"/>
  <c r="H57" i="6"/>
  <c r="X56" i="6"/>
  <c r="V56" i="6"/>
  <c r="T56" i="6"/>
  <c r="R56" i="6"/>
  <c r="P56" i="6"/>
  <c r="N56" i="6"/>
  <c r="L56" i="6"/>
  <c r="J56" i="6"/>
  <c r="H56" i="6"/>
  <c r="X55" i="6"/>
  <c r="V55" i="6"/>
  <c r="T55" i="6"/>
  <c r="R55" i="6"/>
  <c r="P55" i="6"/>
  <c r="N55" i="6"/>
  <c r="L55" i="6"/>
  <c r="J55" i="6"/>
  <c r="H55" i="6"/>
  <c r="X54" i="6"/>
  <c r="V54" i="6"/>
  <c r="T54" i="6"/>
  <c r="R54" i="6"/>
  <c r="P54" i="6"/>
  <c r="N54" i="6"/>
  <c r="L54" i="6"/>
  <c r="J54" i="6"/>
  <c r="H54" i="6"/>
  <c r="X53" i="6"/>
  <c r="V53" i="6"/>
  <c r="T53" i="6"/>
  <c r="R53" i="6"/>
  <c r="P53" i="6"/>
  <c r="N53" i="6"/>
  <c r="L53" i="6"/>
  <c r="J53" i="6"/>
  <c r="H53" i="6"/>
  <c r="X52" i="6"/>
  <c r="V52" i="6"/>
  <c r="T52" i="6"/>
  <c r="R52" i="6"/>
  <c r="P52" i="6"/>
  <c r="N52" i="6"/>
  <c r="L52" i="6"/>
  <c r="J52" i="6"/>
  <c r="H52" i="6"/>
  <c r="X51" i="6"/>
  <c r="V51" i="6"/>
  <c r="T51" i="6"/>
  <c r="R51" i="6"/>
  <c r="P51" i="6"/>
  <c r="N51" i="6"/>
  <c r="L51" i="6"/>
  <c r="J51" i="6"/>
  <c r="H51" i="6"/>
  <c r="X50" i="6"/>
  <c r="V50" i="6"/>
  <c r="T50" i="6"/>
  <c r="R50" i="6"/>
  <c r="P50" i="6"/>
  <c r="N50" i="6"/>
  <c r="L50" i="6"/>
  <c r="J50" i="6"/>
  <c r="H50" i="6"/>
  <c r="X49" i="6"/>
  <c r="V49" i="6"/>
  <c r="T49" i="6"/>
  <c r="R49" i="6"/>
  <c r="P49" i="6"/>
  <c r="N49" i="6"/>
  <c r="L49" i="6"/>
  <c r="J49" i="6"/>
  <c r="H49" i="6"/>
  <c r="X48" i="6"/>
  <c r="V48" i="6"/>
  <c r="T48" i="6"/>
  <c r="R48" i="6"/>
  <c r="P48" i="6"/>
  <c r="N48" i="6"/>
  <c r="L48" i="6"/>
  <c r="J48" i="6"/>
  <c r="H48" i="6"/>
  <c r="X47" i="6"/>
  <c r="V47" i="6"/>
  <c r="T47" i="6"/>
  <c r="R47" i="6"/>
  <c r="P47" i="6"/>
  <c r="N47" i="6"/>
  <c r="L47" i="6"/>
  <c r="J47" i="6"/>
  <c r="H47" i="6"/>
  <c r="X46" i="6"/>
  <c r="V46" i="6"/>
  <c r="T46" i="6"/>
  <c r="R46" i="6"/>
  <c r="P46" i="6"/>
  <c r="N46" i="6"/>
  <c r="L46" i="6"/>
  <c r="J46" i="6"/>
  <c r="H46" i="6"/>
  <c r="X45" i="6"/>
  <c r="V45" i="6"/>
  <c r="T45" i="6"/>
  <c r="R45" i="6"/>
  <c r="P45" i="6"/>
  <c r="N45" i="6"/>
  <c r="L45" i="6"/>
  <c r="J45" i="6"/>
  <c r="H45" i="6"/>
  <c r="X44" i="6"/>
  <c r="V44" i="6"/>
  <c r="T44" i="6"/>
  <c r="R44" i="6"/>
  <c r="P44" i="6"/>
  <c r="N44" i="6"/>
  <c r="L44" i="6"/>
  <c r="J44" i="6"/>
  <c r="H44" i="6"/>
  <c r="X43" i="6"/>
  <c r="V43" i="6"/>
  <c r="T43" i="6"/>
  <c r="R43" i="6"/>
  <c r="P43" i="6"/>
  <c r="N43" i="6"/>
  <c r="L43" i="6"/>
  <c r="J43" i="6"/>
  <c r="H43" i="6"/>
  <c r="X42" i="6"/>
  <c r="V42" i="6"/>
  <c r="T42" i="6"/>
  <c r="R42" i="6"/>
  <c r="P42" i="6"/>
  <c r="N42" i="6"/>
  <c r="L42" i="6"/>
  <c r="J42" i="6"/>
  <c r="H42" i="6"/>
  <c r="X41" i="6"/>
  <c r="V41" i="6"/>
  <c r="T41" i="6"/>
  <c r="R41" i="6"/>
  <c r="P41" i="6"/>
  <c r="N41" i="6"/>
  <c r="L41" i="6"/>
  <c r="J41" i="6"/>
  <c r="H41" i="6"/>
  <c r="X40" i="6"/>
  <c r="V40" i="6"/>
  <c r="T40" i="6"/>
  <c r="R40" i="6"/>
  <c r="P40" i="6"/>
  <c r="N40" i="6"/>
  <c r="L40" i="6"/>
  <c r="J40" i="6"/>
  <c r="H40" i="6"/>
  <c r="X39" i="6"/>
  <c r="V39" i="6"/>
  <c r="T39" i="6"/>
  <c r="R39" i="6"/>
  <c r="P39" i="6"/>
  <c r="N39" i="6"/>
  <c r="L39" i="6"/>
  <c r="J39" i="6"/>
  <c r="H39" i="6"/>
  <c r="X38" i="6"/>
  <c r="V38" i="6"/>
  <c r="T38" i="6"/>
  <c r="R38" i="6"/>
  <c r="P38" i="6"/>
  <c r="N38" i="6"/>
  <c r="L38" i="6"/>
  <c r="J38" i="6"/>
  <c r="H38" i="6"/>
  <c r="X37" i="6"/>
  <c r="V37" i="6"/>
  <c r="T37" i="6"/>
  <c r="R37" i="6"/>
  <c r="P37" i="6"/>
  <c r="N37" i="6"/>
  <c r="L37" i="6"/>
  <c r="J37" i="6"/>
  <c r="H37" i="6"/>
  <c r="X36" i="6"/>
  <c r="V36" i="6"/>
  <c r="T36" i="6"/>
  <c r="R36" i="6"/>
  <c r="P36" i="6"/>
  <c r="N36" i="6"/>
  <c r="L36" i="6"/>
  <c r="J36" i="6"/>
  <c r="H36" i="6"/>
  <c r="X35" i="6"/>
  <c r="V35" i="6"/>
  <c r="T35" i="6"/>
  <c r="R35" i="6"/>
  <c r="P35" i="6"/>
  <c r="N35" i="6"/>
  <c r="L35" i="6"/>
  <c r="J35" i="6"/>
  <c r="H35" i="6"/>
  <c r="X34" i="6"/>
  <c r="V34" i="6"/>
  <c r="T34" i="6"/>
  <c r="R34" i="6"/>
  <c r="P34" i="6"/>
  <c r="N34" i="6"/>
  <c r="L34" i="6"/>
  <c r="J34" i="6"/>
  <c r="H34" i="6"/>
  <c r="X33" i="6"/>
  <c r="V33" i="6"/>
  <c r="T33" i="6"/>
  <c r="R33" i="6"/>
  <c r="P33" i="6"/>
  <c r="N33" i="6"/>
  <c r="L33" i="6"/>
  <c r="J33" i="6"/>
  <c r="H33" i="6"/>
  <c r="X32" i="6"/>
  <c r="V32" i="6"/>
  <c r="T32" i="6"/>
  <c r="R32" i="6"/>
  <c r="P32" i="6"/>
  <c r="N32" i="6"/>
  <c r="L32" i="6"/>
  <c r="J32" i="6"/>
  <c r="H32" i="6"/>
  <c r="X31" i="6"/>
  <c r="V31" i="6"/>
  <c r="T31" i="6"/>
  <c r="R31" i="6"/>
  <c r="P31" i="6"/>
  <c r="N31" i="6"/>
  <c r="L31" i="6"/>
  <c r="J31" i="6"/>
  <c r="H31" i="6"/>
  <c r="X30" i="6"/>
  <c r="V30" i="6"/>
  <c r="T30" i="6"/>
  <c r="R30" i="6"/>
  <c r="P30" i="6"/>
  <c r="N30" i="6"/>
  <c r="L30" i="6"/>
  <c r="J30" i="6"/>
  <c r="H30" i="6"/>
  <c r="X29" i="6"/>
  <c r="V29" i="6"/>
  <c r="T29" i="6"/>
  <c r="R29" i="6"/>
  <c r="P29" i="6"/>
  <c r="N29" i="6"/>
  <c r="L29" i="6"/>
  <c r="J29" i="6"/>
  <c r="H29" i="6"/>
  <c r="X28" i="6"/>
  <c r="V28" i="6"/>
  <c r="T28" i="6"/>
  <c r="R28" i="6"/>
  <c r="P28" i="6"/>
  <c r="N28" i="6"/>
  <c r="L28" i="6"/>
  <c r="J28" i="6"/>
  <c r="H28" i="6"/>
  <c r="X27" i="6"/>
  <c r="V27" i="6"/>
  <c r="T27" i="6"/>
  <c r="R27" i="6"/>
  <c r="P27" i="6"/>
  <c r="N27" i="6"/>
  <c r="L27" i="6"/>
  <c r="J27" i="6"/>
  <c r="H27" i="6"/>
  <c r="X26" i="6"/>
  <c r="V26" i="6"/>
  <c r="T26" i="6"/>
  <c r="R26" i="6"/>
  <c r="P26" i="6"/>
  <c r="N26" i="6"/>
  <c r="L26" i="6"/>
  <c r="J26" i="6"/>
  <c r="H26" i="6"/>
  <c r="X25" i="6"/>
  <c r="V25" i="6"/>
  <c r="T25" i="6"/>
  <c r="R25" i="6"/>
  <c r="P25" i="6"/>
  <c r="N25" i="6"/>
  <c r="L25" i="6"/>
  <c r="J25" i="6"/>
  <c r="H25" i="6"/>
  <c r="X24" i="6"/>
  <c r="V24" i="6"/>
  <c r="T24" i="6"/>
  <c r="R24" i="6"/>
  <c r="P24" i="6"/>
  <c r="N24" i="6"/>
  <c r="L24" i="6"/>
  <c r="J24" i="6"/>
  <c r="H24" i="6"/>
  <c r="X23" i="6"/>
  <c r="V23" i="6"/>
  <c r="T23" i="6"/>
  <c r="R23" i="6"/>
  <c r="P23" i="6"/>
  <c r="N23" i="6"/>
  <c r="L23" i="6"/>
  <c r="J23" i="6"/>
  <c r="H23" i="6"/>
  <c r="X22" i="6"/>
  <c r="V22" i="6"/>
  <c r="T22" i="6"/>
  <c r="R22" i="6"/>
  <c r="P22" i="6"/>
  <c r="N22" i="6"/>
  <c r="L22" i="6"/>
  <c r="J22" i="6"/>
  <c r="H22" i="6"/>
  <c r="X21" i="6"/>
  <c r="V21" i="6"/>
  <c r="T21" i="6"/>
  <c r="R21" i="6"/>
  <c r="P21" i="6"/>
  <c r="N21" i="6"/>
  <c r="L21" i="6"/>
  <c r="J21" i="6"/>
  <c r="H21" i="6"/>
  <c r="X20" i="6"/>
  <c r="V20" i="6"/>
  <c r="T20" i="6"/>
  <c r="R20" i="6"/>
  <c r="P20" i="6"/>
  <c r="N20" i="6"/>
  <c r="L20" i="6"/>
  <c r="J20" i="6"/>
  <c r="H20" i="6"/>
  <c r="X19" i="6"/>
  <c r="V19" i="6"/>
  <c r="T19" i="6"/>
  <c r="R19" i="6"/>
  <c r="P19" i="6"/>
  <c r="N19" i="6"/>
  <c r="L19" i="6"/>
  <c r="J19" i="6"/>
  <c r="H19" i="6"/>
  <c r="X18" i="6"/>
  <c r="V18" i="6"/>
  <c r="T18" i="6"/>
  <c r="R18" i="6"/>
  <c r="P18" i="6"/>
  <c r="N18" i="6"/>
  <c r="L18" i="6"/>
  <c r="J18" i="6"/>
  <c r="H18" i="6"/>
  <c r="X17" i="6"/>
  <c r="V17" i="6"/>
  <c r="T17" i="6"/>
  <c r="R17" i="6"/>
  <c r="P17" i="6"/>
  <c r="N17" i="6"/>
  <c r="L17" i="6"/>
  <c r="J17" i="6"/>
  <c r="H17" i="6"/>
  <c r="X16" i="6"/>
  <c r="V16" i="6"/>
  <c r="T16" i="6"/>
  <c r="R16" i="6"/>
  <c r="P16" i="6"/>
  <c r="N16" i="6"/>
  <c r="L16" i="6"/>
  <c r="J16" i="6"/>
  <c r="H16" i="6"/>
  <c r="X15" i="6"/>
  <c r="V15" i="6"/>
  <c r="T15" i="6"/>
  <c r="R15" i="6"/>
  <c r="P15" i="6"/>
  <c r="N15" i="6"/>
  <c r="L15" i="6"/>
  <c r="J15" i="6"/>
  <c r="H15" i="6"/>
  <c r="X14" i="6"/>
  <c r="V14" i="6"/>
  <c r="T14" i="6"/>
  <c r="R14" i="6"/>
  <c r="P14" i="6"/>
  <c r="N14" i="6"/>
  <c r="L14" i="6"/>
  <c r="J14" i="6"/>
  <c r="H14" i="6"/>
  <c r="X13" i="6"/>
  <c r="V13" i="6"/>
  <c r="T13" i="6"/>
  <c r="R13" i="6"/>
  <c r="P13" i="6"/>
  <c r="N13" i="6"/>
  <c r="L13" i="6"/>
  <c r="J13" i="6"/>
  <c r="H13" i="6"/>
  <c r="X12" i="6"/>
  <c r="V12" i="6"/>
  <c r="T12" i="6"/>
  <c r="R12" i="6"/>
  <c r="P12" i="6"/>
  <c r="N12" i="6"/>
  <c r="L12" i="6"/>
  <c r="J12" i="6"/>
  <c r="H12" i="6"/>
  <c r="X11" i="6"/>
  <c r="V11" i="6"/>
  <c r="T11" i="6"/>
  <c r="R11" i="6"/>
  <c r="P11" i="6"/>
  <c r="N11" i="6"/>
  <c r="L11" i="6"/>
  <c r="J11" i="6"/>
  <c r="H11" i="6"/>
  <c r="X10" i="6"/>
  <c r="V10" i="6"/>
  <c r="T10" i="6"/>
  <c r="R10" i="6"/>
  <c r="P10" i="6"/>
  <c r="N10" i="6"/>
  <c r="L10" i="6"/>
  <c r="J10" i="6"/>
  <c r="H10" i="6"/>
  <c r="X9" i="6"/>
  <c r="V9" i="6"/>
  <c r="T9" i="6"/>
  <c r="R9" i="6"/>
  <c r="P9" i="6"/>
  <c r="N9" i="6"/>
  <c r="L9" i="6"/>
  <c r="J9" i="6"/>
  <c r="H9" i="6"/>
  <c r="H13" i="7" l="1"/>
  <c r="J13" i="7"/>
  <c r="L13" i="7"/>
  <c r="N13" i="7"/>
  <c r="N14" i="7" s="1"/>
  <c r="L14" i="7"/>
  <c r="J14" i="7"/>
  <c r="J27" i="9"/>
  <c r="N27" i="9"/>
  <c r="L27" i="9"/>
  <c r="M26" i="8"/>
  <c r="M28" i="8" s="1"/>
  <c r="L174" i="6"/>
  <c r="L179" i="6" s="1"/>
  <c r="V174" i="6"/>
  <c r="V179" i="6" s="1"/>
  <c r="J174" i="6"/>
  <c r="J179" i="6" s="1"/>
  <c r="R174" i="6"/>
  <c r="R179" i="6" s="1"/>
  <c r="H174" i="6"/>
  <c r="H179" i="6" s="1"/>
  <c r="P174" i="6"/>
  <c r="P179" i="6" s="1"/>
  <c r="X174" i="6"/>
  <c r="X179" i="6" s="1"/>
  <c r="N174" i="6"/>
  <c r="G26" i="8"/>
  <c r="G28" i="8" s="1"/>
  <c r="O26" i="8"/>
  <c r="O28" i="8" s="1"/>
  <c r="I26" i="8"/>
  <c r="I28" i="8" s="1"/>
  <c r="K26" i="8"/>
  <c r="K28" i="8" s="1"/>
  <c r="H27" i="9"/>
  <c r="X58" i="3" l="1"/>
  <c r="V58" i="3"/>
  <c r="T58" i="3"/>
  <c r="R58" i="3"/>
  <c r="P58" i="3"/>
  <c r="N58" i="3"/>
  <c r="L58" i="3"/>
  <c r="J58" i="3"/>
  <c r="H58" i="3"/>
  <c r="F58" i="3"/>
  <c r="X48" i="3"/>
  <c r="V48" i="3"/>
  <c r="T48" i="3"/>
  <c r="R48" i="3"/>
  <c r="P48" i="3"/>
  <c r="N48" i="3"/>
  <c r="L48" i="3"/>
  <c r="J48" i="3"/>
  <c r="H48" i="3"/>
  <c r="F48" i="3"/>
  <c r="X39" i="3"/>
  <c r="V39" i="3"/>
  <c r="T39" i="3"/>
  <c r="R39" i="3"/>
  <c r="P39" i="3"/>
  <c r="N39" i="3"/>
  <c r="L39" i="3"/>
  <c r="J39" i="3"/>
  <c r="H39" i="3"/>
  <c r="F39" i="3"/>
  <c r="X30" i="3"/>
  <c r="V30" i="3"/>
  <c r="T30" i="3"/>
  <c r="R30" i="3"/>
  <c r="P30" i="3"/>
  <c r="N30" i="3"/>
  <c r="L30" i="3"/>
  <c r="J30" i="3"/>
  <c r="H30" i="3"/>
  <c r="F30" i="3"/>
  <c r="X22" i="3"/>
  <c r="V22" i="3"/>
  <c r="T22" i="3"/>
  <c r="R22" i="3"/>
  <c r="P22" i="3"/>
  <c r="N22" i="3"/>
  <c r="L22" i="3"/>
  <c r="J22" i="3"/>
  <c r="H22" i="3"/>
  <c r="F22" i="3"/>
  <c r="H60" i="3" l="1"/>
  <c r="F60" i="3"/>
  <c r="J60" i="3"/>
  <c r="R60" i="3"/>
  <c r="N60" i="3"/>
  <c r="V60" i="3"/>
  <c r="L60" i="3"/>
  <c r="T60" i="3"/>
  <c r="P60" i="3"/>
  <c r="X60" i="3"/>
  <c r="P15" i="2"/>
  <c r="N15" i="2"/>
  <c r="L15" i="2"/>
  <c r="J15" i="2"/>
  <c r="H15" i="2"/>
  <c r="F15" i="2"/>
  <c r="P14" i="2"/>
  <c r="N14" i="2"/>
  <c r="L14" i="2"/>
  <c r="J14" i="2"/>
  <c r="H14" i="2"/>
  <c r="F14" i="2"/>
  <c r="P13" i="2"/>
  <c r="N13" i="2"/>
  <c r="L13" i="2"/>
  <c r="J13" i="2"/>
  <c r="H13" i="2"/>
  <c r="F13" i="2"/>
  <c r="P12" i="2"/>
  <c r="N12" i="2"/>
  <c r="L12" i="2"/>
  <c r="J12" i="2"/>
  <c r="H12" i="2"/>
  <c r="F12" i="2"/>
  <c r="P11" i="2"/>
  <c r="N11" i="2"/>
  <c r="L11" i="2"/>
  <c r="J11" i="2"/>
  <c r="H11" i="2"/>
  <c r="F11" i="2"/>
  <c r="P10" i="2"/>
  <c r="N10" i="2"/>
  <c r="L10" i="2"/>
  <c r="J10" i="2"/>
  <c r="H10" i="2"/>
  <c r="F10" i="2"/>
  <c r="P9" i="2"/>
  <c r="N9" i="2"/>
  <c r="L9" i="2"/>
  <c r="J9" i="2"/>
  <c r="H9" i="2"/>
  <c r="F9" i="2"/>
  <c r="P8" i="2"/>
  <c r="N8" i="2"/>
  <c r="L8" i="2"/>
  <c r="J8" i="2"/>
  <c r="H8" i="2"/>
  <c r="F8" i="2"/>
  <c r="P7" i="2"/>
  <c r="N7" i="2"/>
  <c r="L7" i="2"/>
  <c r="J7" i="2"/>
  <c r="H7" i="2"/>
  <c r="F7" i="2"/>
  <c r="O35" i="4"/>
  <c r="M35" i="4"/>
  <c r="K35" i="4"/>
  <c r="I35" i="4"/>
  <c r="G35" i="4"/>
  <c r="O34" i="4"/>
  <c r="M34" i="4"/>
  <c r="K34" i="4"/>
  <c r="I34" i="4"/>
  <c r="G34" i="4"/>
  <c r="O33" i="4"/>
  <c r="M33" i="4"/>
  <c r="K33" i="4"/>
  <c r="I33" i="4"/>
  <c r="G33" i="4"/>
  <c r="O32" i="4"/>
  <c r="M32" i="4"/>
  <c r="K32" i="4"/>
  <c r="I32" i="4"/>
  <c r="G32" i="4"/>
  <c r="O31" i="4"/>
  <c r="M31" i="4"/>
  <c r="K31" i="4"/>
  <c r="I31" i="4"/>
  <c r="G31" i="4"/>
  <c r="O30" i="4"/>
  <c r="M30" i="4"/>
  <c r="K30" i="4"/>
  <c r="I30" i="4"/>
  <c r="G30" i="4"/>
  <c r="O29" i="4"/>
  <c r="M29" i="4"/>
  <c r="K29" i="4"/>
  <c r="I29" i="4"/>
  <c r="G29" i="4"/>
  <c r="O28" i="4"/>
  <c r="M28" i="4"/>
  <c r="K28" i="4"/>
  <c r="I28" i="4"/>
  <c r="G28" i="4"/>
  <c r="O27" i="4"/>
  <c r="M27" i="4"/>
  <c r="K27" i="4"/>
  <c r="I27" i="4"/>
  <c r="G27" i="4"/>
  <c r="O26" i="4"/>
  <c r="M26" i="4"/>
  <c r="K26" i="4"/>
  <c r="I26" i="4"/>
  <c r="G26" i="4"/>
  <c r="O25" i="4"/>
  <c r="M25" i="4"/>
  <c r="K25" i="4"/>
  <c r="I25" i="4"/>
  <c r="G25" i="4"/>
  <c r="O24" i="4"/>
  <c r="M24" i="4"/>
  <c r="K24" i="4"/>
  <c r="I24" i="4"/>
  <c r="G24" i="4"/>
  <c r="O23" i="4"/>
  <c r="M23" i="4"/>
  <c r="K23" i="4"/>
  <c r="I23" i="4"/>
  <c r="G23" i="4"/>
  <c r="O22" i="4"/>
  <c r="M22" i="4"/>
  <c r="K22" i="4"/>
  <c r="I22" i="4"/>
  <c r="G22" i="4"/>
  <c r="O21" i="4"/>
  <c r="M21" i="4"/>
  <c r="K21" i="4"/>
  <c r="I21" i="4"/>
  <c r="G21" i="4"/>
  <c r="O20" i="4"/>
  <c r="M20" i="4"/>
  <c r="K20" i="4"/>
  <c r="I20" i="4"/>
  <c r="G20" i="4"/>
  <c r="O19" i="4"/>
  <c r="M19" i="4"/>
  <c r="K19" i="4"/>
  <c r="I19" i="4"/>
  <c r="G19" i="4"/>
  <c r="O18" i="4"/>
  <c r="M18" i="4"/>
  <c r="K18" i="4"/>
  <c r="I18" i="4"/>
  <c r="G18" i="4"/>
  <c r="O17" i="4"/>
  <c r="M17" i="4"/>
  <c r="K17" i="4"/>
  <c r="I17" i="4"/>
  <c r="G17" i="4"/>
  <c r="O16" i="4"/>
  <c r="M16" i="4"/>
  <c r="K16" i="4"/>
  <c r="I16" i="4"/>
  <c r="G16" i="4"/>
  <c r="O15" i="4"/>
  <c r="M15" i="4"/>
  <c r="K15" i="4"/>
  <c r="I15" i="4"/>
  <c r="G15" i="4"/>
  <c r="O14" i="4"/>
  <c r="M14" i="4"/>
  <c r="K14" i="4"/>
  <c r="I14" i="4"/>
  <c r="G14" i="4"/>
  <c r="O13" i="4"/>
  <c r="M13" i="4"/>
  <c r="K13" i="4"/>
  <c r="I13" i="4"/>
  <c r="G13" i="4"/>
  <c r="O12" i="4"/>
  <c r="M12" i="4"/>
  <c r="K12" i="4"/>
  <c r="I12" i="4"/>
  <c r="G12" i="4"/>
  <c r="O11" i="4"/>
  <c r="M11" i="4"/>
  <c r="K11" i="4"/>
  <c r="I11" i="4"/>
  <c r="G11" i="4"/>
  <c r="O10" i="4"/>
  <c r="M10" i="4"/>
  <c r="K10" i="4"/>
  <c r="I10" i="4"/>
  <c r="G10" i="4"/>
  <c r="O9" i="4"/>
  <c r="M9" i="4"/>
  <c r="K9" i="4"/>
  <c r="I9" i="4"/>
  <c r="G9" i="4"/>
  <c r="O8" i="4"/>
  <c r="M8" i="4"/>
  <c r="K8" i="4"/>
  <c r="I8" i="4"/>
  <c r="G8" i="4"/>
  <c r="K36" i="4" l="1"/>
  <c r="F16" i="2"/>
  <c r="N16" i="2"/>
  <c r="J16" i="2"/>
  <c r="H16" i="2"/>
  <c r="P16" i="2"/>
  <c r="L16" i="2"/>
  <c r="M36" i="4"/>
  <c r="G36" i="4"/>
  <c r="O36" i="4"/>
  <c r="I36" i="4"/>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8" i="1"/>
  <c r="G9" i="1"/>
  <c r="G14" i="1"/>
  <c r="G13"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1" i="1"/>
  <c r="G11" i="1"/>
  <c r="I10" i="1"/>
  <c r="G10" i="1"/>
  <c r="I8" i="1"/>
  <c r="G12" i="1" l="1"/>
  <c r="G49" i="1" s="1"/>
  <c r="I12" i="1" l="1"/>
  <c r="I9" i="1"/>
  <c r="I49" i="1" l="1"/>
</calcChain>
</file>

<file path=xl/sharedStrings.xml><?xml version="1.0" encoding="utf-8"?>
<sst xmlns="http://schemas.openxmlformats.org/spreadsheetml/2006/main" count="12786" uniqueCount="4249">
  <si>
    <t>ITEM</t>
  </si>
  <si>
    <t>QTY.</t>
  </si>
  <si>
    <t>UNIT</t>
  </si>
  <si>
    <t>LF</t>
  </si>
  <si>
    <t>CY</t>
  </si>
  <si>
    <t>UNIT PRICE</t>
  </si>
  <si>
    <t>TOTAL PRICE</t>
  </si>
  <si>
    <t>ENGINEER'S ESTIMATE</t>
  </si>
  <si>
    <t>SY</t>
  </si>
  <si>
    <t>GAL</t>
  </si>
  <si>
    <t>EA</t>
  </si>
  <si>
    <t>LUMP</t>
  </si>
  <si>
    <t>Clearing and Grubbing</t>
  </si>
  <si>
    <t>Pipe Removed</t>
  </si>
  <si>
    <t>Catch Basin Removed</t>
  </si>
  <si>
    <t>Embankment</t>
  </si>
  <si>
    <t>Excavation of Subgrade</t>
  </si>
  <si>
    <t>Granular Material, Type B (304 Limestone)</t>
  </si>
  <si>
    <t>Ditch Cleanout</t>
  </si>
  <si>
    <t>Seeding and Mulching, As Per Plan</t>
  </si>
  <si>
    <t>Crushed Aggregate Slope Protection</t>
  </si>
  <si>
    <t>Ditch Erosion Protection Mat, Type B</t>
  </si>
  <si>
    <t>Erosion Control</t>
  </si>
  <si>
    <t>Concrete Masonry</t>
  </si>
  <si>
    <t>12" Conduit, Type A</t>
  </si>
  <si>
    <t>12" Conduit, Type B</t>
  </si>
  <si>
    <t>12" Conduit, Type B, 706.02</t>
  </si>
  <si>
    <t>12" Conduit, Type D</t>
  </si>
  <si>
    <t>24" Conduit, Type A</t>
  </si>
  <si>
    <t>Conduit, Misc: 4"-10", Type B</t>
  </si>
  <si>
    <t>Conduit, Misc: 4"-10", Type C</t>
  </si>
  <si>
    <t>Catch Basin No. 2-2B</t>
  </si>
  <si>
    <t>Catch Basin No. 2-4</t>
  </si>
  <si>
    <t>Catch Basin Adjusted to Grade</t>
  </si>
  <si>
    <t>Drainage Structure, Misc:  Yard Drain</t>
  </si>
  <si>
    <t>Misc.:  Conduit Cleanout</t>
  </si>
  <si>
    <t>Special</t>
  </si>
  <si>
    <t>Pavement Repair</t>
  </si>
  <si>
    <t>Aggregate Base</t>
  </si>
  <si>
    <t>Tack Coat</t>
  </si>
  <si>
    <t>Tack Coat for Intermediate Course</t>
  </si>
  <si>
    <t>Stabilized Crushed Aggregate</t>
  </si>
  <si>
    <t>Asphalt Concrete Surface Course, Type 1, (448), PG64-22</t>
  </si>
  <si>
    <t>Asphalt Concrete Intermediate Course, Type 1, (448)</t>
  </si>
  <si>
    <t>Asphalt Concrete Intermediate Course, Type 2, (448)</t>
  </si>
  <si>
    <t>Asphalt Concrete Surface Course, Type 1, (448), (Driveways)</t>
  </si>
  <si>
    <t>Misc.:  #57 Limestone</t>
  </si>
  <si>
    <t>Misc.:  River Run Stone</t>
  </si>
  <si>
    <t>Maintaining Traffic</t>
  </si>
  <si>
    <t>Asphalt Conrete for Maintaining Traffic</t>
  </si>
  <si>
    <t>Construction Layout Stakes and Surveying</t>
  </si>
  <si>
    <t>Mobilization</t>
  </si>
  <si>
    <t>Contingency</t>
  </si>
  <si>
    <t>DESCRIPTION</t>
  </si>
  <si>
    <t>Item 202 Pipe Removed, 24" and Under</t>
  </si>
  <si>
    <t>Item 203 Excavation</t>
  </si>
  <si>
    <t>Item 254 Pavement Planing, Asphalt Concrete</t>
  </si>
  <si>
    <t>Item 254 Pavement Planing, Asphalt Concrete (for Driveways)</t>
  </si>
  <si>
    <t>Item 255 Full Depth Pavement Sawing</t>
  </si>
  <si>
    <t>Item 204 Proof Rolling</t>
  </si>
  <si>
    <t>HR</t>
  </si>
  <si>
    <t>Item 204 Subgrade Compaction</t>
  </si>
  <si>
    <t>Item 301 3" Asphalt Concrete Base</t>
  </si>
  <si>
    <t>Item 304 6" Aggregate Base</t>
  </si>
  <si>
    <t>Item Special - 18" #1 and #2 Stone (for Golf Cart Path)</t>
  </si>
  <si>
    <t>Item 407 Tack Coat (@ 0.04 Gal./S.Y.)</t>
  </si>
  <si>
    <t>Item 407 Tack Coat (@ 0.075 Gal./S.Y.)</t>
  </si>
  <si>
    <t>Item 448 1.5" Asphalt Concrete Surface Course, Type 1, PG 64-22</t>
  </si>
  <si>
    <t>Item 448 1.0" Asphalt Concrete Surface Course, Type 1, PG 64-22 (for Driveways)</t>
  </si>
  <si>
    <t>Item 448 1.5" Asphalt Concrete Intermediate Course, Type 2, PG 64-22</t>
  </si>
  <si>
    <t>Item 617 1.5" Compacted Aggregate</t>
  </si>
  <si>
    <t>Item 659 Seeding and Mulching</t>
  </si>
  <si>
    <t>Item 209 Ditch Cleanout</t>
  </si>
  <si>
    <t>Item 611 12" Conduit, Type B</t>
  </si>
  <si>
    <t>Item 611 Catch Basin, Type 2-2B</t>
  </si>
  <si>
    <t>Item 638 Valve Box Adjusted to Grade</t>
  </si>
  <si>
    <t>Item 253 Pavement Repair</t>
  </si>
  <si>
    <t>Item 605 4" Shallow Pipe Underdrain  (as Directed by Engineer)</t>
  </si>
  <si>
    <t>Item 611 4" Conduit, Type F for Underdrain Outlets</t>
  </si>
  <si>
    <t>Item 703.01 Size No. 57 Aggregate (as Directed by Engineer)</t>
  </si>
  <si>
    <t>Item Special - Undercut</t>
  </si>
  <si>
    <t>Contingency Allowance for Qty. Adjustment</t>
  </si>
  <si>
    <t>Item 201 - Clearing &amp; Grubbing</t>
  </si>
  <si>
    <t>Lump Sum</t>
  </si>
  <si>
    <t>Temp Erosion Control</t>
  </si>
  <si>
    <t>12” HDPE Storm Sewer, Horizontal Directional Drilled</t>
  </si>
  <si>
    <t>12” HDPE N-12 Storm Sewer, Type C</t>
  </si>
  <si>
    <t>ODOT Catch Basin, No. 2-2B</t>
  </si>
  <si>
    <t>Each</t>
  </si>
  <si>
    <t>Item 602 - Concrete Masonry (for Half Height Headwall)</t>
  </si>
  <si>
    <t>Special – Bioretention Basin</t>
  </si>
  <si>
    <t>Special – 36” Riprap, Type B</t>
  </si>
  <si>
    <t>Item 659 - Seeding &amp; Mulching</t>
  </si>
  <si>
    <t>Item</t>
  </si>
  <si>
    <t>Qty</t>
  </si>
  <si>
    <t>Unit Price</t>
  </si>
  <si>
    <t>Total</t>
  </si>
  <si>
    <t xml:space="preserve">Unit Price </t>
  </si>
  <si>
    <t>SECTION 1 - ROADWAY</t>
  </si>
  <si>
    <t>Clearing and Grubbing, As Per Plan</t>
  </si>
  <si>
    <t>LS</t>
  </si>
  <si>
    <t>Excavation, Trail</t>
  </si>
  <si>
    <t>L</t>
  </si>
  <si>
    <t>Embankment, Trail</t>
  </si>
  <si>
    <t>Excavation, Parking Lot</t>
  </si>
  <si>
    <t>Embankment, Parking Lot</t>
  </si>
  <si>
    <t>Granular Material, #1 &amp; #2 Crushed Stone</t>
  </si>
  <si>
    <t>Subgrade Compaction</t>
  </si>
  <si>
    <t>Proof Rolling</t>
  </si>
  <si>
    <t>Fence, Misc. : Timber Rail Fence</t>
  </si>
  <si>
    <t>FT</t>
  </si>
  <si>
    <t>Topsoil Stockpiled</t>
  </si>
  <si>
    <t>Placing Stockpiles Topsoil</t>
  </si>
  <si>
    <t>Geotextile Fabric, 712.09, Type D.</t>
  </si>
  <si>
    <t>SUBTOTAL</t>
  </si>
  <si>
    <t>SECTION 2 - EROSION CONTROL</t>
  </si>
  <si>
    <t>Silt Fence</t>
  </si>
  <si>
    <t>Bale Check Dam</t>
  </si>
  <si>
    <t>Concrete Washout</t>
  </si>
  <si>
    <t>Slope Protection Matting</t>
  </si>
  <si>
    <t>Construction Access Drive (Temp)</t>
  </si>
  <si>
    <t>SECTION 3 - DRAINAGE</t>
  </si>
  <si>
    <t>Rock Channel protection, Type D, With Filter</t>
  </si>
  <si>
    <t>4" Shallow Pipe Underdrains, As Per Plan</t>
  </si>
  <si>
    <t>24" Conduit, Type C, 707.33</t>
  </si>
  <si>
    <t>12" Conduit, Type B, 707.33</t>
  </si>
  <si>
    <t>4" Conduit, Type F, For Underdrain Outlet</t>
  </si>
  <si>
    <t>SECTION 4-PAVEMENT</t>
  </si>
  <si>
    <t>Asphalt Concrete Surface Course, Type 1, PG64-22</t>
  </si>
  <si>
    <t>Asphalt Concrete Intermediate Course, Type 2, PG64-22 - 3" Thick</t>
  </si>
  <si>
    <t>Detectable Warnings</t>
  </si>
  <si>
    <t>SF</t>
  </si>
  <si>
    <t>Curb Ramp, As Per Plan</t>
  </si>
  <si>
    <t>Precast Wheelstop</t>
  </si>
  <si>
    <t>SECTION 5- TRAFFIC CONTROL</t>
  </si>
  <si>
    <t>Sign, Flat Sheet</t>
  </si>
  <si>
    <t>Ground Mounted Support No. 3 Post</t>
  </si>
  <si>
    <t>Crosswalk Line, Type 1</t>
  </si>
  <si>
    <t>Parking Lot Stall Marking, Type 1</t>
  </si>
  <si>
    <t>Handicap Symbol Marking, Type 1</t>
  </si>
  <si>
    <t>Construction Layout Takes</t>
  </si>
  <si>
    <t>Premium for Contract Performance Bond and For Payment</t>
  </si>
  <si>
    <t>n/a</t>
  </si>
  <si>
    <t>TOTAL OF ALL BID PRICES</t>
  </si>
  <si>
    <t>TOTAL AS SHOWING ON BID</t>
  </si>
  <si>
    <t>DIFFERENCE</t>
  </si>
  <si>
    <t>Bid results changed to reflect correct bid amount</t>
  </si>
  <si>
    <t xml:space="preserve"> </t>
  </si>
  <si>
    <t>Engineer's Estimate</t>
  </si>
  <si>
    <r>
      <rPr>
        <b/>
        <sz val="12"/>
        <rFont val="Calibri"/>
        <family val="2"/>
      </rPr>
      <t xml:space="preserve">ITEM </t>
    </r>
    <r>
      <rPr>
        <b/>
        <u/>
        <sz val="12"/>
        <rFont val="Calibri"/>
        <family val="2"/>
      </rPr>
      <t>NO</t>
    </r>
  </si>
  <si>
    <r>
      <rPr>
        <b/>
        <sz val="12"/>
        <rFont val="Calibri"/>
        <family val="2"/>
      </rPr>
      <t xml:space="preserve">ODOT CMS </t>
    </r>
    <r>
      <rPr>
        <b/>
        <u/>
        <sz val="12"/>
        <rFont val="Calibri"/>
        <family val="2"/>
      </rPr>
      <t>NO</t>
    </r>
  </si>
  <si>
    <r>
      <rPr>
        <b/>
        <u/>
        <sz val="12"/>
        <rFont val="Calibri"/>
        <family val="2"/>
      </rPr>
      <t>DESCRIPTION</t>
    </r>
  </si>
  <si>
    <r>
      <rPr>
        <b/>
        <sz val="12"/>
        <rFont val="Calibri"/>
        <family val="2"/>
      </rPr>
      <t xml:space="preserve">ESTIMATED BID
</t>
    </r>
    <r>
      <rPr>
        <b/>
        <u/>
        <sz val="12"/>
        <rFont val="Calibri"/>
        <family val="2"/>
      </rPr>
      <t>QUANTITY</t>
    </r>
  </si>
  <si>
    <r>
      <rPr>
        <b/>
        <sz val="12"/>
        <rFont val="Calibri"/>
        <family val="2"/>
      </rPr>
      <t xml:space="preserve">UNIT OF </t>
    </r>
    <r>
      <rPr>
        <b/>
        <u/>
        <sz val="12"/>
        <rFont val="Calibri"/>
        <family val="2"/>
      </rPr>
      <t>MEASURE</t>
    </r>
  </si>
  <si>
    <r>
      <rPr>
        <b/>
        <u/>
        <sz val="12"/>
        <rFont val="Calibri"/>
        <family val="2"/>
      </rPr>
      <t>UNIT</t>
    </r>
    <r>
      <rPr>
        <b/>
        <sz val="12"/>
        <rFont val="Calibri"/>
        <family val="2"/>
      </rPr>
      <t xml:space="preserve"> </t>
    </r>
    <r>
      <rPr>
        <b/>
        <u/>
        <sz val="12"/>
        <rFont val="Calibri"/>
        <family val="2"/>
      </rPr>
      <t>PRICE</t>
    </r>
  </si>
  <si>
    <t>DIVISION 2A - DEMOLITION</t>
  </si>
  <si>
    <t>Pavement Removal</t>
  </si>
  <si>
    <t>Building Demolition - Existing Restroom</t>
  </si>
  <si>
    <t>Remove Utility Line</t>
  </si>
  <si>
    <t>Remove Inlet/Headwall</t>
  </si>
  <si>
    <t>DIVISION 2B - UTILITIES</t>
  </si>
  <si>
    <t>8" Sanitary Sewer Main w/Gravel Backfill</t>
  </si>
  <si>
    <t>8" Sanitary Sewer Main w/ Native Backfill</t>
  </si>
  <si>
    <t>Sanitary Sewer Manholes</t>
  </si>
  <si>
    <t>Sanitary Sewer Manholes with Inside Drop</t>
  </si>
  <si>
    <t>Lift Stations (Complete)</t>
  </si>
  <si>
    <t>Sanitary Sewer Force Main</t>
  </si>
  <si>
    <t>Connect to Existing Sewer</t>
  </si>
  <si>
    <t>4" Sewer Laterals - Complete Incl Cleanouts</t>
  </si>
  <si>
    <t>8" Water Main w/Gravel Backfill</t>
  </si>
  <si>
    <t>6" Water Main w/Gravel Backfill</t>
  </si>
  <si>
    <t>4" Water Main w/Gravel Backfill</t>
  </si>
  <si>
    <t>2" Water Main w/Gravel Backfill</t>
  </si>
  <si>
    <t>8" Gate Valve</t>
  </si>
  <si>
    <t>6" Gate Valve</t>
  </si>
  <si>
    <t>4" Gate Valve</t>
  </si>
  <si>
    <t>2" Gate Valve</t>
  </si>
  <si>
    <t>8" x 8" Tapping Sleeve and Valve</t>
  </si>
  <si>
    <t>8" x 2" Tapping Sleeve and Valve</t>
  </si>
  <si>
    <t>RV Yard Hydrants</t>
  </si>
  <si>
    <t>RV Yard Hydrants - Frost Free</t>
  </si>
  <si>
    <t>2" Post Hydrants</t>
  </si>
  <si>
    <t>Fire Hydrant - Complete with Gate Valve</t>
  </si>
  <si>
    <t>Drinking Fountain (at Shelter)</t>
  </si>
  <si>
    <t>1" Lateral To Drinking Fountain</t>
  </si>
  <si>
    <t>1" Water Laterals - Complete</t>
  </si>
  <si>
    <t>Storm Drain (30")</t>
  </si>
  <si>
    <t>Storm Drain (24")</t>
  </si>
  <si>
    <t>Storm Drain (18")</t>
  </si>
  <si>
    <t>Storm Drain (15")</t>
  </si>
  <si>
    <t>Storm Drain (12")</t>
  </si>
  <si>
    <t>Storm Drain (4")</t>
  </si>
  <si>
    <t>15" Perforated Drain</t>
  </si>
  <si>
    <t>12" Perforated Drain</t>
  </si>
  <si>
    <t>8" Perforated Drain</t>
  </si>
  <si>
    <t>4" Perforated Drain</t>
  </si>
  <si>
    <t>Storm Drain Manhole</t>
  </si>
  <si>
    <t>Precast Concrete Inlets</t>
  </si>
  <si>
    <t>Precast Concrete Headwalls</t>
  </si>
  <si>
    <t>Perforated Subdrain</t>
  </si>
  <si>
    <t>Storm Cleanouts</t>
  </si>
  <si>
    <t>Rock Channel Protection ODOT Type C</t>
  </si>
  <si>
    <t>Rock Channel Protection ODOT Type D</t>
  </si>
  <si>
    <t>Lake Bank Stabilization</t>
  </si>
  <si>
    <t>Gas Line - 3"</t>
  </si>
  <si>
    <t>Gas Line - 1-1/2"</t>
  </si>
  <si>
    <t>Gas Line - 1"</t>
  </si>
  <si>
    <t>DIVISION 2C - SITEWORK</t>
  </si>
  <si>
    <t>Asphalt Pavement - Campsites</t>
  </si>
  <si>
    <t>Aggregate Base - Campsites</t>
  </si>
  <si>
    <t>Subgrade Compaction - Campsites</t>
  </si>
  <si>
    <t>Asphalt Pavement - Roads</t>
  </si>
  <si>
    <t>Aggregate Base - Roads</t>
  </si>
  <si>
    <t>Subgrade Compaction - Roads</t>
  </si>
  <si>
    <t>Asphalt Pavement - Sidewalks/Paths</t>
  </si>
  <si>
    <t>Aggregate Base - Sidewalks/Paths</t>
  </si>
  <si>
    <t>Subgrade Compaction - Sidewalks/Paths</t>
  </si>
  <si>
    <t>Full Depth Subgrade Repair</t>
  </si>
  <si>
    <t>4" Perforated PVC Underdrain with Filter Fabric</t>
  </si>
  <si>
    <t>Dock Access Path</t>
  </si>
  <si>
    <t>Precast Concrete Wheelstop</t>
  </si>
  <si>
    <t>Timber Guard Rail</t>
  </si>
  <si>
    <t>Cluster Dock Abutments - Complete</t>
  </si>
  <si>
    <r>
      <rPr>
        <sz val="12"/>
        <rFont val="Calibri"/>
        <family val="2"/>
      </rPr>
      <t>Playground Equipment (Complete in-place with
foundations and edging)</t>
    </r>
  </si>
  <si>
    <t>Trash Enclosure - Complete in Place</t>
  </si>
  <si>
    <t>Disabled Parking Sign - with post and base</t>
  </si>
  <si>
    <t>Stop Bar</t>
  </si>
  <si>
    <t>Painted Stripe - 4"</t>
  </si>
  <si>
    <t>Handicap Stall Marking</t>
  </si>
  <si>
    <t>Festival Light Post Sleeve</t>
  </si>
  <si>
    <t>Excavation</t>
  </si>
  <si>
    <t>Inlet Protection</t>
  </si>
  <si>
    <t>Stabilized Construction Entrance</t>
  </si>
  <si>
    <t>Erosion Control Blanket (Slope/Swale Stabil)</t>
  </si>
  <si>
    <t>Check Dam</t>
  </si>
  <si>
    <t>Temporary Seeding</t>
  </si>
  <si>
    <t>AC</t>
  </si>
  <si>
    <t>Survey Control Monument</t>
  </si>
  <si>
    <t>DIVISION 2D - LANDSCAPE</t>
  </si>
  <si>
    <t>Canopy Trees (2.5" caliper)</t>
  </si>
  <si>
    <t>Evergreen Trees (6' height)</t>
  </si>
  <si>
    <t>Ornamental Trees (1.5" caliper)</t>
  </si>
  <si>
    <t>Shrubs (#3 container)</t>
  </si>
  <si>
    <t>Perennials (#1 container)</t>
  </si>
  <si>
    <t>Seeding and Mulching - MWCD Native Grass Seed Mix</t>
  </si>
  <si>
    <t>Seeding and Mulching - ODOT Class 1 Mix</t>
  </si>
  <si>
    <t>Commercial Fertilizer</t>
  </si>
  <si>
    <t>TON</t>
  </si>
  <si>
    <t>Water</t>
  </si>
  <si>
    <t>**MGAL</t>
  </si>
  <si>
    <t>Placing Stockpiled Topsoil</t>
  </si>
  <si>
    <t>DIVISION 16 - ELECTRICAL</t>
  </si>
  <si>
    <r>
      <rPr>
        <b/>
        <u/>
        <sz val="12"/>
        <rFont val="Calibri"/>
        <family val="2"/>
      </rPr>
      <t>ELECTRICAL SERVICE - SITE</t>
    </r>
  </si>
  <si>
    <t>1,200A, NEMA 3R, 120/208V, 3PH, 4W Switchboard</t>
  </si>
  <si>
    <t>600A, NEMA 3R, 120/208V, 3PH, 4W Distribution Panel</t>
  </si>
  <si>
    <t>High Voltage Switch Concrete Pad</t>
  </si>
  <si>
    <t>High Voltage Transformer Concrete Pad</t>
  </si>
  <si>
    <t>Underground High Voltage (2) 5" Conduits</t>
  </si>
  <si>
    <t>1,200A Underground Secondary. Cable in 4" Conduits</t>
  </si>
  <si>
    <t>Item deleted</t>
  </si>
  <si>
    <t>600A Feeder</t>
  </si>
  <si>
    <r>
      <rPr>
        <sz val="12"/>
        <rFont val="Calibri"/>
        <family val="2"/>
      </rPr>
      <t>Pedestal Feeds - 250A Triplex Cable with schedule 40
conduit</t>
    </r>
  </si>
  <si>
    <t>SL1 Site Lighting Luminaire, Pole and Base</t>
  </si>
  <si>
    <t>20A, 120V-1Ph. NEMA 3R Festival Lighting Pedestal</t>
  </si>
  <si>
    <t>Site Lighting Circuits (20A, 120V-1Ph)</t>
  </si>
  <si>
    <t>Festival Lighting Circuits (20A, 120V-1Ph)</t>
  </si>
  <si>
    <t>17" x 30" Handhole</t>
  </si>
  <si>
    <t>Lift Station Feed 1 (100A)</t>
  </si>
  <si>
    <t>Lift Station Feed 2 (60A)</t>
  </si>
  <si>
    <t>Panelboard NEMA 3R Enclosure</t>
  </si>
  <si>
    <t>Festival Boxes</t>
  </si>
  <si>
    <r>
      <rPr>
        <sz val="12"/>
        <rFont val="Calibri"/>
        <family val="2"/>
      </rPr>
      <t>Festival Lighting Box 20 amp branch circuits (#10
conductors)</t>
    </r>
  </si>
  <si>
    <t>Festival Lighting In-Ground Receptacle Box</t>
  </si>
  <si>
    <t>Festival Box Feeders (100A)</t>
  </si>
  <si>
    <t>Festival Box Panels W/Cord</t>
  </si>
  <si>
    <t>Short Circuit Evaluation</t>
  </si>
  <si>
    <r>
      <rPr>
        <b/>
        <u/>
        <sz val="12"/>
        <rFont val="Calibri"/>
        <family val="2"/>
      </rPr>
      <t>AMPHITHEATER V.A. - UPSIZE TO 800 AMP</t>
    </r>
  </si>
  <si>
    <t>800A, NEMA 3R 120/208V, 3PH, 4W Vendor Panel</t>
  </si>
  <si>
    <t>200A, NEMA 3R 120/208V, 3PH, 4W Vendor Panel</t>
  </si>
  <si>
    <t>800A Vendor Panel Feeder</t>
  </si>
  <si>
    <t>200A Vendor Panel Feeder</t>
  </si>
  <si>
    <t>Enclosure 800A Service</t>
  </si>
  <si>
    <t>800A Manual Transfer Switch</t>
  </si>
  <si>
    <t>800A Fused Disconnect Switch</t>
  </si>
  <si>
    <t>800A Cam Lock Connection</t>
  </si>
  <si>
    <t>BUILDINGS</t>
  </si>
  <si>
    <t>Restroom Building Structure and Finishes</t>
  </si>
  <si>
    <t>Restroom Building Electrical and Communications</t>
  </si>
  <si>
    <t>Restroom Building Plumbing</t>
  </si>
  <si>
    <t>Restroom Building HVAC</t>
  </si>
  <si>
    <t>Shelter Structure Including Foundations and Electrical</t>
  </si>
  <si>
    <t>MISCELLANEOUS</t>
  </si>
  <si>
    <t>Construction Layout Stakes</t>
  </si>
  <si>
    <t>deleted</t>
  </si>
  <si>
    <r>
      <rPr>
        <sz val="12"/>
        <rFont val="Calibri"/>
        <family val="2"/>
      </rPr>
      <t>Premium for Contract Performance Bond and For
Payment</t>
    </r>
  </si>
  <si>
    <r>
      <rPr>
        <sz val="12"/>
        <rFont val="Calibri"/>
        <family val="2"/>
      </rPr>
      <t>Installation of owner provided camp site utility
pedestals and connection of all utilities to pedestals</t>
    </r>
  </si>
  <si>
    <t>Electrical Utility Service Extension Allowance*</t>
  </si>
  <si>
    <t>Owner’s Contingency Allowance*</t>
  </si>
  <si>
    <t>Concrete Curb (accessible sites)</t>
  </si>
  <si>
    <t>Concrete Slab (accessible sites) 5” concrete on 4” #304</t>
  </si>
  <si>
    <t>Sand/Topsoil Mix w/geotex (accessible sites)</t>
  </si>
  <si>
    <t>SCADA Systems for Lift Stations</t>
  </si>
  <si>
    <t>Install Benches</t>
  </si>
  <si>
    <t>Stamped Concrete 6”</t>
  </si>
  <si>
    <t>Construction Fence</t>
  </si>
  <si>
    <t>Access to gas well</t>
  </si>
  <si>
    <t>Air Release Valve</t>
  </si>
  <si>
    <t>Sediment Traps</t>
  </si>
  <si>
    <r>
      <rPr>
        <b/>
        <sz val="12"/>
        <rFont val="Calibri"/>
        <family val="2"/>
      </rPr>
      <t xml:space="preserve">TOTAL - BASE BID </t>
    </r>
    <r>
      <rPr>
        <i/>
        <sz val="12"/>
        <rFont val="Calibri"/>
        <family val="2"/>
      </rPr>
      <t>(Total of all Extended Values)- As Read</t>
    </r>
  </si>
  <si>
    <r>
      <rPr>
        <b/>
        <sz val="12"/>
        <rFont val="Calibri"/>
        <family val="2"/>
      </rPr>
      <t xml:space="preserve">TOTAL - BASE BID </t>
    </r>
    <r>
      <rPr>
        <i/>
        <sz val="12"/>
        <rFont val="Calibri"/>
        <family val="2"/>
      </rPr>
      <t>(Total of all Extended Values)- Actual with Math Adjustments</t>
    </r>
  </si>
  <si>
    <t>INCOMPLETE BID FORM</t>
  </si>
  <si>
    <t>Alternate #1- Concrete Pavement- Campsites</t>
  </si>
  <si>
    <t>No Bid</t>
  </si>
  <si>
    <t>No Unit Price</t>
  </si>
  <si>
    <t>Delete Item #52- Asphalt Pavement- Campsites</t>
  </si>
  <si>
    <t>N/A</t>
  </si>
  <si>
    <r>
      <rPr>
        <b/>
        <sz val="12"/>
        <rFont val="Calibri"/>
        <family val="2"/>
      </rPr>
      <t xml:space="preserve">TOTAL BID with ALTERNATE #1 </t>
    </r>
    <r>
      <rPr>
        <i/>
        <sz val="12"/>
        <rFont val="Calibri"/>
        <family val="2"/>
      </rPr>
      <t>(Total of all Extended Values)- Actual with Math Adjustments</t>
    </r>
  </si>
  <si>
    <t>Bid Tabulation</t>
  </si>
  <si>
    <t>ATWOOD LAKE AREA 20 CAMPGROUND TREE CLEARING</t>
  </si>
  <si>
    <t>Eng Estimate</t>
  </si>
  <si>
    <t>No.</t>
  </si>
  <si>
    <t>Item No.</t>
  </si>
  <si>
    <t>Description</t>
  </si>
  <si>
    <t>QTY</t>
  </si>
  <si>
    <t>UNITS</t>
  </si>
  <si>
    <t>ITEM COST</t>
  </si>
  <si>
    <t>Mobilization, Construction Staging Areas &amp; On-site access Roads</t>
  </si>
  <si>
    <t>Clear &amp; Grubbing- Undisturbed Areas, as per Plan</t>
  </si>
  <si>
    <t>Clear &amp; Grubbing- Group  and Primitive Camp Areas, as per Plan</t>
  </si>
  <si>
    <t>Perimeter Filter Fence, as per Plan</t>
  </si>
  <si>
    <t>ALLOW</t>
  </si>
  <si>
    <t>Allowance for Tuscarawas County Engineer Haul Road Permit Fees/Bonds</t>
  </si>
  <si>
    <t>Total Bid Amount</t>
  </si>
  <si>
    <t>Percent under/above Estimate</t>
  </si>
  <si>
    <t>Addenda Acknowledged</t>
  </si>
  <si>
    <t>No</t>
  </si>
  <si>
    <t>Yes</t>
  </si>
  <si>
    <t>Bid Bond</t>
  </si>
  <si>
    <t>Leesville South Fork Launch Ramp</t>
  </si>
  <si>
    <t>unit</t>
  </si>
  <si>
    <t xml:space="preserve">total </t>
  </si>
  <si>
    <t>total</t>
  </si>
  <si>
    <t>Site Prep</t>
  </si>
  <si>
    <t>Excavation and Embankment</t>
  </si>
  <si>
    <t>Asphalt Concrete Base, PG64-22</t>
  </si>
  <si>
    <t>Tack Coat for Intermediate Course (applied at 0.04 Gal/SF)</t>
  </si>
  <si>
    <t>Reinforced Portland Cement Concrete Pavement, Class C, Ramp with 2 Abutments</t>
  </si>
  <si>
    <t>Rock Channel Protection, Type D with Filter Fabric</t>
  </si>
  <si>
    <t>12” Culvert Type B</t>
  </si>
  <si>
    <t>Concrete Headwall</t>
  </si>
  <si>
    <t>Pavement Markings</t>
  </si>
  <si>
    <t>Seeding and Mulching</t>
  </si>
  <si>
    <t xml:space="preserve">Berm </t>
  </si>
  <si>
    <t>Schedule 40 PVC Conduit</t>
  </si>
  <si>
    <t xml:space="preserve">Removal and Replacement of Unsuitable Materials </t>
  </si>
  <si>
    <t>subtotal - base bid</t>
  </si>
  <si>
    <t>alternate 001</t>
  </si>
  <si>
    <t>total with alternate</t>
  </si>
  <si>
    <t>Pleasant Hill ADA Fishing Pier</t>
  </si>
  <si>
    <t>price quote tabulation</t>
  </si>
  <si>
    <t>wrong bid form quantities</t>
  </si>
  <si>
    <t>Construction Staking</t>
  </si>
  <si>
    <t>Rock Channel Protection, Type C with fabric</t>
  </si>
  <si>
    <t>No. 1 and No. 2 Stone Limestone</t>
  </si>
  <si>
    <t>No. 4 Limestone</t>
  </si>
  <si>
    <t>No. 8 Limestone</t>
  </si>
  <si>
    <t>No. 10 Natural Sand</t>
  </si>
  <si>
    <t>4" Concrete Walk</t>
  </si>
  <si>
    <t>No. 57 Stone</t>
  </si>
  <si>
    <t>Concrete Abutment</t>
  </si>
  <si>
    <t>Handicapped Parking Sign w/Metal Post</t>
  </si>
  <si>
    <t>Parking Block</t>
  </si>
  <si>
    <t>Traffic Paint</t>
  </si>
  <si>
    <t>French Drain</t>
  </si>
  <si>
    <t>6" Solid Wall PVC Pipe</t>
  </si>
  <si>
    <t>X</t>
  </si>
  <si>
    <t>Additional for CUT and FILL</t>
  </si>
  <si>
    <t>NO.</t>
  </si>
  <si>
    <t>Pipe Removed, 24" and Under</t>
  </si>
  <si>
    <t>Ditch Cleanout, As Per Plan</t>
  </si>
  <si>
    <t>Seeding and Mulching, Class 1, As Per Plan</t>
  </si>
  <si>
    <t>Partial Depth Pavement Repair, As Per Plan</t>
  </si>
  <si>
    <t>Trackless Tack Coat</t>
  </si>
  <si>
    <t>Trackless Tack Coat for Intermediate Course</t>
  </si>
  <si>
    <t>Asphalt Concrete Surface Course, Type 1 (448), PG 64-22</t>
  </si>
  <si>
    <t>Asphalt Concrete Intermediate Course, Type 1 (448), PG 64-22</t>
  </si>
  <si>
    <t>6" Non-Reinforced Concrete Pavement, Class MS</t>
  </si>
  <si>
    <t>Compacted Aggregate</t>
  </si>
  <si>
    <t>SPECIAL</t>
  </si>
  <si>
    <t>Misc: #57 Limestone</t>
  </si>
  <si>
    <t>Tappan Courtesy Dock Project</t>
  </si>
  <si>
    <t>wrong bid tab quantities</t>
  </si>
  <si>
    <t>411 Crushed Limestone</t>
  </si>
  <si>
    <t>No. 4 Stone</t>
  </si>
  <si>
    <t>Pavement Removed</t>
  </si>
  <si>
    <t>Pipe Removed, Over 24"</t>
  </si>
  <si>
    <t>Special - Fill and Plug Existing Conduit</t>
  </si>
  <si>
    <t>Excavation of Drainage Channel</t>
  </si>
  <si>
    <t>Proof Rolling  (Shared Use Path)</t>
  </si>
  <si>
    <t>Proof Rolling (Aggregate Roadway)</t>
  </si>
  <si>
    <t>Proof Rolling (Asphalt Roadway Pavement)</t>
  </si>
  <si>
    <t>Subgrade Compaction (Aggregate Roadway)</t>
  </si>
  <si>
    <t>Subgrade Compaction (Asphalt Roadway Pavement)</t>
  </si>
  <si>
    <t>Full Depth Pavement Sawing</t>
  </si>
  <si>
    <t>3" Asphalt Concrete Base</t>
  </si>
  <si>
    <t>Asphalt Concrete Base, PG 64-22</t>
  </si>
  <si>
    <t>Aggregate Base (Aggregate Roadway)</t>
  </si>
  <si>
    <t>Aggregate Base (Asphalt Roadway Pavement)</t>
  </si>
  <si>
    <t>6" #57 Limestone (Behind Curb)</t>
  </si>
  <si>
    <t>6" #57 Limestone (For Transition to Existing Gravel Road)</t>
  </si>
  <si>
    <t>6" Aggregate Base</t>
  </si>
  <si>
    <t>6" Aggregate Base (For Driveways)</t>
  </si>
  <si>
    <t>Tack Coat (@ 0.4 Gal./S.Y.)</t>
  </si>
  <si>
    <t>Stabilized Crushed Aggregate  (Shared Use Path)</t>
  </si>
  <si>
    <t>Stabilized Crushed Aggregate (Aggregate Roadway)</t>
  </si>
  <si>
    <t>Stabilized Crushed Aggregate (Asphalt Roadway Pavement)</t>
  </si>
  <si>
    <t>Asphalt Concrete Surface Course, Type 1, PG 64-22</t>
  </si>
  <si>
    <t>1.25" Asphalt Concrete Surface Course, Type 1, PG 64-22</t>
  </si>
  <si>
    <t>1.75" Asphalt Concrete Intermediate Course, Type 1, PG 64-22</t>
  </si>
  <si>
    <t>6" Non-Reinforced Concrete Pavement (For Driveways)</t>
  </si>
  <si>
    <t>Cofferdams and Excavation Bracing</t>
  </si>
  <si>
    <t>Unclassified Excavation</t>
  </si>
  <si>
    <t>Epoxy Coated Reinforcing Steel</t>
  </si>
  <si>
    <t>Class QC1 Concrete, Footing</t>
  </si>
  <si>
    <t>Class QC1 Concrete, Headwall (APP 1)</t>
  </si>
  <si>
    <t>Class QC1 Concrete, Headwall (APP 2)</t>
  </si>
  <si>
    <t>Class QC1 Concrete, Wingwall Above Footing (APP 1)</t>
  </si>
  <si>
    <t>Class QC1 Concrete, Wingwall Above Footing (APP 2)</t>
  </si>
  <si>
    <t>Type 2 Waterproofing</t>
  </si>
  <si>
    <t>1" Preformed Expansion Joint Filler</t>
  </si>
  <si>
    <t>Porous Backfill with Filter Fabric</t>
  </si>
  <si>
    <t>Rock Channel Protection, Type A with Aggregate Filter</t>
  </si>
  <si>
    <t>Rock Channel Protection, Type D Without Filter</t>
  </si>
  <si>
    <t>Rock Channel Protection, Type CC without Filter</t>
  </si>
  <si>
    <t>Rock Channel Protection, Type C, with Filter Fabric</t>
  </si>
  <si>
    <t>Concrete Masonry (For Half-Height Headwall for Plastic Pipe)</t>
  </si>
  <si>
    <t>4" Shallow Pipe Underdrain</t>
  </si>
  <si>
    <t>Curb, Type 3-B</t>
  </si>
  <si>
    <t>Catch Basin, No. 2-2A</t>
  </si>
  <si>
    <t>Catch Basin, No. 2-2B</t>
  </si>
  <si>
    <t>Catch Basin, No. 3A</t>
  </si>
  <si>
    <t>4" Conduit, Type F for Underdrain Outlets</t>
  </si>
  <si>
    <t>12” HDPE N-12 Storm Sewer, Type B</t>
  </si>
  <si>
    <t>15” HDPE N-12 Storm Sewer, Type B</t>
  </si>
  <si>
    <t>18” HDPE N-12 Storm Sewer, Type B</t>
  </si>
  <si>
    <t>21” HDPE N-12 Storm Sewer, Type B</t>
  </si>
  <si>
    <t>14' x 6' Conduit, Type A, 706.05</t>
  </si>
  <si>
    <t>Drainage Structure, Misc.: Maintenance of Culvert Flow</t>
  </si>
  <si>
    <t>Repair Seeding and Mulching</t>
  </si>
  <si>
    <t>Seeding and Mulching with Turf Reinforcing Mat</t>
  </si>
  <si>
    <t>Lime</t>
  </si>
  <si>
    <t>Soil Analysis Test</t>
  </si>
  <si>
    <t xml:space="preserve">Topsoil </t>
  </si>
  <si>
    <t>Topsoil (Behind Curb)</t>
  </si>
  <si>
    <t>Precast Manhole, Under 8'</t>
  </si>
  <si>
    <t>Special - Form Liner</t>
  </si>
  <si>
    <t>Unit</t>
  </si>
  <si>
    <t>Gal.</t>
  </si>
  <si>
    <t>LB</t>
  </si>
  <si>
    <t>Quantity</t>
  </si>
  <si>
    <t>Item #</t>
  </si>
  <si>
    <t>Subgrade Compaction and Proof Rolling</t>
  </si>
  <si>
    <t>7" Aggregate Base</t>
  </si>
  <si>
    <t>Tack Coat (@ 0.04 Gal./S.Y.)</t>
  </si>
  <si>
    <t>Prime Coat (@ 0.45 Gal./S.Y.)</t>
  </si>
  <si>
    <t>1.5" Asphalt Concrete Surface Course, Type 1, PG 64-22</t>
  </si>
  <si>
    <t>3.5" Asphalt Concrete Base, Type 1, PG 64-22</t>
  </si>
  <si>
    <t>Rock Channel Protection w/Filter Fabric</t>
  </si>
  <si>
    <t>6" HDPE N-12 Storm Sewr, Type B</t>
  </si>
  <si>
    <t>8" HDPE N-12 Storm Sewr, Type C</t>
  </si>
  <si>
    <t>Type 6 Curb</t>
  </si>
  <si>
    <t>Pavement Markings and Signage</t>
  </si>
  <si>
    <t>SPEC</t>
  </si>
  <si>
    <t>Biofiltration Basin</t>
  </si>
  <si>
    <t>Electric Relocation</t>
  </si>
  <si>
    <t>Landscaping with Biofiltration Basin</t>
  </si>
  <si>
    <t>Landscaping without Biofiltration Basin</t>
  </si>
  <si>
    <t>No. 57 Gravel Berm</t>
  </si>
  <si>
    <t>No.:</t>
  </si>
  <si>
    <t>Item:</t>
  </si>
  <si>
    <t>Bid Price</t>
  </si>
  <si>
    <t>Total all Base Bids</t>
  </si>
  <si>
    <t>Section 1</t>
  </si>
  <si>
    <t>Roadway</t>
  </si>
  <si>
    <t>Section 2</t>
  </si>
  <si>
    <t>Seeding and Mulching, As Per Plan, Slope Stabilization Mix</t>
  </si>
  <si>
    <t>Seeding and Mulching, As Per Plan, Shoreline Mix</t>
  </si>
  <si>
    <t>Slope Protection Matting, As Per Plan</t>
  </si>
  <si>
    <t>Perimeter Filter Fabric Fence</t>
  </si>
  <si>
    <t>Concrete Washout Station (Temp)</t>
  </si>
  <si>
    <t>Section 3</t>
  </si>
  <si>
    <t>Class C Concrete, Headwall</t>
  </si>
  <si>
    <t>Drainage</t>
  </si>
  <si>
    <t>Rock Channel Protection, Type C, With Filter</t>
  </si>
  <si>
    <t>Precast Reinforced Concrete Outlet</t>
  </si>
  <si>
    <t>Section 4</t>
  </si>
  <si>
    <t>Pavement</t>
  </si>
  <si>
    <t>Asphalt Concrete Surface Course, Type 1, PG 64-22 (2 1/2 ")</t>
  </si>
  <si>
    <t>Concrete Walk, As Per Plan</t>
  </si>
  <si>
    <t>#10 Natural Sand</t>
  </si>
  <si>
    <t>#8 Limestone</t>
  </si>
  <si>
    <t>#1 &amp; #2 Gravel</t>
  </si>
  <si>
    <t>#1 &amp; #2 Crushed Stone</t>
  </si>
  <si>
    <t>Geotextile Fabric, 712.09, Type D</t>
  </si>
  <si>
    <t>Section 5</t>
  </si>
  <si>
    <t>18" Topsoil for Perrenials, As Per Plan</t>
  </si>
  <si>
    <t>Plantings</t>
  </si>
  <si>
    <t>Ornamental Tree, Ostrya virginiana</t>
  </si>
  <si>
    <t>Deciduous Shrub, Rhus aromatica 'Gro Low'</t>
  </si>
  <si>
    <t>Deciduous Shrub, Clethra alnifolia 'Sixteen Candles'</t>
  </si>
  <si>
    <t>Perennials, Asclepias tuberosa</t>
  </si>
  <si>
    <t>Section 6</t>
  </si>
  <si>
    <t>Maintaining Traffic, As Per Plan</t>
  </si>
  <si>
    <t>Traffic Control</t>
  </si>
  <si>
    <t>Ground Mounted Support, No. 3 Post</t>
  </si>
  <si>
    <t>Kayak Tether Post</t>
  </si>
  <si>
    <t>Collapsible Bollard</t>
  </si>
  <si>
    <t>Section 7</t>
  </si>
  <si>
    <t>Structure</t>
  </si>
  <si>
    <t>Pile Driving Equipment Mobilization</t>
  </si>
  <si>
    <t>Timber Piles, Furnished</t>
  </si>
  <si>
    <t>Timber Piles, Driven</t>
  </si>
  <si>
    <t>Class QC1 Concrete, Abutment Including Footing</t>
  </si>
  <si>
    <t>Sealing of Concrete Surfaces (Epoxy-Urethane)</t>
  </si>
  <si>
    <t>Railing, Misc.: Handrail</t>
  </si>
  <si>
    <t>6" Perforated Corrugated Plastic Pipe</t>
  </si>
  <si>
    <t>6" Non-Perforated Corrugated Plastic Pipe, Including Specials</t>
  </si>
  <si>
    <t>Approach Slabs, Misc.: Reinforced Concrete Approach Slabs,
(T=8"), As Per Plan</t>
  </si>
  <si>
    <t>Timber Pile Testing Program, As Per Plan</t>
  </si>
  <si>
    <t>Structure Misc.: Boardwalk Decking, Joists, Pile Caps</t>
  </si>
  <si>
    <t>Atwood Phase 2 Trail and bridge</t>
  </si>
  <si>
    <t>Atwood Phase 1 Trail</t>
  </si>
  <si>
    <t>Charles Mill West Shore Paving</t>
  </si>
  <si>
    <t>Charles Mill Sites Lake Road</t>
  </si>
  <si>
    <t>Pleasant Hill Richland Paving</t>
  </si>
  <si>
    <t>Charles Mill Launch Ramp Improvements</t>
  </si>
  <si>
    <t>Bid tabulation</t>
  </si>
  <si>
    <t xml:space="preserve">Excavation </t>
  </si>
  <si>
    <t>Cofferdam Clay Fill</t>
  </si>
  <si>
    <t>Cofferdam Plastic Sheeting</t>
  </si>
  <si>
    <t>Cofferdam ODOT Type C Stone</t>
  </si>
  <si>
    <t>TONS</t>
  </si>
  <si>
    <t>Geotextile Filter Fabric</t>
  </si>
  <si>
    <t>Riprap Scour Protection (Type C)</t>
  </si>
  <si>
    <t>Riprap Scour Protection (4 to 6 inch)</t>
  </si>
  <si>
    <t>Aggregate Base (ODOT No. 57 Stone)</t>
  </si>
  <si>
    <t>Concrete Boat Ramp</t>
  </si>
  <si>
    <t>Cofferdam Removal</t>
  </si>
  <si>
    <t>BID TAB</t>
  </si>
  <si>
    <t>Beach Concession Plans</t>
  </si>
  <si>
    <t>SITE WORK</t>
  </si>
  <si>
    <t>REF NO.</t>
  </si>
  <si>
    <t>ITEM NUMBER</t>
  </si>
  <si>
    <t>ITEM DESCRIPTION</t>
  </si>
  <si>
    <t>UNIT $</t>
  </si>
  <si>
    <t>TOTAL AMOUNT
DOLLARS l CTS</t>
  </si>
  <si>
    <t>DEMOLITION</t>
  </si>
  <si>
    <t>CLEARING AND GRUBBING</t>
  </si>
  <si>
    <t>PAVEMENT REMOVED, ASPHALT WITH SAW CUTS</t>
  </si>
  <si>
    <t>SQ. YD.</t>
  </si>
  <si>
    <t>SIDEWALK REMOVED, FULL DEPTH</t>
  </si>
  <si>
    <t>SQ. FT.</t>
  </si>
  <si>
    <t>REMOVAL MISC.: EXISTING SHELTER AND APPURTENANCES</t>
  </si>
  <si>
    <t>EACH</t>
  </si>
  <si>
    <t>REMOVAL MISC.: EXISTING RESTROOM BUILDING REMOVED COMPLETE &amp; ABATED</t>
  </si>
  <si>
    <t>REMOVAL MISC.: EXISTING CONCESSIONS BUILDING REMOVED COMPLETE &amp; ABATED</t>
  </si>
  <si>
    <t>REMOVAL MISC.: EXISTING CHANGING BUILDING REMOVED</t>
  </si>
  <si>
    <t>REMOVAL MISC.: EXISTING OUTDOOR SHOWER AND APPURTENANCES REMOVED</t>
  </si>
  <si>
    <t>GATE REMOVED</t>
  </si>
  <si>
    <t>WHEELSTOP REMOVED</t>
  </si>
  <si>
    <t>STORM AND SANITARY SEWER PIPE REMOVED (24" AND UNDER)</t>
  </si>
  <si>
    <t>L.F.</t>
  </si>
  <si>
    <t>WATERLINE  REMOVED AND CAPPED</t>
  </si>
  <si>
    <t>REMOVAL MISC.: EXISTING LIGHT/UTILITY POLE &amp; APPURTENANCES REMOVED</t>
  </si>
  <si>
    <t>SECTION TOTAL DEMOLITION :</t>
  </si>
  <si>
    <t>LANDSCAPING</t>
  </si>
  <si>
    <t>TOPSOIL STRIPPED AND HAULED OFF</t>
  </si>
  <si>
    <t>CU. YD.</t>
  </si>
  <si>
    <t>TOPSOIL STOCKPILED</t>
  </si>
  <si>
    <t>PLACING STOCKPILED TOPSOIL</t>
  </si>
  <si>
    <t>SEEDING AND MULCHING, PER PLAN</t>
  </si>
  <si>
    <t xml:space="preserve">DECIDUOUS TREE, 2.5" CAL., ACER SACCHARUM  (SUGAR MAPLE) </t>
  </si>
  <si>
    <t>DECIDUOUS TREE, 2.5" CAL., TILIA AMERICANA 'REDMOND' (AMERICAN BASSWOOD)</t>
  </si>
  <si>
    <t>DECIDUOUS TREE, 2.5" CAL.,  ULMUS AMERICANA 'VALLEY FORGE'  (VALLEY FORGE AMERICAN ELM)</t>
  </si>
  <si>
    <t>DECIDUOUS TREE, 10' H. MIN., AMELANCHIER ARBOREA (DOWNY SERVICEBERRY)</t>
  </si>
  <si>
    <t xml:space="preserve">DECIDUOUS TREE, 10' H MIN.,  CERCIS CANADENSIS (EASTERN REDBUD) </t>
  </si>
  <si>
    <t>DECIDUOUS SHRUB, 24" H MIN., HYDRANGEA QUERCIFOLIA (OAKLEAF HDYRANGEA)</t>
  </si>
  <si>
    <t>EVERGREEN SHRUB, 24" H MIN., ILEX GLABRA 'COMPACTA' (COMPACT INKBERRY)</t>
  </si>
  <si>
    <t>PERENNIAL, NO. 2, SCHIZACHYRIUM SCOPARIUM (LITTLE BLUESTEM)</t>
  </si>
  <si>
    <t>PERENNIAL, NO.  1,  HEMEROCALIS 'HAPPY RETURNS' (HAPPY RETURNS DAYLILLY)</t>
  </si>
  <si>
    <t>SECTION TOTAL LANDSCAPING:</t>
  </si>
  <si>
    <t xml:space="preserve">DRAINAGE </t>
  </si>
  <si>
    <t>6" PVC STORM SEWER</t>
  </si>
  <si>
    <t>CLEANOUT STORM SEWER (MIN 6" RISER)</t>
  </si>
  <si>
    <t>CONNECTION TO EXISTING STORM SYSTEM LESS THAN 24"</t>
  </si>
  <si>
    <t>SECTION TOTAL DRAINAGE :</t>
  </si>
  <si>
    <t>SANITARY</t>
  </si>
  <si>
    <t>4" SANITARY SEWER SCH 80</t>
  </si>
  <si>
    <t>SANITARY SEWER CLEANOUT (LAWN)</t>
  </si>
  <si>
    <t>SANITARY STORAGE TANK</t>
  </si>
  <si>
    <t>EXTERIOR GREASE INTERCEPTOR</t>
  </si>
  <si>
    <t>SECTION TOTAL SANITARY :</t>
  </si>
  <si>
    <t>WATER</t>
  </si>
  <si>
    <t>CURB STOP</t>
  </si>
  <si>
    <t>2" WATER SERVICE HDPE</t>
  </si>
  <si>
    <t>1/2" WATER SERVICE HDPE</t>
  </si>
  <si>
    <t>SERVICE TAP CONNECT TO EXISTING</t>
  </si>
  <si>
    <t>CHLORINATE SYSTEM</t>
  </si>
  <si>
    <t>SECTION TOTAL WATER :</t>
  </si>
  <si>
    <t>EARTH WORK</t>
  </si>
  <si>
    <t>EXCAVATION AND EMBANKMENT ONSITE MATERIAL MOVED</t>
  </si>
  <si>
    <t>MASON SAND</t>
  </si>
  <si>
    <t>BORROW AND EMBANKMENT</t>
  </si>
  <si>
    <t>SUBGRADE COMPACTION</t>
  </si>
  <si>
    <t>PROOF ROLLING</t>
  </si>
  <si>
    <t>HOUR</t>
  </si>
  <si>
    <t>SECTION TOTAL EARTH WORK :</t>
  </si>
  <si>
    <t>PAVEMENT &amp; SITE AMENITIES</t>
  </si>
  <si>
    <t>304, 411</t>
  </si>
  <si>
    <t>AGGREGATE BASE (4" DEPTH CRUSHED LIMESTONE)</t>
  </si>
  <si>
    <t>REINFORCED CONCRETE PAVEMENT</t>
  </si>
  <si>
    <t>CONCRETE WALK</t>
  </si>
  <si>
    <t>CONCRETE WALK, AS PER PLAN (COLORED AND STAMPED including rebar for frost slab)</t>
  </si>
  <si>
    <t>TRAFFIC PAINT</t>
  </si>
  <si>
    <t>TRASH ENCLOSURE</t>
  </si>
  <si>
    <t>MDF FOOT SHOWER 500 SM (MATERIAL &amp; INSTALL)</t>
  </si>
  <si>
    <t>CONCRETE WHEEL STOPS (6FT LENGTH)</t>
  </si>
  <si>
    <t>RELOCATED 2 POST AND VISIBLE CHAIN ACCESS</t>
  </si>
  <si>
    <t>ADA SIGN</t>
  </si>
  <si>
    <t>SHADE STRUCTURE LABOR INSTALLATION</t>
  </si>
  <si>
    <t>PAVEMENT RESTORATION</t>
  </si>
  <si>
    <t>SECTION TOTAL PAVEMENT &amp; SITE AMENITIES :</t>
  </si>
  <si>
    <t>EROSION CONTROL AND TEMPORARY CONSTRUCTION ACTIVITY</t>
  </si>
  <si>
    <t>TEMPORARY SEEDING AND MULCHING, PER PLAN</t>
  </si>
  <si>
    <t>EROSION CONTROL MATTING</t>
  </si>
  <si>
    <t>FILTER FABRIC FENCE</t>
  </si>
  <si>
    <t>INLET PROTECTION</t>
  </si>
  <si>
    <t>CONCRETE WASHOUT FACILITY</t>
  </si>
  <si>
    <t>DUST CONTROL</t>
  </si>
  <si>
    <t>MISC. ADDITIONAL SWPPP ITEMS AND REPAIRS</t>
  </si>
  <si>
    <t>SECTION TOTAL EROSION CONTROL AND  TEMPORARY CONSTRUCTION ACTIVITY:</t>
  </si>
  <si>
    <t>ELECTRICAL SITE</t>
  </si>
  <si>
    <t xml:space="preserve">TRANSFORMER, 100 KVA,120/240V, 1-PHASE, PAD MOUNT, OUTDOOR </t>
  </si>
  <si>
    <t>DISC. SWITCH, 200A, 240V, 2P, NEMA 3R, W/FUSES</t>
  </si>
  <si>
    <t>DISC. SWITCH, 100A, 240V, 2P, NEMA 3R, W/FUSES</t>
  </si>
  <si>
    <t>SECTIONALIZING CABINET, 15KV, 3-PHASE, 200A, FIBERGLASS, W/ PARKING STANDS, DB JUNCTIONS</t>
  </si>
  <si>
    <t>BOXPAD, FIBERGLASS, OUTDOOR</t>
  </si>
  <si>
    <t>H-FRAME CHANNEL, EQUIPMENT RACK</t>
  </si>
  <si>
    <t>PULLBOX, FIBERGLASS</t>
  </si>
  <si>
    <t>CIC, PRIMARY, 1 - 15KV, #2 SOLID ALUM, JCN, 2" C.</t>
  </si>
  <si>
    <t>CIC, 3-3/0, #2 GND, COPPER</t>
  </si>
  <si>
    <t>CONDUIT, 3" PVC (COMMUNICATION)</t>
  </si>
  <si>
    <t>TRENCHING/BACKFILL</t>
  </si>
  <si>
    <t>SITE LIGHTING WIRING AND CONDUIT</t>
  </si>
  <si>
    <t>WECI UTILITY DEMO/INSTALLATION/RECONNECTION FEE</t>
  </si>
  <si>
    <t>SECTION TOTAL ELECTRICAL SITE :</t>
  </si>
  <si>
    <t>STRUCTURAL</t>
  </si>
  <si>
    <t>CRANE PAD PREPARATION &amp; STONE AT DRIVE RETURN</t>
  </si>
  <si>
    <t>TRENCH EXCAVATION</t>
  </si>
  <si>
    <t>CONCRETE TRENCH FOOTINGS</t>
  </si>
  <si>
    <t>TRENCH FOOTINGS REINFORCING</t>
  </si>
  <si>
    <t>SHADE STRUCTURE CENTER CONCRETE FOOTERS</t>
  </si>
  <si>
    <t>SHADE STRUCTURE PERIMETER CONCRETE FOOTERS</t>
  </si>
  <si>
    <t>SECTION TOTAL STRUCTURAL :</t>
  </si>
  <si>
    <t>BONDING</t>
  </si>
  <si>
    <t>MOBILIZATION</t>
  </si>
  <si>
    <t>GEOTECH INSPECTION</t>
  </si>
  <si>
    <t>CONSTRUCTION STAKING</t>
  </si>
  <si>
    <t>ALLOWANCE (ELECTRICAL UTILITY SERVICE EXTENSION)</t>
  </si>
  <si>
    <t>SECTION TOTAL MISCELLANEOUS :</t>
  </si>
  <si>
    <t>TOTAL PROJECT COST:</t>
  </si>
  <si>
    <t>Total on Bid Sheet Document</t>
  </si>
  <si>
    <t>Difference</t>
  </si>
  <si>
    <t>ITEM NO</t>
  </si>
  <si>
    <t>ODOT REF. NO</t>
  </si>
  <si>
    <t>ESTIMATED BID QUANTITY</t>
  </si>
  <si>
    <t>UNIT OF MEASURE</t>
  </si>
  <si>
    <t>TOTAL COST</t>
  </si>
  <si>
    <t>Contract Bond &amp; Insurance</t>
  </si>
  <si>
    <t>Maintenance of Traffic</t>
  </si>
  <si>
    <t xml:space="preserve">Construction Layout Stakes and Surveying </t>
  </si>
  <si>
    <t>Demolition / Earthwork</t>
  </si>
  <si>
    <t>Clearing and Grubbing - Including Stump Removal</t>
  </si>
  <si>
    <t>Selective Demolition - 2" PVC Watermain</t>
  </si>
  <si>
    <t xml:space="preserve">Selective Demolition - Utility Poles </t>
  </si>
  <si>
    <t>Selective Demolition - Light Poles</t>
  </si>
  <si>
    <t>Selective Demolition - Basketball &amp; Volleyball Court, Horseshoe Pit, Playground Benches, 2 Swing Sets, Dumpster Pad, Manufactured Playground, Tetherball Pole</t>
  </si>
  <si>
    <t>Waste (Export, Haul &amp; Shape) – On-Site – Location As Directed by Owner</t>
  </si>
  <si>
    <t>Temporary Grading for Pre-fabricated Toilet/Showerhouse Installation – Coordinate with Manufacturer and Owner</t>
  </si>
  <si>
    <t>Temporary Construction Fencing – As Approved by Owner</t>
  </si>
  <si>
    <t>Temporary Sediment and Erosion Control</t>
  </si>
  <si>
    <t>Tree Protection</t>
  </si>
  <si>
    <t>Pavement / Hard Surfaces</t>
  </si>
  <si>
    <t>Full Depth Pavement &amp; Subgrade Repair</t>
  </si>
  <si>
    <t xml:space="preserve">Asphalt Concrete Base - RV Aprons - 3-1/2" </t>
  </si>
  <si>
    <t>Asphalt Concrete Base - Roadways &amp; Parking Lots - 4"</t>
  </si>
  <si>
    <t>Aggregate Base - RV Aprons &amp; RV Pads - 4"</t>
  </si>
  <si>
    <t>Aggregate Base – Roadways, Parking Lots &amp; Trash Enclosure Pavement - 6"</t>
  </si>
  <si>
    <r>
      <t xml:space="preserve">Aggregate Base - </t>
    </r>
    <r>
      <rPr>
        <sz val="9"/>
        <color indexed="8"/>
        <rFont val="Calibri"/>
        <family val="2"/>
      </rPr>
      <t xml:space="preserve">Multi-Sport Court </t>
    </r>
    <r>
      <rPr>
        <sz val="9"/>
        <rFont val="Calibri"/>
        <family val="2"/>
      </rPr>
      <t>- 4"</t>
    </r>
  </si>
  <si>
    <r>
      <t>Aggregate Base - Aggregate Trail &amp; Asphalt Multi-Use Path</t>
    </r>
    <r>
      <rPr>
        <sz val="9"/>
        <color indexed="8"/>
        <rFont val="Calibri"/>
        <family val="2"/>
      </rPr>
      <t xml:space="preserve"> </t>
    </r>
    <r>
      <rPr>
        <sz val="9"/>
        <rFont val="Calibri"/>
        <family val="2"/>
      </rPr>
      <t>- 6"</t>
    </r>
  </si>
  <si>
    <t>Aggregate Base - ADA Trail Path from Shelter to Fire Ring - 4"</t>
  </si>
  <si>
    <t>Aggregate Base - Trash Enclosure Foundation - 4"</t>
  </si>
  <si>
    <t xml:space="preserve">Prefabricated Restroom/Shower House Facility – Aggregate Base Foundation – 6” - Installed Complete </t>
  </si>
  <si>
    <t>Asphalt Concrete Intermediate Course, Type 2 (448) - Roadways &amp; Parking Lots - 1-3/4"</t>
  </si>
  <si>
    <t>Asphalt Concrete Intermediate Course, Type 2 (448) – Asphalt Multi-Use Path - 1-1/2"</t>
  </si>
  <si>
    <t>Asphalt Concrete Surface Course, Type I (448) - RV Aprons - 1-1/2"</t>
  </si>
  <si>
    <t>Asphalt Concrete Surface Course, Type I (448) - Roadways &amp; Parking Lots - 1-1/4"</t>
  </si>
  <si>
    <t>Asphalt Concrete Surface Course, Type I (448) – Asphalt Multi-Use Path - 1-1/2"</t>
  </si>
  <si>
    <t>Reinforced Conc. Pavement – Trash Enclosure-Class QC1 –8”</t>
  </si>
  <si>
    <t>Non-Reinforced Concrete Pavement – Class QC1 - RV Pads - 5"</t>
  </si>
  <si>
    <t xml:space="preserve">Prefabricated Restroom/Shower House Facility - Steps w/Associated Footer </t>
  </si>
  <si>
    <t>Concrete Multi-Sport Court Facility – 4” w/6X6X6 Welded Wire Fabric Mesh</t>
  </si>
  <si>
    <t>Campground Concrete Walk - 4" (Shelter Areas)</t>
  </si>
  <si>
    <t>Campground Concrete Walk – 4” (Detectable Warning Pads)</t>
  </si>
  <si>
    <t>Prefabricated Restroom/Shower House Facility Concrete Walk - 4"</t>
  </si>
  <si>
    <t>Traffic Control / Parking Signage</t>
  </si>
  <si>
    <t>Channelizing Line</t>
  </si>
  <si>
    <t>Crosswalks</t>
  </si>
  <si>
    <t>Handicap Symbol Marking</t>
  </si>
  <si>
    <t>Parking Lot Stall Marking</t>
  </si>
  <si>
    <t>No. 10 Limestone Screenings - ADA Trail Path from Shelter to Fire Ring - 1"</t>
  </si>
  <si>
    <t>No. 10 Limestone Screenings - Aggregate Trail - 1"</t>
  </si>
  <si>
    <t>8' Long Concrete Wheel Stop</t>
  </si>
  <si>
    <t>Hand Railing – Prefabricated Restroom/ SH Facility - Steps</t>
  </si>
  <si>
    <t xml:space="preserve">Prefabricated Restroom/Shower House Facility – Concrete Foundation – Installed Complete </t>
  </si>
  <si>
    <t>Prefabricated Restroom/Shower House Facility – Concrete Frost Pit Foundations – Installed Complete</t>
  </si>
  <si>
    <t>Playground Protective Surfacing Edging Only</t>
  </si>
  <si>
    <t>Aggregate Trail &amp; Walkway Landscape Fabric – Hanes Geo Components Pro Silver/Steel – Installed Complete</t>
  </si>
  <si>
    <t>Utilities</t>
  </si>
  <si>
    <t>Sanitary Sewer Conduit - 8" SDR 35 PVC - Installed Complete</t>
  </si>
  <si>
    <t>Sanitary - 48" Manhole</t>
  </si>
  <si>
    <t>Sanitary Lateral (4" PVC lateral, wye connection, connection cap, cleanout)</t>
  </si>
  <si>
    <t>Sanitary Lateral to CXT (4" PVC lateral, wye connection, connection cap, 2 cleanouts)</t>
  </si>
  <si>
    <t>Grinder Pump Station – Installed Complete</t>
  </si>
  <si>
    <t>Force Main Conduit - 2” HDPE – Installed Complete</t>
  </si>
  <si>
    <t>Electrical Utility Primary Service Underground Conduit - Installed By Contractor</t>
  </si>
  <si>
    <t>Main Distribution Panels</t>
  </si>
  <si>
    <t>Electrical Junction Box</t>
  </si>
  <si>
    <t>Electrical Distribution Conduit &amp; Cable – Installed Complete</t>
  </si>
  <si>
    <t xml:space="preserve">Distribution Panels Concrete Base </t>
  </si>
  <si>
    <t xml:space="preserve">Communication Installation Trench </t>
  </si>
  <si>
    <t>Communication Conduit - 1-1/4"</t>
  </si>
  <si>
    <t>Communication Junction Box - 1-1/4"</t>
  </si>
  <si>
    <t>Disconnect Switch</t>
  </si>
  <si>
    <t>Water – 2.00" Copper Service Branch to Shelter Drinking Fountain and Prefabricated Toilet/Showerhouse Facility</t>
  </si>
  <si>
    <t>Water - 2" Water Main - Installed Complete</t>
  </si>
  <si>
    <t>Water - 4" Water Main - Installed Complete</t>
  </si>
  <si>
    <t>Water Lateral -1" water line, valve assembly, water connection</t>
  </si>
  <si>
    <t>4"  Water Valve Assembly and Box</t>
  </si>
  <si>
    <t>2"  Water Valve Assembly and Box</t>
  </si>
  <si>
    <t>4'' X 4'' X 4” Tee</t>
  </si>
  <si>
    <t>4” X 2” Reducer</t>
  </si>
  <si>
    <t xml:space="preserve">Furnish and Install Flush Hydrant </t>
  </si>
  <si>
    <t>Water Treatment Plant Distribution Connection</t>
  </si>
  <si>
    <t>Storm Sewer Conduit - 6" SDR Perforated PVC Underdrain - Installed Complete</t>
  </si>
  <si>
    <t>Storm Sewer Conduit – 12” Perforated Flat Panel Underdrain Pipe – Installed Complete”</t>
  </si>
  <si>
    <t>Storm Sewer Conduit - 12" HDPE Smooth Wall - Installed Complete</t>
  </si>
  <si>
    <t>Storm Sewer Conduit - 18" HDPE Smooth Wall - Installed Complete</t>
  </si>
  <si>
    <t>Storm Catch Basin 2 x 2-B</t>
  </si>
  <si>
    <t>Storm Catch Basin 2 x 4</t>
  </si>
  <si>
    <t>Precast Headwall &amp; Endwalls</t>
  </si>
  <si>
    <t>Storm Outlet Structure</t>
  </si>
  <si>
    <t>Connection of Existing Drainage Conduits</t>
  </si>
  <si>
    <t>Installation of owner provided camp site electrical pedestal and connection of utility to pedestals</t>
  </si>
  <si>
    <t>Landscaping</t>
  </si>
  <si>
    <t>Seeding &amp; Mulching - Open Space &amp; RV Sites</t>
  </si>
  <si>
    <t>Seed Mix B: Naturalization Areas</t>
  </si>
  <si>
    <t>Seed Mix C: Riparian Buffer</t>
  </si>
  <si>
    <t>Seedlings for Naturalization Areas - 20' X 20' Spacing w/tree wrap</t>
  </si>
  <si>
    <t>Campground Deciduous Tree - 2" Caliper - Red Maple</t>
  </si>
  <si>
    <t>Campground Deciduous Tree - 2" Caliper – Black Gum</t>
  </si>
  <si>
    <t>Campground Deciduous Tree - 2" Caliper - Ohio Buckeye</t>
  </si>
  <si>
    <t>Campground Deciduous Tree - 4" Caliper – Red Oak</t>
  </si>
  <si>
    <t>Campground Deciduous Tree - 2" Caliper - Serviceberry</t>
  </si>
  <si>
    <t>Campground Deciduous Tree - 2" Caliper - Catalpa</t>
  </si>
  <si>
    <t>Campground Deciduous Tree - 2" Caliper - Bitternut Hickory</t>
  </si>
  <si>
    <t>Campground Deciduous Tree - 2" Caliper - Shagbark Hickory</t>
  </si>
  <si>
    <t>Campground Deciduous Tree - 2" Caliper - Redbud</t>
  </si>
  <si>
    <t>Campground Deciduous Tree - 2" Caliper - Sweetgum</t>
  </si>
  <si>
    <t>Campground Deciduous Tree - 2" Caliper - American Sycamore</t>
  </si>
  <si>
    <t>Campground Deciduous Tree - 2" Caliper - Red Oak</t>
  </si>
  <si>
    <t>Campground Deciduous Tree - 2" Caliper - Pin Oak</t>
  </si>
  <si>
    <t>Campground Deciduous Tree - 2" Caliper - Bald Cypress</t>
  </si>
  <si>
    <t>Campground Evergreen Tree - 6' Height - Norway Spruce</t>
  </si>
  <si>
    <t>Campground Evergreen Tree - 6' Height – White Spruce</t>
  </si>
  <si>
    <t>Campground Evergreen Tree - 6' Height – Douglas Fir</t>
  </si>
  <si>
    <t>Campground Deciduous Shrubs - 3 Gallon Containers  - Compt Amer. Cranberrybush</t>
  </si>
  <si>
    <t>Campground Deciduous Shrubs - 3 Gallon Containers  - Gro-low Sumac</t>
  </si>
  <si>
    <t>Cmpgrnd Ornamental Grass-3 Gallon Containers-Switch Grass</t>
  </si>
  <si>
    <t>Campground Deciduous Shrubs - 5 Gallon Containers - Arrowwood Viburnum</t>
  </si>
  <si>
    <t>Campground Deciduous Shrubs - 5 Gallon Containers  - Witchhazel</t>
  </si>
  <si>
    <t>Campground Deciduous Shrubs - 5 Gallon Containers - Silky Dogwood</t>
  </si>
  <si>
    <t>RV Campsite Landscaping - Arrowhead Viburnum Shrub</t>
  </si>
  <si>
    <t>RV Campsite Landscaping - Goldfinger Potentilla</t>
  </si>
  <si>
    <t>RV Campsite Landscaping - Redosier Dogwood Shrub</t>
  </si>
  <si>
    <t>RV Campsite Landscaping - Spicebush</t>
  </si>
  <si>
    <t>RV Campsite Landscaping - Switch Grass</t>
  </si>
  <si>
    <t>RV Campsite Landscaping - Karl Forester Reed Grass</t>
  </si>
  <si>
    <t>RV Campsite Landscaping - Red Rays Switch Grass</t>
  </si>
  <si>
    <t>Gravel Mulch - 1" Diameter</t>
  </si>
  <si>
    <t>Gravel Cover - 3" Diameter</t>
  </si>
  <si>
    <t>Weed Barrier</t>
  </si>
  <si>
    <t>Aluminum Edge</t>
  </si>
  <si>
    <t>Boulders - Located &amp; Moved to Site from PHLP Grounds</t>
  </si>
  <si>
    <t>Campground Site Furnishings</t>
  </si>
  <si>
    <t>Multi-Sports Court – Pavement Markings</t>
  </si>
  <si>
    <t xml:space="preserve">Shelter Grill – Pilot Rock - Model Q3-2460 B8 – Base Plate Surface Installation w/J-Blot Anchors for Concrete Footing - Installed Complete </t>
  </si>
  <si>
    <t>Shelter Prep Table – Pilot Rock - Model APTX/P/G-6HU – w/Bolt Down Base Plate Installation – Installed Complete</t>
  </si>
  <si>
    <t>Drinking Fountain - Stand Alone Accessible Fountain - Installed Complete</t>
  </si>
  <si>
    <t>Dumpster Enclosure - Wood Slat Enclosure - Installed Complete</t>
  </si>
  <si>
    <t>Shelter - Large - Furnished and Installed Complete</t>
  </si>
  <si>
    <t>Multi-Sport Court - Furnished and Installed Complete w/Basketball Hoops</t>
  </si>
  <si>
    <t>Barnstone Group Fire Ring - Next to Shelter – Furnished and Installed Complete</t>
  </si>
  <si>
    <t>Wayfinding Signage – Posts &amp; Signage Furnished by Owner, Installed by Contractor</t>
  </si>
  <si>
    <t>Accessible (ADA) Fire Rings – Furnished by Owner, Installed by Contractor</t>
  </si>
  <si>
    <t>Electrical Utility Service Extension Allowance *</t>
  </si>
  <si>
    <t>Owner’s Contingency Allowance *</t>
  </si>
  <si>
    <t>Addendum 2 items</t>
  </si>
  <si>
    <t>6” Downspout to storm Drain</t>
  </si>
  <si>
    <t>8” Downspout to Storm Drain</t>
  </si>
  <si>
    <t>Yard Drains</t>
  </si>
  <si>
    <t>4” Perforated PVC Underdrain</t>
  </si>
  <si>
    <r>
      <t xml:space="preserve">TOTAL BASE BID </t>
    </r>
    <r>
      <rPr>
        <i/>
        <sz val="8"/>
        <color indexed="8"/>
        <rFont val="Calibri"/>
        <family val="2"/>
      </rPr>
      <t>(Total of all Extended Values)</t>
    </r>
  </si>
  <si>
    <t xml:space="preserve">TOTAL BASE BID </t>
  </si>
  <si>
    <t>Alt. #1</t>
  </si>
  <si>
    <t>Non-Reinforced Concrete Pavement–Class QC1-RV Aprons-5"</t>
  </si>
  <si>
    <t>Alt. #2</t>
  </si>
  <si>
    <t>Asphalt Concrete Surface Course, Type I (448) - Trails &amp; Walkways- 2"</t>
  </si>
  <si>
    <t>Alt. #3</t>
  </si>
  <si>
    <t>Aggregate Base - Multi-Sport Court - 6”</t>
  </si>
  <si>
    <t>Alt. #4</t>
  </si>
  <si>
    <t>Asphalt Concrete Surface Course, Type I (448) - Multi‐Sport Court ‐ 2‐1/2"</t>
  </si>
  <si>
    <t>Service Wiring to Pedestal</t>
  </si>
  <si>
    <t>Power Pedestal/ Connection</t>
  </si>
  <si>
    <t>Trench Excavation/ Backfill</t>
  </si>
  <si>
    <t>Lighting Conduit/Wire</t>
  </si>
  <si>
    <t>Light Pole Base</t>
  </si>
  <si>
    <t>Alumm. Light Pole</t>
  </si>
  <si>
    <t>LED Fixture</t>
  </si>
  <si>
    <t>Pole Installation</t>
  </si>
  <si>
    <t>Maintenance of Trail Traffic</t>
  </si>
  <si>
    <t>Bid Guarantee and Contract Bond/ Incidentals</t>
  </si>
  <si>
    <t>Contingency Allowance</t>
  </si>
  <si>
    <t>unit cost</t>
  </si>
  <si>
    <t>Seneca Lake Terminal Pump Station and Forced Main</t>
  </si>
  <si>
    <t>SECTION I TERMINAL PUMP STATION</t>
  </si>
  <si>
    <t>Total cost</t>
  </si>
  <si>
    <t>Pump Station, Complete</t>
  </si>
  <si>
    <t>Flow Meter and Vault</t>
  </si>
  <si>
    <t>Fencing</t>
  </si>
  <si>
    <t>10' Gate</t>
  </si>
  <si>
    <t>Gravel Drives</t>
  </si>
  <si>
    <t>Pump Station Abandonment</t>
  </si>
  <si>
    <t>Subtotal Terminal Pump Station $</t>
  </si>
  <si>
    <t>SECTION II PUMP STATION SITE UTILITIES</t>
  </si>
  <si>
    <t>Electric Service to Site with Rotory Phase Converter System</t>
  </si>
  <si>
    <t>8" Sanitary Sewer</t>
  </si>
  <si>
    <t>Sanitary Manhole</t>
  </si>
  <si>
    <t>Sanitary Lateral Reconnection</t>
  </si>
  <si>
    <t>Stand-by generator and automatic transfer switch</t>
  </si>
  <si>
    <t>Subtotal Pump Station Site Utilities $</t>
  </si>
  <si>
    <t>SECTION III TERMINAL FORCE MAIN</t>
  </si>
  <si>
    <t>6" Forcemain (drilled)</t>
  </si>
  <si>
    <t>6" Forcemain (in casing)</t>
  </si>
  <si>
    <t>12" Casing Pipe</t>
  </si>
  <si>
    <t>Ductile Iron Fittings</t>
  </si>
  <si>
    <t>Combination Air Vacuum Release Valves</t>
  </si>
  <si>
    <t>Water Service Repair</t>
  </si>
  <si>
    <t>Sanitary Lateral Repair</t>
  </si>
  <si>
    <t>Pavement Restoration</t>
  </si>
  <si>
    <t>Seeding/Mulching/Restoration</t>
  </si>
  <si>
    <t>Clearing</t>
  </si>
  <si>
    <t>Construction Layout</t>
  </si>
  <si>
    <t>Owners Contingency Allowance</t>
  </si>
  <si>
    <t>Subtotal TERMINAL FORCE MAIN $</t>
  </si>
  <si>
    <t>PROJECT TOTAL: (SECTIONS I, II, III)</t>
  </si>
  <si>
    <t>Total from Bid Result</t>
  </si>
  <si>
    <t>Engineer's Estimate:  $280,000</t>
  </si>
  <si>
    <t>Alternate Estimate:  $151,000</t>
  </si>
  <si>
    <t>Piedmont Marina Building Renovations</t>
  </si>
  <si>
    <t>Company</t>
  </si>
  <si>
    <t>Base Price</t>
  </si>
  <si>
    <t>Alternate Price</t>
  </si>
  <si>
    <t xml:space="preserve">Addendum #1 </t>
  </si>
  <si>
    <t>Pleasant Hill Sanitary Sewer Bid Results</t>
  </si>
  <si>
    <t>Miscellaneous</t>
  </si>
  <si>
    <t>Clearing and Grubbing Including Tree and Stump Removal (Lift Stations, Gravity Sewers)</t>
  </si>
  <si>
    <t>Clearing and Grubbing Including Tree and Stump Removal (Open Trench Dual Force Mains)</t>
  </si>
  <si>
    <t xml:space="preserve">Selective Demolition - Saw Cut Asphalt </t>
  </si>
  <si>
    <t>M GAL</t>
  </si>
  <si>
    <t>Pump Station/Roadway Pavement and Amenities</t>
  </si>
  <si>
    <t>Asphalt Base - Access Drive - 3"</t>
  </si>
  <si>
    <t>Aggregate Base - Access Drive</t>
  </si>
  <si>
    <t>No. 4 Limestone Aggregate</t>
  </si>
  <si>
    <t>Asphalt Concrete Surface Course, Type 1 (441) - Roadways &amp; Access Drives - 1-1/4"</t>
  </si>
  <si>
    <t>Full-Depth Subgrade Repair</t>
  </si>
  <si>
    <t>Bollards</t>
  </si>
  <si>
    <t>Vinyl Fence &amp; Gate (2 gates, 1 per pump station)</t>
  </si>
  <si>
    <t>Lift Station A (East Pump Station)</t>
  </si>
  <si>
    <t>Dewatering</t>
  </si>
  <si>
    <t>DAY</t>
  </si>
  <si>
    <r>
      <t>Pumps &amp; Control Panel (2 - 11 hp submersible)</t>
    </r>
    <r>
      <rPr>
        <b/>
        <i/>
        <sz val="10"/>
        <color theme="1"/>
        <rFont val="Arial"/>
        <family val="2"/>
      </rPr>
      <t xml:space="preserve"> - </t>
    </r>
    <r>
      <rPr>
        <sz val="10"/>
        <color theme="1"/>
        <rFont val="Arial"/>
        <family val="2"/>
      </rPr>
      <t xml:space="preserve">Installed Complete </t>
    </r>
  </si>
  <si>
    <t xml:space="preserve">Wet Well / Pump Station - Installed Complete </t>
  </si>
  <si>
    <t>Valve Vault w/Lockable Cover Enclosure - Installed Complete</t>
  </si>
  <si>
    <t>Miscellaneous Piping, Tie-ins, Valves &amp; Appurtenances</t>
  </si>
  <si>
    <t>Manual Transfer Switch</t>
  </si>
  <si>
    <t>Main Disconnect</t>
  </si>
  <si>
    <t>Lift Station B (West Pump Station)</t>
  </si>
  <si>
    <r>
      <t>Pumps &amp; Control Panel (2 - 23 hp submersible)</t>
    </r>
    <r>
      <rPr>
        <b/>
        <i/>
        <sz val="10"/>
        <color theme="1"/>
        <rFont val="Arial"/>
        <family val="2"/>
      </rPr>
      <t xml:space="preserve"> - </t>
    </r>
    <r>
      <rPr>
        <sz val="10"/>
        <color theme="1"/>
        <rFont val="Arial"/>
        <family val="2"/>
      </rPr>
      <t xml:space="preserve">Installed Complete </t>
    </r>
  </si>
  <si>
    <t>Wet Well / Pump Station - Installed Complete</t>
  </si>
  <si>
    <t>4" Magnetic Flow Meter in 48" Dia. Manhole - Installed Complete</t>
  </si>
  <si>
    <t xml:space="preserve">Utilities </t>
  </si>
  <si>
    <t>Sanitary Force Main - 4" DIPS HDPE SDR 21 – Directional Drill</t>
  </si>
  <si>
    <t>Sanitary Force Main - 2" &amp; 4" DIPS HDPE SDR 21 from GP-2 to MH B-3 - Open Trench</t>
  </si>
  <si>
    <t>Sanitary Force Main - 2" DIPS HDPE SDR 21 from Ex. Grinder Pump Stub to GP-2 - Open Trench</t>
  </si>
  <si>
    <t>Sanitary Force Main - 4" DIPS HDPE SDR 21 from LS-B to MH B-3 – Open Trench</t>
  </si>
  <si>
    <t>Sanitary Force Main - Air Release Valve Assembly</t>
  </si>
  <si>
    <t>Sanitary Force Main - Air Release Vault</t>
  </si>
  <si>
    <t>Sanitary Force Main - Cleanout Tap</t>
  </si>
  <si>
    <t>Sanitary Manhole Discharge Tap-In (Perrysville Ohio connection)</t>
  </si>
  <si>
    <t>Sanitary Manhole Protective Lining (B3 &amp; B5)</t>
  </si>
  <si>
    <t>Storm Sewer Culvert - 12" HDPE Smooth Wall</t>
  </si>
  <si>
    <t>Electrical Overhead</t>
  </si>
  <si>
    <t>Electrical Overhead (Poles &amp; Associated Equipment)</t>
  </si>
  <si>
    <t>Underdrain at Full-Depth Repairs</t>
  </si>
  <si>
    <t>Electrical Underground Conduit</t>
  </si>
  <si>
    <t>Electrical Transformers - Installed Complete</t>
  </si>
  <si>
    <t>Electrical 3 phase vault - Installed Complete</t>
  </si>
  <si>
    <t xml:space="preserve">Miscellaneous </t>
  </si>
  <si>
    <t>Electrical Utility Service Extension Allowance</t>
  </si>
  <si>
    <t xml:space="preserve">Owner’s Contingency Allowance </t>
  </si>
  <si>
    <t>Alternate #1 A</t>
  </si>
  <si>
    <t xml:space="preserve">Sanitary Force Main 2' DIPS HDPE SDR </t>
  </si>
  <si>
    <t>Alternate #1 B</t>
  </si>
  <si>
    <t>Sanitary Force Main 4" DIPS SDR HDPE</t>
  </si>
  <si>
    <t>Total with Alternates</t>
  </si>
  <si>
    <t>Division 2A- Demolition</t>
  </si>
  <si>
    <t>Clearing and Grubbing - Include Stump Removal</t>
  </si>
  <si>
    <t>Demolition - Restroom Building in Area 23</t>
  </si>
  <si>
    <t>Demolition - Shelter Building in Area 24</t>
  </si>
  <si>
    <t>Demolition - Restroom Building in Area 24</t>
  </si>
  <si>
    <t>Demolition - Restroom Building in Area 29</t>
  </si>
  <si>
    <t>Demolition - Dumpster Pad</t>
  </si>
  <si>
    <t>Demolition - Existing Playground</t>
  </si>
  <si>
    <t>Remove Utility - Waterline</t>
  </si>
  <si>
    <t>Remove Utility - Waterline Yard Hydrants</t>
  </si>
  <si>
    <t>Remove Utility - Waterline Valve</t>
  </si>
  <si>
    <t>Remove Utility - Electric (Underground)</t>
  </si>
  <si>
    <t>Remove Utility - Electric Panel</t>
  </si>
  <si>
    <t>Remove Utility - Sanitary Dump Station/Vaults</t>
  </si>
  <si>
    <t>Remove Utility - Storm Drain</t>
  </si>
  <si>
    <t>Remove Utility - Storm Pipe</t>
  </si>
  <si>
    <t>Remove Utility - French Drain</t>
  </si>
  <si>
    <t>Remove Fence</t>
  </si>
  <si>
    <t>Remove (Export and Haul Away) Gravel Drives</t>
  </si>
  <si>
    <t>Remove (Export and Haul Away) Asphalt Pavement</t>
  </si>
  <si>
    <t>Remove Misc. Items - Fire Rings, Grills Trash Cans, Signs, Posts</t>
  </si>
  <si>
    <t>12” Diameter Filter Sock</t>
  </si>
  <si>
    <t>Concrete Washout Area</t>
  </si>
  <si>
    <t>Compost Sock Check Dam</t>
  </si>
  <si>
    <t>Rock Check Dam</t>
  </si>
  <si>
    <t>Catch Basin Inlet Protection</t>
  </si>
  <si>
    <t>Temporary Diversion Dike</t>
  </si>
  <si>
    <t>Temporary Seeding and Mulching</t>
  </si>
  <si>
    <t>Type B Rock Channel Protection with Filter</t>
  </si>
  <si>
    <t>Type C Rock Channel  Protection with Filter</t>
  </si>
  <si>
    <t>Topsoil Stockpile</t>
  </si>
  <si>
    <t>Placing Topsoil Stockpile</t>
  </si>
  <si>
    <t xml:space="preserve">Swale Reinforcement Mats </t>
  </si>
  <si>
    <t>Turf Reinforcement Mats</t>
  </si>
  <si>
    <t>Tree Protection Fencing</t>
  </si>
  <si>
    <t>Stream Protection Drop Structures</t>
  </si>
  <si>
    <t>Stream Restoration – Natural Stone</t>
  </si>
  <si>
    <t>Division 2B – UTILITIES</t>
  </si>
  <si>
    <t>ODOT Half-Height Headwall 2.2</t>
  </si>
  <si>
    <t>ODOT Type A Wingwall</t>
  </si>
  <si>
    <t>ODOT Catch Basin No 2-2B</t>
  </si>
  <si>
    <t>Adjust Sanitary Manhole to Grade</t>
  </si>
  <si>
    <t>12” Storm Sewer Conduit, Type A- RCP</t>
  </si>
  <si>
    <t>12” Storm Sewer Conduit, Type B- RCP</t>
  </si>
  <si>
    <t>18" Storm Sewer Conduit, Type A- RCP</t>
  </si>
  <si>
    <t>18" Storm Sewer Conduit, Type B- RCP</t>
  </si>
  <si>
    <t>24" Storm Sewer Conduit, Type A- RCP</t>
  </si>
  <si>
    <t>30" Storm Sewer Conduit, Type A- RCP</t>
  </si>
  <si>
    <t>36" Storm Sewer Conduit, Type A- RCP</t>
  </si>
  <si>
    <t>48" x 72" Precast Reinforced Concrete Box Culvert , Type A</t>
  </si>
  <si>
    <t>New Branch Breaker Panels at Meter Centers, with 100 A feed</t>
  </si>
  <si>
    <t>Service Feed from Utility Pole to H-Frames Underground</t>
  </si>
  <si>
    <t>Meter Centers with breakers and H-Frame Structure</t>
  </si>
  <si>
    <t>Electrical Underground Distribution Cable with PVC Conduit secondary to Buildings and Campsites</t>
  </si>
  <si>
    <t>-</t>
  </si>
  <si>
    <t>Not Used</t>
  </si>
  <si>
    <t>Communication Installation Trench , 3" Rigid PVC and Backfill from Existing Pedestal to RR</t>
  </si>
  <si>
    <t>RV Standard Yard Hydrants</t>
  </si>
  <si>
    <t>RV Frost-Free Yard Hydrants</t>
  </si>
  <si>
    <t>Flush Hydrant</t>
  </si>
  <si>
    <t>Yard Hydrant</t>
  </si>
  <si>
    <t>French Drain Complete - 6" Perforated Drain (1’ Gravel Width)</t>
  </si>
  <si>
    <t>French Drain Complete-6” Perforated Drain (2’ Gravel Width within Swales)</t>
  </si>
  <si>
    <t>6” Solid Storm Conduit (SDR 35 PVC) – Swale French Drain Outlets</t>
  </si>
  <si>
    <t>Site Lighting</t>
  </si>
  <si>
    <t>1/2” Water Lateral to Drinking Fountain</t>
  </si>
  <si>
    <t>2" Water Lateral To Restroom</t>
  </si>
  <si>
    <t>1" Water Laterals - RV Campsites</t>
  </si>
  <si>
    <t>8" Sanitary Sewer (SDR 35 PVC) Main w/Gravel Backfill-Installed</t>
  </si>
  <si>
    <t>48" Sanitary Sewer Manholes</t>
  </si>
  <si>
    <t>Connect Sanitary to Existing Manhole</t>
  </si>
  <si>
    <t>Connect Sanitary Lateral to Existing Sanitary Main</t>
  </si>
  <si>
    <t>No. 1 and No.2 Angular Limestone - 12" Depth</t>
  </si>
  <si>
    <t>6" PVC Sleeve for Future Gas Line</t>
  </si>
  <si>
    <t>Connect Water Main to Existing Water Main</t>
  </si>
  <si>
    <t>4” Perforated Underdrain (SDR 35 PVC) at Playgrounds</t>
  </si>
  <si>
    <t>Sanitary Waste Drain and Signage, Complete</t>
  </si>
  <si>
    <t>4" Sewer Laterals Complete Includes Cleanouts, Wyes &amp; Caps</t>
  </si>
  <si>
    <t>Division 2C – SITEWORK</t>
  </si>
  <si>
    <t>Existing Roadway Pavement Planing - 1.5" Depth</t>
  </si>
  <si>
    <t xml:space="preserve">Asphalt Concrete Base - Transient and ADA RV Pads - 4" </t>
  </si>
  <si>
    <t xml:space="preserve">Asphalt Concrete Base - Seasonal RV Pads - 4" </t>
  </si>
  <si>
    <t>Asphalt Concrete Base - Parking Lots and Tent Sites - 4"</t>
  </si>
  <si>
    <t>Asphalt Concrete Base - Roadways - 4"</t>
  </si>
  <si>
    <t>Aggregate Base - Transient and ADA RV Pads - 6"</t>
  </si>
  <si>
    <t>Aggregate Base - Seasonal RV Pads (Concrete Area) - 4"</t>
  </si>
  <si>
    <t>Aggregate Base - Seasonal RV Pads (Asphalt Area) - 6"</t>
  </si>
  <si>
    <t>Aggregate Base - Parking Lots and Tent Sites - 6"</t>
  </si>
  <si>
    <t>Aggregate Base - Roadways - 6"</t>
  </si>
  <si>
    <t>Aggregate Base - Trails - 6"</t>
  </si>
  <si>
    <t>Aggregate Base - Sidewalks - 4"</t>
  </si>
  <si>
    <t>Aggregate Base - ADA Site Picnic Table and Utility Connection Pads - 4"</t>
  </si>
  <si>
    <t>Tack Coat (0.05 gal/SY) (Two Coats)  - Parking Lots and Tent Sites</t>
  </si>
  <si>
    <t>Tack Coat (0.05 gal/SY) (Two Coats)  - Transient and ADA RV Pads</t>
  </si>
  <si>
    <t>Tack Coat (0.05 gal/SY) (Two Coats)  - Seasonal RV Pads</t>
  </si>
  <si>
    <t>Tack Coat (0.05 gal/SY) (Two Coats)  - Roadways</t>
  </si>
  <si>
    <t>Tack Coat (0.05 gal/SY) (Single Coat)  - Mill and Overlay Areas</t>
  </si>
  <si>
    <t>Asphalt Type I Intermediate - Transient and ADA RV Pads - 1-3/4"</t>
  </si>
  <si>
    <t>Asphalt Type I Intermediate - Seasonal RV Pads - 1-3/4"</t>
  </si>
  <si>
    <t>Asphalt Type I Intermediate - Parking Lots and Tent Sites - 1-3/4"</t>
  </si>
  <si>
    <t>Asphalt Type I Intermediate - Roadways - 1-3/4"</t>
  </si>
  <si>
    <t>Asphalt Type I Surface - Transient and ADA RV Pads - 1-1/4"</t>
  </si>
  <si>
    <t>Asphalt Type I Surface - Seasonal RV Pads - 1-1/4"</t>
  </si>
  <si>
    <t>Asphalt Type I Surface - Parking Lots and Tent Sites - 1-1/4"</t>
  </si>
  <si>
    <t>Asphalt Type I Surface - Roadways - 1-1/4"</t>
  </si>
  <si>
    <t>Asphalt Type I Surface - Existing Restroom Parking Lot Asphalt Overlay - 1.5" Depth</t>
  </si>
  <si>
    <t>Asphalt Type I Surface - Existing Roadway Asphalt Overlay - 1.5" Depth</t>
  </si>
  <si>
    <t>Asphalt Concrete Surface Course (Light Traffic) - Trails - 2.5"</t>
  </si>
  <si>
    <t>Nonreinforced Portland Cement Concrete - Seasonal RV Pads - 5"</t>
  </si>
  <si>
    <t>Nonreinforced Portland Cement Concrete - 18" Diameter Utility Connection Pads - 4"</t>
  </si>
  <si>
    <t>Concrete Walk - 4" (CXT &amp; Shelter Areas)</t>
  </si>
  <si>
    <t>Concrete Walk - ADA Site Picnic Table and Utility Connection Pads - 4"</t>
  </si>
  <si>
    <t>Traffic / Parking Signage - with Post and Base</t>
  </si>
  <si>
    <t xml:space="preserve">Disabled Parking Sign -  with Post and Base  </t>
  </si>
  <si>
    <t>Installation of MWCD provided Directional Signs</t>
  </si>
  <si>
    <t>Pavement Marking - Channelizing Line</t>
  </si>
  <si>
    <t>Pavement Marking - Handicap Symbol Marking</t>
  </si>
  <si>
    <t>Pavement Marking - Parking Lot Stall and crosswalk Marking</t>
  </si>
  <si>
    <t>6" Flush Curb at Tent Sites</t>
  </si>
  <si>
    <t>6" Flush Curb at ADA RV Sites</t>
  </si>
  <si>
    <t>6" Flush Curb at Playground</t>
  </si>
  <si>
    <t>Geotextile at Playground</t>
  </si>
  <si>
    <t>6" Sand/Topsoil Mix at Tent Sites</t>
  </si>
  <si>
    <t>6" Gravel at Tent Site Tent Pads</t>
  </si>
  <si>
    <t>6" Sand/Topsoil Mix at ADA RV Site Tent Pads</t>
  </si>
  <si>
    <t>6" Gravel at ADA RV Site Tent Pads</t>
  </si>
  <si>
    <t>6' Long Concrete Wheel Stop</t>
  </si>
  <si>
    <t>Installation of ADA Fire Ring</t>
  </si>
  <si>
    <t>Grill - Belson Outdoors - Model CC-2640</t>
  </si>
  <si>
    <t>Prep Tables - Pilot Rock - APTX Series, 8’-0” length</t>
  </si>
  <si>
    <t>#57 Gravel Base at Playgrounds</t>
  </si>
  <si>
    <t>Division 2D – LANDSCAPE</t>
  </si>
  <si>
    <t>Mulching - Cobble Mulch</t>
  </si>
  <si>
    <t>MGAL</t>
  </si>
  <si>
    <t>General Landscaping - Shade Trees</t>
  </si>
  <si>
    <t>General Landscaping - Evergreen Trees</t>
  </si>
  <si>
    <t>General Landscaping - Understory Trees</t>
  </si>
  <si>
    <t>General Landscaping - Ornamental Trees</t>
  </si>
  <si>
    <t>General Landscaping - Tall Shrubs / Evergreen Shrubs</t>
  </si>
  <si>
    <t>General Landscaping - Low Shrubs  Evergreen Shrubs</t>
  </si>
  <si>
    <t>Landscape Boulders</t>
  </si>
  <si>
    <t>Division 16 – ELECTRICAL</t>
  </si>
  <si>
    <t>Eaton Powerhouse Power Pedestal - Installation and connection only</t>
  </si>
  <si>
    <t>Restroom Building Communications</t>
  </si>
  <si>
    <t xml:space="preserve">Small Shelter Structure </t>
  </si>
  <si>
    <t>Restroom Subgrade - #1 &amp; #2 ODOT Crushed Stone</t>
  </si>
  <si>
    <t>Restroom Subgrade &amp; Outside - #5 &amp; #7 Compacted Stone</t>
  </si>
  <si>
    <t>Restroom - Compacted Cohesive Backfill - Exterior around the Building</t>
  </si>
  <si>
    <t>Restroom - Excavation</t>
  </si>
  <si>
    <t>Restroom - Foundation and Foundation Wall</t>
  </si>
  <si>
    <t>Restroom - UG Utilities and Plumbing Connections (within 5' of building)</t>
  </si>
  <si>
    <t>Shelters Subgrade - #1 &amp; #2 ODOT Crushed Stone</t>
  </si>
  <si>
    <t>Shelters - Subgrade - #57  Compacted Stone</t>
  </si>
  <si>
    <t>Shelters - Subgrade - 4 inch thick  compacted aggregate base</t>
  </si>
  <si>
    <t>Shelters - Excavation</t>
  </si>
  <si>
    <t>Shelters  - Pier Foundations</t>
  </si>
  <si>
    <t>Shelters - Concrete in Slab-on-grade</t>
  </si>
  <si>
    <t xml:space="preserve"> Contract Performance Bond and Insurance (2%)</t>
  </si>
  <si>
    <t>Field Office</t>
  </si>
  <si>
    <t>Mobilization (5%)</t>
  </si>
  <si>
    <t>Cement Stabilization Subgrade, 12 inches deep - Cabin Hill Road</t>
  </si>
  <si>
    <t>Utility Removal/Relocation - Gas</t>
  </si>
  <si>
    <t xml:space="preserve"> Allowance #5 - Utility Removal/Relocation - Electric (By AEP)</t>
  </si>
  <si>
    <t xml:space="preserve"> Allowance #7 -  Electric Service Extension (By AEP)</t>
  </si>
  <si>
    <t>Allowance #8 - Utility Fees for Cabling and Transformers, and Poles, Overhead Single Phase to serve all Meter Centers (by AEP)</t>
  </si>
  <si>
    <t>Contingency # 1 – Owner’s Allowance</t>
  </si>
  <si>
    <t>Contingency #2 - Secondary Road Subbase Removal and Replacement</t>
  </si>
  <si>
    <t>Contingency #3 - Connection of existing Drainage Conduit (10' or smaller)</t>
  </si>
  <si>
    <t>Contingency  #4 - Utility Removal/Relocation - Water</t>
  </si>
  <si>
    <t>Base Bid Total</t>
  </si>
  <si>
    <t>Alternate #1</t>
  </si>
  <si>
    <t>Add</t>
  </si>
  <si>
    <t>A1-1</t>
  </si>
  <si>
    <t>Aggregate Base – Seasonal RV Pads (Asphalt Area) – 4”</t>
  </si>
  <si>
    <t>A1-2</t>
  </si>
  <si>
    <t>5” Non-Reinforced Concrete Pavement, Class QC1 - Seasonal RV Pads  (Asphalt Area)</t>
  </si>
  <si>
    <t>A1-3</t>
  </si>
  <si>
    <t>Aggregate Base – Transient and ADA RV Pads – 4”</t>
  </si>
  <si>
    <t>A1-4</t>
  </si>
  <si>
    <t>5” Non-Reinforced Concrete Pavement, Class QC1 – Transient and ADA RV Pads</t>
  </si>
  <si>
    <t>Alternate Additions Total</t>
  </si>
  <si>
    <t>Deduct</t>
  </si>
  <si>
    <t>Asphalt Concrete Base – Seasonal RV Pads – 4”</t>
  </si>
  <si>
    <t>Aggregate Base – Seasonal RV Pads – 6”</t>
  </si>
  <si>
    <t>Tack Coat – Seasonal RV</t>
  </si>
  <si>
    <t>Asphalt Type I Intermediate – Seasonal RV Pads – 1-3/4”</t>
  </si>
  <si>
    <t>Asphalt Type I Surface – Seasonal RV Pads - 1-1/4”</t>
  </si>
  <si>
    <t>Asphalt Concrete Base – Transient and ADA Pads – 4”</t>
  </si>
  <si>
    <t>Aggregate Base – Transient and ADA Pads – 6”</t>
  </si>
  <si>
    <t>Tack Coat – Transient and ADA RV Pads</t>
  </si>
  <si>
    <t>Asphalt Type I Intermediate – Transient and ADA Pads – 1-3/4”</t>
  </si>
  <si>
    <t>Asphalt Type I Surface – Roadways &amp; Parking Lots -1-1/4”</t>
  </si>
  <si>
    <t>Alternate Deduct Total</t>
  </si>
  <si>
    <t>Total Change with Alternate #1</t>
  </si>
  <si>
    <t>Alternate #2</t>
  </si>
  <si>
    <t>Addition</t>
  </si>
  <si>
    <t>Aggregate Base – 6”</t>
  </si>
  <si>
    <t>Asphalt Concrete Base – 4”</t>
  </si>
  <si>
    <t>Tack Coat (0.05 gal/SY) (Two Coats)</t>
  </si>
  <si>
    <t>Asphalt Type I Intermediate –1-3/4” Depth</t>
  </si>
  <si>
    <t>Asphalt Type I Surface – 1.25” Depth</t>
  </si>
  <si>
    <t>Existing Roadway Pavement Planing – 1.5” Depth</t>
  </si>
  <si>
    <t>Full Depth Sawcut</t>
  </si>
  <si>
    <t>Asphalt Type I Surface – Existing Roadway Asphalt Overlay – 1.5” Depth</t>
  </si>
  <si>
    <t>Total Change with Alternate #2</t>
  </si>
  <si>
    <t>Total with Alt #1</t>
  </si>
  <si>
    <t>Total with Alt #2</t>
  </si>
  <si>
    <t>Total with Alt #1 and #2</t>
  </si>
  <si>
    <t>Piedmont Marina Fueling System Upgrades</t>
  </si>
  <si>
    <t xml:space="preserve">1 ½‐ inch Landside Piping within 4‐ inch Pipe Chase,  with Manual Shutoff Valve, and Anti‐Siphon Valve, As Per Plan </t>
  </si>
  <si>
    <t xml:space="preserve">1 ½‐ inch Piping within 4‐ inch Pipe Chase, Onshore Transition Sump to Dockside Transition Sump,  As Per Plan </t>
  </si>
  <si>
    <t xml:space="preserve">1 ½‐ inch within 4‐ inch Pipe Chase, Dockside Transition Sump to Dispenser Sump,  As Per Plan </t>
  </si>
  <si>
    <t xml:space="preserve">Underground Storage Tank and Piping to be Removed, As Per Plan </t>
  </si>
  <si>
    <t xml:space="preserve">AST Concrete Pad and Bollards, As Per Plan </t>
  </si>
  <si>
    <t xml:space="preserve">1000 Gallon Above‐Ground Fuel Storage Tank and Appurtenances </t>
  </si>
  <si>
    <t xml:space="preserve">Onshore Transition Sump, to be Removed and Replaced, As Per Plan </t>
  </si>
  <si>
    <t>Dockside Transition Sump, As Per Plan </t>
  </si>
  <si>
    <t>Dispenser Sump, As Per Plan </t>
  </si>
  <si>
    <t>Concrete Walk Replacement, As Per Plan </t>
  </si>
  <si>
    <t xml:space="preserve">Re‐programming of Existing Veeder‐Root Controller </t>
  </si>
  <si>
    <t xml:space="preserve">Installation and Connections of AST Interstitial Sensor </t>
  </si>
  <si>
    <t xml:space="preserve">Installation and Connections of AST Level Sensor </t>
  </si>
  <si>
    <t xml:space="preserve">Installation and Connections of AST Spill Containment Sensor </t>
  </si>
  <si>
    <t xml:space="preserve">Installation and Connections of Anti ‐Siphon Valve </t>
  </si>
  <si>
    <t xml:space="preserve">Installation and Connections of On‐Shore Transition Sump Leak Detector </t>
  </si>
  <si>
    <t xml:space="preserve">Installation and Connections of On‐Shore Transition Sump Solenoid Valve </t>
  </si>
  <si>
    <t xml:space="preserve">Installation and Connections of Dock Transition Sump Leak Detector </t>
  </si>
  <si>
    <t xml:space="preserve">Installation and Connections of Dispenser Sump Leak Detector </t>
  </si>
  <si>
    <t xml:space="preserve">Modifications and Connections to Existing Fuel Dispenser, As Per Plan </t>
  </si>
  <si>
    <t xml:space="preserve">30A 3‐pole Weather Rated Disconnect Switch, Mounted on Unistrut, with Signage and Connections </t>
  </si>
  <si>
    <t xml:space="preserve">Control Wiring ‐ (1) #18 STP in 3/4" Conduit </t>
  </si>
  <si>
    <t>Total All Bid Items</t>
  </si>
  <si>
    <t>EE</t>
  </si>
  <si>
    <t>Unit of Measure</t>
  </si>
  <si>
    <t>Total Cost</t>
  </si>
  <si>
    <t>Clearing &amp; Grubbing</t>
  </si>
  <si>
    <t>DIVISION2B - UTILITIES</t>
  </si>
  <si>
    <t>4" Sanitary Sewer w/Native Backfill</t>
  </si>
  <si>
    <t>6" Sanitary Sewer Main w/Gravel Backfill</t>
  </si>
  <si>
    <t>6" Sanitary Sewer Main w/Native Backfill</t>
  </si>
  <si>
    <t>8" Sanitary Sewer Main w/ ODOT 304 Backfill</t>
  </si>
  <si>
    <t>8" Sanitary Sewer Main w/Native Backfill</t>
  </si>
  <si>
    <t>Sanitary Sewer Manholes No. 3</t>
  </si>
  <si>
    <t>Sanitary Sewer Manholes w/Inside Drop</t>
  </si>
  <si>
    <t>Connection of Exsisting Drainage Conduits</t>
  </si>
  <si>
    <t>Seeding and Mulching-MWCD Native Grass Seed Mix</t>
  </si>
  <si>
    <t>Ton</t>
  </si>
  <si>
    <t>Premium for Contract Performance Bond</t>
  </si>
  <si>
    <t>Owner's Contingency Allowance</t>
  </si>
  <si>
    <t>Total Sum of Bid</t>
  </si>
  <si>
    <t>Total on Bid Sheet</t>
  </si>
  <si>
    <t>Estimated</t>
  </si>
  <si>
    <t>Bid Unit</t>
  </si>
  <si>
    <t>Price</t>
  </si>
  <si>
    <t>A</t>
  </si>
  <si>
    <t>B</t>
  </si>
  <si>
    <t>C</t>
  </si>
  <si>
    <t>D</t>
  </si>
  <si>
    <t>Concrete Washout Station</t>
  </si>
  <si>
    <t>E</t>
  </si>
  <si>
    <t>Construction Entrance</t>
  </si>
  <si>
    <t>F</t>
  </si>
  <si>
    <t>Temporary Sediment Basin and Outlet Structure</t>
  </si>
  <si>
    <t>G</t>
  </si>
  <si>
    <t>Sawcut Existing Pavement</t>
  </si>
  <si>
    <t>H</t>
  </si>
  <si>
    <t>Remove Existing Aggregate Drive</t>
  </si>
  <si>
    <t>I</t>
  </si>
  <si>
    <t>Topsoil Stripped and Stockpiled</t>
  </si>
  <si>
    <t>J</t>
  </si>
  <si>
    <t>Topsoil Replaced</t>
  </si>
  <si>
    <t>K</t>
  </si>
  <si>
    <t>Topsoil Spoils Spread on Site</t>
  </si>
  <si>
    <t>Excavation and Fill</t>
  </si>
  <si>
    <t>M</t>
  </si>
  <si>
    <t>Subsoil Spoils Spread on Site</t>
  </si>
  <si>
    <t>N</t>
  </si>
  <si>
    <t>O</t>
  </si>
  <si>
    <t>#1 &amp;#2 Aggregate Base</t>
  </si>
  <si>
    <t>P</t>
  </si>
  <si>
    <t>ODOT 304 Aggregate Base</t>
  </si>
  <si>
    <t>Q</t>
  </si>
  <si>
    <t>Geotextile Fabric ODOT Type ‘D’</t>
  </si>
  <si>
    <t>R</t>
  </si>
  <si>
    <t>ODOT 441 Asphalt Concrete Surface Course, Type 1 (448) (2.5")</t>
  </si>
  <si>
    <t>S</t>
  </si>
  <si>
    <t>ODOT 441 Asphalt Concrete Intermediate Course Type 2 (448) (3.5")</t>
  </si>
  <si>
    <t>T</t>
  </si>
  <si>
    <t>Replace Existing Gravel Drive In-Kind</t>
  </si>
  <si>
    <t>U</t>
  </si>
  <si>
    <t>15” RCP Storm Sewer Culvert</t>
  </si>
  <si>
    <t>V</t>
  </si>
  <si>
    <t>24” HDPE Storm Sewer with Bedding</t>
  </si>
  <si>
    <t>W</t>
  </si>
  <si>
    <t>Outlet Control Structure</t>
  </si>
  <si>
    <t>Headwall</t>
  </si>
  <si>
    <t>Y</t>
  </si>
  <si>
    <t>Rock Channel Protection Type ‘C’</t>
  </si>
  <si>
    <t>Z</t>
  </si>
  <si>
    <t>Rock Channel Protection Type ‘D’</t>
  </si>
  <si>
    <t>AA</t>
  </si>
  <si>
    <t>Fine Grading and Meadow Seeding</t>
  </si>
  <si>
    <t>BB</t>
  </si>
  <si>
    <t>Site Electrical</t>
  </si>
  <si>
    <t>CC</t>
  </si>
  <si>
    <t>Owner's Contingency for Pavement Repair as a Result of Proofroll (12" Undercut and Replacement with #1 &amp; #2 Aggregate, or as Required)</t>
  </si>
  <si>
    <t>DD</t>
  </si>
  <si>
    <t>Owner's Contingency for Gas Line Protection as Required by Transcanada/Columbia Pipeline Group</t>
  </si>
  <si>
    <t>18” RCP Storm Sewer Culvert</t>
  </si>
  <si>
    <t>Total of All Unit Price Bid Items</t>
  </si>
  <si>
    <t>ALTERNATIVE #1 UNIT PRICE BID SCHEDULE</t>
  </si>
  <si>
    <t>Alt. # A</t>
  </si>
  <si>
    <t>DEDUCT: Excavation (Cut/Fill)</t>
  </si>
  <si>
    <t>Alt. # B</t>
  </si>
  <si>
    <t>DEDUCT: Subsoil Spoils Spread on Site</t>
  </si>
  <si>
    <t>Alt. # C</t>
  </si>
  <si>
    <t>DEDUCT: Fine Grading and Meadow Seeding</t>
  </si>
  <si>
    <t>Alt. # D</t>
  </si>
  <si>
    <t>ADD:  Topsoil Spoils Spread on Site</t>
  </si>
  <si>
    <t>Alt. # E</t>
  </si>
  <si>
    <t>ADD:  Slope Protection Matting</t>
  </si>
  <si>
    <t>Alt. # F</t>
  </si>
  <si>
    <t>ADD:  #1 &amp; #2 Aggregate Base</t>
  </si>
  <si>
    <t>Alt. # G</t>
  </si>
  <si>
    <t>ADD:  ODOT 304 Aggregate Base</t>
  </si>
  <si>
    <t>Alt. # H</t>
  </si>
  <si>
    <t>ADD:  Geotextile Fabric ODOT Type ‘D’</t>
  </si>
  <si>
    <t>ALTERNATIVE #2 UNIT PRICE BID SCHEDULE</t>
  </si>
  <si>
    <t>Alt. # I</t>
  </si>
  <si>
    <t>ADD:  Fencing – 6’ Ht. Chain Link Including Double Gates and Barbed Wire</t>
  </si>
  <si>
    <t>ALTERNATIVE #3 UNIT PRICE BID SCHEDULE</t>
  </si>
  <si>
    <t>Alt. # J</t>
  </si>
  <si>
    <t>ADD:  Double Leaf Metal Pipe Gate</t>
  </si>
  <si>
    <t>Total Unit Price and Alternates</t>
  </si>
  <si>
    <t>10% Overage</t>
  </si>
  <si>
    <t>GRUBBING GRADING LIMITS (TREE CLEARING BY OTHERS)</t>
  </si>
  <si>
    <t>ACRE</t>
  </si>
  <si>
    <t>PAVEMENT MILLED, ASPHALT</t>
  </si>
  <si>
    <t>REMOVAL MISC.: AGGREGATE DRIVE REMOVED</t>
  </si>
  <si>
    <t>STORM AND SANITARY SEWER PIPE REMOVED (27" AND OVER)</t>
  </si>
  <si>
    <t>DRAINAGE STRUCTURES REMOVED (CATCH BASIN, ENDWALLS,ETC)</t>
  </si>
  <si>
    <t xml:space="preserve">SERVICE WATERLINE REMOVED (INCL.VALVES, YARD HYD's, ETC.) </t>
  </si>
  <si>
    <t>8" GUERNSEY COUNTY WATER MAIN REMOVED</t>
  </si>
  <si>
    <t>8" GUERNSEY COUNTY WATER MAIN ABANDONED &amp; FILLED</t>
  </si>
  <si>
    <t>POST/  SIGN REMOVED</t>
  </si>
  <si>
    <t>PARK DAY USE FEATURES (BENCHES,  GRILLS, PLAYGROUND EQPT, ETC.) REMOVED &amp; SALVAGED AS DIRECTED</t>
  </si>
  <si>
    <t>LIGHT POLES REMOVED</t>
  </si>
  <si>
    <t>FLAGPOLE &amp; PLAQUARD REMOVE &amp; RELOCATE (INCL LIGHTING)</t>
  </si>
  <si>
    <t>SILT FENCE</t>
  </si>
  <si>
    <t>ROCK CHECK DAM</t>
  </si>
  <si>
    <t xml:space="preserve">SPECIAL </t>
  </si>
  <si>
    <t>BOLDER/ROCK STEP POOL</t>
  </si>
  <si>
    <t>TEMPORARY CONSTRUCTION DRIVE</t>
  </si>
  <si>
    <t>TREE PROTECTION FENCING</t>
  </si>
  <si>
    <t>TEMPORARY SEEDING</t>
  </si>
  <si>
    <t>TEMPORARY SEDIMENT TRAP CONTROLS</t>
  </si>
  <si>
    <t>POST-CONSTRUCTION BIORETENTION CELL-COMPLETE INCL UNDERDRAINS</t>
  </si>
  <si>
    <t>TEMPORARY EROSION CONTROL MAT, TYPE G</t>
  </si>
  <si>
    <t>SWALE - TURF REINFORCEMENT MATTING</t>
  </si>
  <si>
    <t>SWALE - TEMPORARY EROSION MAT, TYPE C</t>
  </si>
  <si>
    <t>STRIP &amp; STOCKPILE TOPSOIL (6")</t>
  </si>
  <si>
    <t>EXCAVATION INCLUDING EMBANKMENT-AREAS P2, P13 &amp; P21 (PER PLAN)</t>
  </si>
  <si>
    <t>EXCESS TOPSOIL SPOILED ONSITE AS DIRECTED</t>
  </si>
  <si>
    <t>SOIL SETTLEMENT PLATFORM/RODS</t>
  </si>
  <si>
    <t>PLACING STOCKPILED TOPSOIL (4" MIN)</t>
  </si>
  <si>
    <t>ROCK REMOVAL</t>
  </si>
  <si>
    <t>OFF-SITE BORROW</t>
  </si>
  <si>
    <t>HAUL AND DISPOSE EXCESS SOIL</t>
  </si>
  <si>
    <t xml:space="preserve">RESIDENTIAL AND URBAN AREA SEED MIXTURE </t>
  </si>
  <si>
    <t xml:space="preserve">LAKE EDGE SEED MIX </t>
  </si>
  <si>
    <t>3:1 SLOPE SHALE SEED MIX</t>
  </si>
  <si>
    <t>SLOPE STABILIZATION NATIVE SEED MIX</t>
  </si>
  <si>
    <t>SLOPE STABILIZATION  SEED MIX</t>
  </si>
  <si>
    <t>FLOODPLAIN SEED MIX</t>
  </si>
  <si>
    <t>BIORETENTION SEED MIX</t>
  </si>
  <si>
    <t xml:space="preserve">SQ. YD. </t>
  </si>
  <si>
    <t>46A</t>
  </si>
  <si>
    <t>ACER RUBRUM 'OCTOBER GLORY' (2.5" CAL.)</t>
  </si>
  <si>
    <t xml:space="preserve">EACH </t>
  </si>
  <si>
    <t>46B</t>
  </si>
  <si>
    <t>CELTIS OCCIDENTALIS 'PRAIRIE PRIDE' (2.5" CAL.)</t>
  </si>
  <si>
    <t>46C</t>
  </si>
  <si>
    <t>CARYA OVATA (2.5" CAL.)</t>
  </si>
  <si>
    <t>46D</t>
  </si>
  <si>
    <t>GLEDITSIA TRIACANTHOS VAR. INERMIS 'SKYCOLE' (2.5" CAL.)</t>
  </si>
  <si>
    <t>46E</t>
  </si>
  <si>
    <t>LIRIODENDRON TULIPIFERA (2.5" CAL.)</t>
  </si>
  <si>
    <t>46F</t>
  </si>
  <si>
    <t>NYSSA SYLVATICA (2.5" CAL.)</t>
  </si>
  <si>
    <t>46G</t>
  </si>
  <si>
    <t>PLATANUS OCCIDENTALIS (2.5" CAL.)</t>
  </si>
  <si>
    <t>46H</t>
  </si>
  <si>
    <t>QUERCUS BICOLOR (2.5" CAL.)</t>
  </si>
  <si>
    <t>46I</t>
  </si>
  <si>
    <t>QUERCUS COCCINEA (2.5" CAL.)</t>
  </si>
  <si>
    <t>46J</t>
  </si>
  <si>
    <t>QUERCUS IMBRICARIA (2.5" CAL.)</t>
  </si>
  <si>
    <t>46K</t>
  </si>
  <si>
    <t>QUERCUS MUEHLENBERGII (2.5" CAL.)</t>
  </si>
  <si>
    <t>46L</t>
  </si>
  <si>
    <t>QUERCUS RUBRA (2.5" CAL.)</t>
  </si>
  <si>
    <t>46M</t>
  </si>
  <si>
    <t>TILIA AMERICANA (2.5" CAL.)</t>
  </si>
  <si>
    <t>46N</t>
  </si>
  <si>
    <t>ULMUS AMERICANA 'VALLEY FORGE' (2.5" CAL.)</t>
  </si>
  <si>
    <t>47A</t>
  </si>
  <si>
    <t>AMELANCHIER ARBOREA (7’H)</t>
  </si>
  <si>
    <t>47B</t>
  </si>
  <si>
    <t>CERCIS CANADENSIS (6’H)</t>
  </si>
  <si>
    <t>47C</t>
  </si>
  <si>
    <t>CORNUS FLORIDA (1.5” CAL.)</t>
  </si>
  <si>
    <t>48A</t>
  </si>
  <si>
    <t>CALAMAGROSTIS X ACUTIFLORA 'OVERDAM' (NO. 3)</t>
  </si>
  <si>
    <t>48B</t>
  </si>
  <si>
    <t>ECHINACEA PURPUREA 'POWWOW WILD BERRY' (NO. 1)</t>
  </si>
  <si>
    <t>48C</t>
  </si>
  <si>
    <t>GERANIUM MACULATUM 'EXPRESSO' (NO. 1)</t>
  </si>
  <si>
    <t>48D</t>
  </si>
  <si>
    <t>HEMEROCALLIS 'STELLA DE ORO' (NO. 1)</t>
  </si>
  <si>
    <t>48E</t>
  </si>
  <si>
    <t>PEROVSKIA ATRIPLICIFOLIA 'LITTLE SPIRE' (NO. 3)</t>
  </si>
  <si>
    <t>49A</t>
  </si>
  <si>
    <t>ARONIA ARBUTIFOLIA (NO. 3)</t>
  </si>
  <si>
    <t>49B</t>
  </si>
  <si>
    <t>CEANOTHUS AMERICANUS (NO. 3)</t>
  </si>
  <si>
    <t>49C</t>
  </si>
  <si>
    <t>CORNUS SERICEA 'FARROW' (NO. 3)</t>
  </si>
  <si>
    <t>49D</t>
  </si>
  <si>
    <t>HYDRANGEA QUERCIFOLIA 'RUBY SLIPPERS' (NO. 3)</t>
  </si>
  <si>
    <t>49E</t>
  </si>
  <si>
    <t>ILEX GLABRA 'DENSA' (NO. 5)</t>
  </si>
  <si>
    <t>49F</t>
  </si>
  <si>
    <t>ILEX VERTICILLATA 'MR POPPINS' (NO. 3)</t>
  </si>
  <si>
    <t>49G</t>
  </si>
  <si>
    <t>ILEX VERTICILLATA 'BERRY HEAVY' (NO. 3)</t>
  </si>
  <si>
    <t>49H</t>
  </si>
  <si>
    <t>LINDERA BENZOIN (NO. 3)</t>
  </si>
  <si>
    <t>49I</t>
  </si>
  <si>
    <t>PHYSOCARPOS OPULIFOLIUS (NO. 5)</t>
  </si>
  <si>
    <t>49J</t>
  </si>
  <si>
    <t>THUJA OCCIDENTALIS 'HOLMSTRUP' (NO. 5)</t>
  </si>
  <si>
    <t>VIBURNUM DENTATUM 'BLUE MUFFIN' (NO. 5)</t>
  </si>
  <si>
    <t>WASHED ROUNDED RIVER COBBLE STONE MULCH W/ FABRIC</t>
  </si>
  <si>
    <t>51A</t>
  </si>
  <si>
    <t>DIRECTIONAL SIGNAGE INSTALLATION (SOIL EXCAVATION, CONCRETE FOOTER AND SIGNAGE INSTALL)</t>
  </si>
  <si>
    <t>51B</t>
  </si>
  <si>
    <t>PLACE SIGNAGE INSTALLATION (SOIL EXCAVATION, CONCRETE FOOTER AND SIGNAGE INSTALL)</t>
  </si>
  <si>
    <t>ADDITIONAL SIGNAGE INSTALLATION (SOIL EXCAVATION, CONCRETE FOOTER AND SIGNAGE INSTALL)</t>
  </si>
  <si>
    <t>MAIN ENTRYWAY  INSTALLATION (SOIL EXCAVATION, CONCRETE FOOTER AND SIGNAGE INSTALL)</t>
  </si>
  <si>
    <t>#57 GRAVEL BASE WITH FILTER FABRIC (PLAYGROUND UNDERDRAIN)</t>
  </si>
  <si>
    <t>CONCRETE CURB ("6X6")  PERIMETER SAFETY SURFACE</t>
  </si>
  <si>
    <t>PLAYGROUND UNDERDRAIN (4")</t>
  </si>
  <si>
    <t>ROCK CHANNEL PROTECTION TYPE B WITH FILTER FABRIC</t>
  </si>
  <si>
    <t>MASONRY COLLAR</t>
  </si>
  <si>
    <t>CONCRETE HEADWALL ODOT HW-1.1 FULL- HEIGHT</t>
  </si>
  <si>
    <t>CONCRETE HEADWALL ODOT HW-2.1 HALF HEIGHT</t>
  </si>
  <si>
    <t>12" RCP DRIVE CULVERTS</t>
  </si>
  <si>
    <t>12" HDPE STORM SEWER</t>
  </si>
  <si>
    <t>18" HDPE STORM SEWER</t>
  </si>
  <si>
    <t>24" HDPE STORM SEWER</t>
  </si>
  <si>
    <t>12" RCP STORM SEWER</t>
  </si>
  <si>
    <t>15" RCP STORM SEWER</t>
  </si>
  <si>
    <t>18" RCP STORM SEWER</t>
  </si>
  <si>
    <t>24" RCP STORM SEWER</t>
  </si>
  <si>
    <t>30" RCP STORM SEWER</t>
  </si>
  <si>
    <t>36" RCP STORM SEWER</t>
  </si>
  <si>
    <t>CATCH BASIN ODOT 2-2</t>
  </si>
  <si>
    <t>PAVEDRAIN PAVERS WITH UNDERDRAIN</t>
  </si>
  <si>
    <t>S.F.</t>
  </si>
  <si>
    <t>STANDARD PRECAST MANHOLE 4' DIA ODOT #3</t>
  </si>
  <si>
    <t>STANDARD PRECAST MANHOLE 5' DIA ODOT #3</t>
  </si>
  <si>
    <t>6" WYE CONNECTION</t>
  </si>
  <si>
    <t>LIFT STATION COMPLETE</t>
  </si>
  <si>
    <t>3" SANITARY FORCE MAIN</t>
  </si>
  <si>
    <t>AIR RELEASE VALVE</t>
  </si>
  <si>
    <t>LIFT STATION (SMALL GRINDER) COMPLETE</t>
  </si>
  <si>
    <t>1.5" SANITARY FORCE MAIN</t>
  </si>
  <si>
    <t>CONNECT TO EXISTING SEWER</t>
  </si>
  <si>
    <t>6" SANITARY SEWER SDR 35</t>
  </si>
  <si>
    <t>8" SANITARY SEWER SCH 80 W/GRAVEL BACKFILL</t>
  </si>
  <si>
    <t>WYE CONNECTIONS</t>
  </si>
  <si>
    <t>4" RV SEWER LATERALS-COMPLETE INCL CLEANOUTS AND SANITRY HOOKUP ASSEMBLY</t>
  </si>
  <si>
    <t>SANITARY SEWER PRECAST MANHOLE</t>
  </si>
  <si>
    <t>SANITARY SEWER PRECAST MANHOLE WITH INSIDE DROP</t>
  </si>
  <si>
    <t>SANITARY SEWER CLEANOUT (PVMT)</t>
  </si>
  <si>
    <t>8" GUERNSEY COUNTY WATER MAIN W/GRAVEL BACKFILL</t>
  </si>
  <si>
    <t>4" WATER MAIN W/GRAVEL BACKFILL INCL FITTINGS &amp; THRUST BLOCKING</t>
  </si>
  <si>
    <t>2" WATER MAIN W/GRAVEL BACKFILL INCL FITTINGS</t>
  </si>
  <si>
    <t>1.5" WATER MAIN W/GRAVEL BACKFILL INCL FITTINGS</t>
  </si>
  <si>
    <t>8" GATE VALVE</t>
  </si>
  <si>
    <t>4" GATE VALVE</t>
  </si>
  <si>
    <t>2" GATE VALVE</t>
  </si>
  <si>
    <t>11.25 DEGREE BEND-8"WM</t>
  </si>
  <si>
    <t>11.25 DEGREE BEND-4"WM</t>
  </si>
  <si>
    <t>11.25 DEGREE BEND-2"WM</t>
  </si>
  <si>
    <t>11.25 DEGREE BEND-1.5"WM</t>
  </si>
  <si>
    <t>22 DEGREE BEND-8"WM</t>
  </si>
  <si>
    <t>22 DEGREE BEND-4"WM</t>
  </si>
  <si>
    <t>22 DEGREE BEND-2"WM</t>
  </si>
  <si>
    <t>45 DEGREE BEND-8"WM</t>
  </si>
  <si>
    <t>45 DEGREE BEND-4"WM</t>
  </si>
  <si>
    <t>45 DEGREE BEND-2"WM</t>
  </si>
  <si>
    <t>45 DEGREE BEND-1.5"WM</t>
  </si>
  <si>
    <t>8"X8"X8" TEE</t>
  </si>
  <si>
    <t>8"X8"X4" TEE</t>
  </si>
  <si>
    <t>4"X4"X4" TEE</t>
  </si>
  <si>
    <t>4"X4"X2" TEE</t>
  </si>
  <si>
    <t>2"X2"X2" TEE</t>
  </si>
  <si>
    <t>PRESSURE REDUCER VALVE ASSEMBLY</t>
  </si>
  <si>
    <t xml:space="preserve">RV YARD HYDRANT </t>
  </si>
  <si>
    <t>YARD HYDRANT- FROST FREE</t>
  </si>
  <si>
    <t>WASTE DRAIN INCL PAD &amp; SIGNAGE</t>
  </si>
  <si>
    <t>2" WATER SERVICE LINE INCL CURB BOX</t>
  </si>
  <si>
    <t>1" WATER SERVICE LINE INCL CURB BOX</t>
  </si>
  <si>
    <t>1" WATER SERVICE LATERALS (RV SITES) INCL CURB BOX</t>
  </si>
  <si>
    <t>4" CAP</t>
  </si>
  <si>
    <t>REDUCER (TO 1.5")</t>
  </si>
  <si>
    <t>CONNECT TO EXISTING WATER MAIN</t>
  </si>
  <si>
    <t>1/2" ODOT 422 CHIP AND SEAL COAT COVER AGGREGATE, NO 9 LIMESTONE - TEMPORARY BYPASS ROAD</t>
  </si>
  <si>
    <t>6" ODOT 304 AGGREGATE BASE -  TEMPORARY BYPASS ROAD</t>
  </si>
  <si>
    <t>ODOT 422 CHIP AND SEAL COAT BITUMINOUS -  TEMPORARY BYPASS ROAD</t>
  </si>
  <si>
    <t>ODOT 204 SUBGRADE COMPACTION- TEMPORARY BYPASS ROAD</t>
  </si>
  <si>
    <t>1.25" ODOT ITEM 441, ASPHALT CONCRETE SURFACE COURSE TYPE 1, MEDIUM, PG 64-22 - CAMPSITES</t>
  </si>
  <si>
    <t>1.75" ODOT ITEM 441, ASPHALT CONCRETE INTERMEDIATE COURSE TYPE 2, MEDIUM, PG 62-22 - CAMPSITES</t>
  </si>
  <si>
    <t>4" ODOT ITEM 301, ASPHALT CONCRETE BASE - CAMPSITES</t>
  </si>
  <si>
    <t>6" ODOT ITEM 304, LIMESTONE BASE - CAMPSITES</t>
  </si>
  <si>
    <t>ODOT ITEM 407 TACK COAT (0.075 GAL/SY) - CAMPSITES</t>
  </si>
  <si>
    <t>ODOT 204 SUBGRADE COMPACTION- CAMPSITES</t>
  </si>
  <si>
    <t>3” ODOT ITEM 411 - STABLIZED CRUSHED AGGREGATE SHOULDER, (CRUSHED STONE)</t>
  </si>
  <si>
    <t>1.25" ODOT ITEM 441, ASPHALT CONCRETE SURFACE COURSE TYPE 1, MEDIUM, PG 64-22 - ROADS</t>
  </si>
  <si>
    <t>1.75" ODOT ITEM 441, ASPHALT CONCRETE INTERMEDIATE COURSE TYPE 2, MEDIUM, PG 62-22  - ROADS</t>
  </si>
  <si>
    <t>4" ODOT ITEM 301, ASPHALT CONCRETE BASE -ROADS</t>
  </si>
  <si>
    <t>6" ODOT ITEM 304, LIMESTONE BASE - ROADS</t>
  </si>
  <si>
    <t>ODOT ITEM 407 TACK COAT (0.075 GAL/SY) - ROADS</t>
  </si>
  <si>
    <t>ODOT 204 SUBGRADE COMPACTION -ROADS</t>
  </si>
  <si>
    <t>1.25" ODOT ITEM 441, ASPHALT CONCRETE SURFACE COURSE TYPE 1, MEDIUM, PG 64-22 - RESURFACED PAVEMENT</t>
  </si>
  <si>
    <t>ODOT ITEM 407 TACK COAT (0.075 GAL/SY) - RESURFACED PAVEMENT</t>
  </si>
  <si>
    <t>ASPHALT PAVEMENT - ASPHALT WALK</t>
  </si>
  <si>
    <t>AGGREGATE BASE - ASPHALT WALK</t>
  </si>
  <si>
    <t>ODOT ITEM 407 TACK COAT (0.075 GAL/SY) - ASPHALT WALK</t>
  </si>
  <si>
    <t>ODOT 204 SUBGRADE COMPACTION- ASPHALT WALK</t>
  </si>
  <si>
    <t>CONCRETE PAVEMENT - CONCRETE WALK</t>
  </si>
  <si>
    <t>AGGREGATE BASE - CONCRETE WALK</t>
  </si>
  <si>
    <t>SUBGRADE COMPACTION - CONCRETE  WALK</t>
  </si>
  <si>
    <t>PROPANE CONCRETE PAD (6"X60")</t>
  </si>
  <si>
    <t>PRECAST CONCRETE WHEELSTOP</t>
  </si>
  <si>
    <t>BOARDWALK</t>
  </si>
  <si>
    <t>STAIRS</t>
  </si>
  <si>
    <t>TRASH ENCLOSURE - COMPLETE IN PLACE INCL CONCRETE PAD</t>
  </si>
  <si>
    <t>DISABLED PARKING SIGN W/POST AND BASE</t>
  </si>
  <si>
    <t>PAINTED STRIPE - 4"</t>
  </si>
  <si>
    <t>HANDICAP STALL MARKING</t>
  </si>
  <si>
    <t>TRAFFIC SIGNAGE</t>
  </si>
  <si>
    <t>FLUSH CURB -TENT CAMPSITES</t>
  </si>
  <si>
    <t>SAND TOPSOIL MIX-TENT CAMPSITES</t>
  </si>
  <si>
    <t>CONCRETE PAVEMENT - TENT CAMPSITES</t>
  </si>
  <si>
    <t>CAMPFIRE RING FOUNDATION - ADA TENT CAMPSITES</t>
  </si>
  <si>
    <t>DIRECTIONAL PAVEMENT MARKINGS</t>
  </si>
  <si>
    <t xml:space="preserve">MWCD MONUMENT </t>
  </si>
  <si>
    <t>SECTION TOTAL PAVEMENT &amp; SITE:</t>
  </si>
  <si>
    <t>WATERWAY AMENITIES</t>
  </si>
  <si>
    <t>Boat Launch-Complete in Place</t>
  </si>
  <si>
    <t>Cluster Dock Abutment-Complete</t>
  </si>
  <si>
    <t>Cluster Dock Piling &amp; Floating Dock Installation-Complete</t>
  </si>
  <si>
    <t>Lump</t>
  </si>
  <si>
    <t>SECTION TOTAL WATERWAY :</t>
  </si>
  <si>
    <t>PADMOUNT TRANSFMORMER, 25 kVA, 7200V-120/240V, 1-phase, outdoor</t>
  </si>
  <si>
    <t>PADMOUNT TRANSFMORMER, 37.5 kVA, 7200V-120/240V, 1-phase, outdoor</t>
  </si>
  <si>
    <t>PADMOUNT TRANSFMORMER, 50 kVA, 7200V-120/240V, 1-phase, outdoor</t>
  </si>
  <si>
    <t>PADMOUNT TRANSFMORMER, 75 kVA, 7200V-120/240V, 1-phase, outdoor</t>
  </si>
  <si>
    <t xml:space="preserve">Fiberglass Box Pad, outdoor, (Padmount Transformer) </t>
  </si>
  <si>
    <t>Sectionalizing Cabinet, Medium Voltage, 3-phase, outdoor</t>
  </si>
  <si>
    <t xml:space="preserve">Fiberglass Box Pad, outdoor, (Sectionalizing Cabinet) </t>
  </si>
  <si>
    <t>H-FRAME ASSEMBLY, (Electrical equipment structure)</t>
  </si>
  <si>
    <t>ARC FLASH STUDY</t>
  </si>
  <si>
    <t>Disconnect Switch, 100A, 120/240V, 1PH, 3W, NEMA 3R (with fuses)</t>
  </si>
  <si>
    <t>Disconnect Switch, 200A, 120/240V, 1PH, 3W, NEMA 3R (with fuses)</t>
  </si>
  <si>
    <t>Panelboard, 100A, 120/240V, 1PH, 3W, NEMA 3R, MCB</t>
  </si>
  <si>
    <t>Panelboard, 200A, 120/240V, 1PH, 3W, NEMA 3R, MCB</t>
  </si>
  <si>
    <t>100A Feeder, 120/240V, 1PH, 3W, Cable-in-conduit (#2 AWG)</t>
  </si>
  <si>
    <t>150A Feeder, 120/240V, 1PH, 3W, Cable-in-conduit (1/0 AWG)</t>
  </si>
  <si>
    <t>200A Feeder, 120/240V, 1PH, 3W, Cable-in-conduit</t>
  </si>
  <si>
    <t>Medium Voltage Cable, 4/0 Alum., 1-phase, Cable-in-Conduit</t>
  </si>
  <si>
    <t>Medium Voltage Cable, #2 Alum., 1-phase, Cable-in-Conduit</t>
  </si>
  <si>
    <t>Electrical RV Pedestal (Owner furnished), Installation &amp; Wiring</t>
  </si>
  <si>
    <t>Site Lighting Bollard</t>
  </si>
  <si>
    <t>Lift Station Feed (100A)</t>
  </si>
  <si>
    <t>Electrical RV Pedestal Driven Ground Rod</t>
  </si>
  <si>
    <t>COMMUNICATIONS SITE</t>
  </si>
  <si>
    <t>30" x 48" Pullbox (Manhole)</t>
  </si>
  <si>
    <t>Conduits, PVC, Underground,  (2 - 3")</t>
  </si>
  <si>
    <t>SECTION TOTAL COMMUNICATIONS SITE:</t>
  </si>
  <si>
    <t>Shelter Structure-Complete (per Plan A-603)</t>
  </si>
  <si>
    <t>Shelter Structure Electrical</t>
  </si>
  <si>
    <t>CXT Denali Restroom Building Foundation</t>
  </si>
  <si>
    <t>CXT Santiago Restroom Building Foundation</t>
  </si>
  <si>
    <t>SECTION TOTAL BUILDINGS :</t>
  </si>
  <si>
    <t>FIELD OFFICE</t>
  </si>
  <si>
    <t>CONSTRUCTION LAYOUT STAKING</t>
  </si>
  <si>
    <t>OUTDOOR DRINKING FOUNTAIN WITH HOSE BIB</t>
  </si>
  <si>
    <t>BOLLARD WITH PLASTIC SLEEVE</t>
  </si>
  <si>
    <t>PREMIUM FOR CONTRACT PERFORMANCE BOND AND FOR PAYMENT</t>
  </si>
  <si>
    <t>INSTALLATION OF OWNER PROVIDED WAYFINDING SIGNAGE (4'X4' SIGN, (2) 4"X4" PRESSURE TREATED POSTS AND ATTACHMENT HARDWARE)</t>
  </si>
  <si>
    <t>TEMPORARY CONSTRUCTION FENCE</t>
  </si>
  <si>
    <t>CPM PROGRESS SCHEDULE</t>
  </si>
  <si>
    <t>ODOT ITEM 441, 2” ASPHALT CONCRETE SURFACE COARSE (REPAIR EXISTING PARK ROAD)</t>
  </si>
  <si>
    <t>ODOT ITEM 441, 1.5” ASPHALT CONCRETE SURFACE COARSE (REPAIR EXISTING PARK ROAD)</t>
  </si>
  <si>
    <t>ODOT ITEM 301, 4” ASPHALT CONCRETE BASE COARSE (REPAIR EXISTING PARK ROAD)</t>
  </si>
  <si>
    <t>ODOT ITEM 304, 6” AGGREGATE BASE (REPAIR EXISTING PARK ROAD)</t>
  </si>
  <si>
    <t>SUBGRADE REPAIR (REPAIR EXISTING PARK ROAD)</t>
  </si>
  <si>
    <t>ALLOWANCES</t>
  </si>
  <si>
    <t>OWNERS CONTINGENCY ALLOWANCE</t>
  </si>
  <si>
    <t>Bid Total</t>
  </si>
  <si>
    <t>Concrete Pavement Campsites</t>
  </si>
  <si>
    <t>Concrete Pavement Walkways</t>
  </si>
  <si>
    <t>Alternate #3</t>
  </si>
  <si>
    <t>Floating Docks and Gangways</t>
  </si>
  <si>
    <t>Alternate #4</t>
  </si>
  <si>
    <t>Crib Pier</t>
  </si>
  <si>
    <t>6" ODOT Item 304 Crushed limestone base- Temp. Bypass Road</t>
  </si>
  <si>
    <t>6" ODOT Item 304 Crushed limestone base- Campsite</t>
  </si>
  <si>
    <t>6" ODOT Item 304 Crushed limestone base- Roads</t>
  </si>
  <si>
    <t>Bid Total with Alternate #4</t>
  </si>
  <si>
    <t>Bid Total with All Alternates</t>
  </si>
  <si>
    <t>UNIT PRICE FIGURES</t>
  </si>
  <si>
    <t>TOTAL AMOUNT</t>
  </si>
  <si>
    <t>LUMP SUM</t>
  </si>
  <si>
    <t>4” HDPE Waterline and Fittings (Open Cut)</t>
  </si>
  <si>
    <t>2” HDPE Waterline and Fittings (Open Cut)</t>
  </si>
  <si>
    <t>1” HDPE Waterline and Fittings (Open Cut)</t>
  </si>
  <si>
    <t>4” Gate Valve and Valve Box</t>
  </si>
  <si>
    <t>2” Curb Valve and Valve Box</t>
  </si>
  <si>
    <t>1” Curb Valve and Valve Box</t>
  </si>
  <si>
    <t>Connection to Ex. 2” Waterline</t>
  </si>
  <si>
    <t xml:space="preserve">Connection to Ex. 1” Water Service </t>
  </si>
  <si>
    <t>Frost Free Yard Hydrant Assembly</t>
  </si>
  <si>
    <t>Relocate Existing Frost Free Yard Hydrant Assembly</t>
  </si>
  <si>
    <t>Post Type, Flush Hydrant Assembly</t>
  </si>
  <si>
    <t>Full Depth Pavement Restoration</t>
  </si>
  <si>
    <t>TOTAL ESTIMATED AMOUNT</t>
  </si>
  <si>
    <t>Bid Tab</t>
  </si>
  <si>
    <t>Atwood Sanitary Upgrades</t>
  </si>
  <si>
    <t xml:space="preserve">Atwood Amphitheater Trail Lighting </t>
  </si>
  <si>
    <t xml:space="preserve">Bid Tab </t>
  </si>
  <si>
    <t>Charles Mill RV and Boat Storage Lot</t>
  </si>
  <si>
    <t>Charles Mill 95</t>
  </si>
  <si>
    <t>Pleasant Hill Area 22 Campgrounds</t>
  </si>
  <si>
    <t>Piedmont Marina Access Drive</t>
  </si>
  <si>
    <t>Alternate #5</t>
  </si>
  <si>
    <t>Tappan East Campground</t>
  </si>
  <si>
    <t>Tappan West Campground Culvert</t>
  </si>
  <si>
    <t>Tappan West Lane Paving</t>
  </si>
  <si>
    <t>Seneca Parkside Central and Woodlands Campground Plans</t>
  </si>
  <si>
    <t>unit price</t>
  </si>
  <si>
    <t xml:space="preserve">Charles Mill Lake Waterline Replacement </t>
  </si>
  <si>
    <t>Atwood Area 20 Campground Renovations</t>
  </si>
  <si>
    <t>Bidder 1</t>
  </si>
  <si>
    <t>Bidder 2</t>
  </si>
  <si>
    <t>Bidder 3</t>
  </si>
  <si>
    <t>Bidder 4</t>
  </si>
  <si>
    <t>Bidder 5</t>
  </si>
  <si>
    <t>Bidder 6</t>
  </si>
  <si>
    <t>Bidder 7</t>
  </si>
  <si>
    <t>Bidder 8</t>
  </si>
  <si>
    <t>Bidder 9</t>
  </si>
  <si>
    <t>Bidder 10</t>
  </si>
  <si>
    <t>Bidder 11</t>
  </si>
  <si>
    <t>Bidder 12</t>
  </si>
  <si>
    <t>Bidder 13</t>
  </si>
  <si>
    <t>Bidder 14</t>
  </si>
  <si>
    <t>TOTAL</t>
  </si>
  <si>
    <t>Atwood Areas 4 &amp; 8</t>
  </si>
  <si>
    <t>ODOT</t>
  </si>
  <si>
    <t>ESTIMATED BID</t>
  </si>
  <si>
    <t xml:space="preserve">UNIT OF </t>
  </si>
  <si>
    <t>NO</t>
  </si>
  <si>
    <t>QUANTITY</t>
  </si>
  <si>
    <t>MEASURE</t>
  </si>
  <si>
    <t>EXTENDED VALUE</t>
  </si>
  <si>
    <t>Clearing and Grubbing w/Tree &amp; Stump Removal</t>
  </si>
  <si>
    <t>Building Demolition – Existing Pavilion</t>
  </si>
  <si>
    <t>Remove Existing Play Structure</t>
  </si>
  <si>
    <t>Remove Existing Basketball Court</t>
  </si>
  <si>
    <t>Remove Existing Shuffleboard Court</t>
  </si>
  <si>
    <t>8" Sanitary Sewer Main w/Premium Backfill</t>
  </si>
  <si>
    <t>1-1/2” PVC Force Main</t>
  </si>
  <si>
    <t>SSMH Interior Corrosion Coating</t>
  </si>
  <si>
    <t xml:space="preserve">4" Sewer Laterals with Premium Backfill – Compl. Incl. Cleanouts and Restor. </t>
  </si>
  <si>
    <t>16a</t>
  </si>
  <si>
    <t>4" Sewer Laterals with Native Backfill– Compl. Incl. Cleanouts and Restor.</t>
  </si>
  <si>
    <t>16b</t>
  </si>
  <si>
    <t>Self Closing Sewer Cap and Concrete Collar</t>
  </si>
  <si>
    <t>Adjust Ex. Manhole Rims or Catch Basin  to New Grade</t>
  </si>
  <si>
    <t>Concrete Encase Existing Sanitary Sewer</t>
  </si>
  <si>
    <t>4" Water Main w/Premium Backfill incl. Fittings</t>
  </si>
  <si>
    <t>2" Water Main w/Premium Backfill incl. Fittings</t>
  </si>
  <si>
    <t>1" Water Main w/Premium Backfill incl. Fittings</t>
  </si>
  <si>
    <t xml:space="preserve">4” Water Line Lowering incl. Fittings </t>
  </si>
  <si>
    <t>1" Gate Valve</t>
  </si>
  <si>
    <t>8” x 4” Cut-In Tee</t>
  </si>
  <si>
    <t>4” x 4” Cut-In Tee</t>
  </si>
  <si>
    <t>Relocate Air Release Valve</t>
  </si>
  <si>
    <t>RV Yard Hydrants - Wet</t>
  </si>
  <si>
    <t>1" Lateral To Drinking Fountain incl. Curbstop</t>
  </si>
  <si>
    <t>1" Water Laterals with Premium Backfill – Complete Incl. Trench Restor.</t>
  </si>
  <si>
    <t>34a</t>
  </si>
  <si>
    <t>1” Water Laterals with Native Backfill - Complete Incl. Trench Restor.</t>
  </si>
  <si>
    <t>Tower Hydrant (Dump Station)</t>
  </si>
  <si>
    <t>Apron Area Drain (Dump Station)</t>
  </si>
  <si>
    <t>Tire Inflator – Complete on Precast Conc. Pad</t>
  </si>
  <si>
    <t>Gas Line – 4”</t>
  </si>
  <si>
    <t>Gas Line - 2"</t>
  </si>
  <si>
    <t>4” Gas Valve</t>
  </si>
  <si>
    <t>1-1/2” Gas Valve</t>
  </si>
  <si>
    <t>1” Gas Valve</t>
  </si>
  <si>
    <t>Gas Regulator</t>
  </si>
  <si>
    <t>5” Concrete Pavement - Campsites</t>
  </si>
  <si>
    <t>6” Concrete Pavement – Dump Sta.</t>
  </si>
  <si>
    <t>Aggregate Base  - Campsites</t>
  </si>
  <si>
    <t>Asphalt Pavement – Roads/Dump Sta.</t>
  </si>
  <si>
    <t>AC  Base Course  - Roads/Dump Sta.</t>
  </si>
  <si>
    <t>62A</t>
  </si>
  <si>
    <t>Aggregate Base – Roads/Dump Sta.</t>
  </si>
  <si>
    <t>Subgrade Compaction – Roads/Dump Sta.</t>
  </si>
  <si>
    <t>12” Cement Stabilized Subgrade</t>
  </si>
  <si>
    <t>Cement</t>
  </si>
  <si>
    <t>Curing Coat</t>
  </si>
  <si>
    <t>Mixture Design for Chemically Stabilized Soils</t>
  </si>
  <si>
    <t>Aggregate Base  - Sidewalks/Paths</t>
  </si>
  <si>
    <t>Concrete Sidewalk</t>
  </si>
  <si>
    <t>Full Depth Subgrade Repair - Campsites</t>
  </si>
  <si>
    <t>Chipseal Pavement with Fog Seal</t>
  </si>
  <si>
    <t>Aggregate Base – Event Parking</t>
  </si>
  <si>
    <t>No. 4 Limestone Aggregate Base – Event Parking</t>
  </si>
  <si>
    <t>Subgrade Compaction – Event Parking</t>
  </si>
  <si>
    <t>1.25” Bituminous Overlay</t>
  </si>
  <si>
    <t>Trench Restoration (Asphalt)</t>
  </si>
  <si>
    <t xml:space="preserve">Traffic / HC Parking Signs  -  with post and base  </t>
  </si>
  <si>
    <t>Crosswalk Marking</t>
  </si>
  <si>
    <t>Concrete Barrier Curb – Dump Sta.</t>
  </si>
  <si>
    <t>Signage Installation – Incl. posts and base – Dump Sta.</t>
  </si>
  <si>
    <t>Collapsible Bollards</t>
  </si>
  <si>
    <t>Steel Bollard</t>
  </si>
  <si>
    <t>Lime Stab. Embankment as Per Plan (Furn. &amp; Placed)</t>
  </si>
  <si>
    <t>Erosion Control Blanket (Slope/Swale Stabilization)</t>
  </si>
  <si>
    <t>Repair Seeding &amp; Mulching – Event Parking</t>
  </si>
  <si>
    <t>Seeding and Mulching – Lawn Seed Mix</t>
  </si>
  <si>
    <t>6” ODOT Type 2A Curb (at playgrounds)</t>
  </si>
  <si>
    <t> 117a</t>
  </si>
  <si>
    <t> #57 Gravel Base (at playgrounds)</t>
  </si>
  <si>
    <t>117b</t>
  </si>
  <si>
    <t>Geotextile  Fabric (at playgrounds)</t>
  </si>
  <si>
    <t>117c</t>
  </si>
  <si>
    <t>4” perforated PVC underdrain (at playground)</t>
  </si>
  <si>
    <t>ELECTRICAL SERVICE - SITE</t>
  </si>
  <si>
    <t>600 AMP, NEMA 3R, 120/240V, 1PH, 3W, DIST. PANEL</t>
  </si>
  <si>
    <t>PANELBOARD NEMA 3R ENCLOSURE</t>
  </si>
  <si>
    <t>HIGH VOLTAGE TRANSFORMER CONCRETE PAD</t>
  </si>
  <si>
    <t>CT CABINET</t>
  </si>
  <si>
    <t>600 AMP, 2 POLE, NEMA 3R, SERVICE RATED DISC.</t>
  </si>
  <si>
    <t>UNDERGROUND HIGH VOLTAGE (2) 3" CONDUITS</t>
  </si>
  <si>
    <t>600 AMP U/G SECONDARY CABLE AND 4" CONDUITS</t>
  </si>
  <si>
    <t>PEDESTAL CONNECTIONS</t>
  </si>
  <si>
    <t>PEDESTAL  FEEDS - 250 A. SINGLE CONDUCTOR CABLE IN 2-1/2” SCHEDULE 40 PVC</t>
  </si>
  <si>
    <t>SL1 SITE LIGHTING LUMINAIRE, POLE AND BASE</t>
  </si>
  <si>
    <t>SL2 SITE LIGHTING LUMINAIRE, POLE AND BASE</t>
  </si>
  <si>
    <t>SITE LIGHTING CIRCUITS</t>
  </si>
  <si>
    <t>20 AMP COMPRESSOR BRANCH CIRCUITS</t>
  </si>
  <si>
    <t>17" x 30" HANDHOLE</t>
  </si>
  <si>
    <t>UNDERGROUND COMMUNICATION  (2) 3” CONDUITS</t>
  </si>
  <si>
    <t>SHORT CIRCUIT EVALUATION</t>
  </si>
  <si>
    <t>Shelter Structure (30’ x 44’) Including Foundations and Electrical</t>
  </si>
  <si>
    <t>138a</t>
  </si>
  <si>
    <t>Shelter Structure (24’ x 28’) Including Foundations and Electrical</t>
  </si>
  <si>
    <t>Installation of owner provided camp site utility pedestals</t>
  </si>
  <si>
    <t>Electrical Utility Service Allowance*</t>
  </si>
  <si>
    <r>
      <t xml:space="preserve">TOTAL BID </t>
    </r>
    <r>
      <rPr>
        <b/>
        <i/>
        <sz val="8"/>
        <color theme="1"/>
        <rFont val="Calibri"/>
        <family val="2"/>
      </rPr>
      <t>(Total of all Extended Values)</t>
    </r>
  </si>
  <si>
    <t>Total amount listed on bid form</t>
  </si>
  <si>
    <t>ALT #1</t>
  </si>
  <si>
    <t>Pickleball Court</t>
  </si>
  <si>
    <t>ALT #2</t>
  </si>
  <si>
    <t>Basketball Court</t>
  </si>
  <si>
    <t>ALT #3</t>
  </si>
  <si>
    <t>Sand Volleyball Court</t>
  </si>
  <si>
    <t>ALT#4</t>
  </si>
  <si>
    <t>6 x 6  W2.9 x W2.9 welded wire mesh reinforcement</t>
  </si>
  <si>
    <t>$</t>
  </si>
  <si>
    <r>
      <t xml:space="preserve">TOTAL BID </t>
    </r>
    <r>
      <rPr>
        <b/>
        <i/>
        <sz val="8"/>
        <color theme="1"/>
        <rFont val="Calibri"/>
        <family val="2"/>
      </rPr>
      <t>with Alternates</t>
    </r>
  </si>
  <si>
    <t>CHARLES MILL LAKE WATER/WASTEWATER UPGRADES                                                                        BID TABULATION FORM                                                                                                                                         BID DATE: 10/31/2017</t>
  </si>
  <si>
    <t>Demolition and Site Preparation</t>
  </si>
  <si>
    <t>Tree Removal and Stump Grinding</t>
  </si>
  <si>
    <t>Site Utility Removal, Capping or Abandoning</t>
  </si>
  <si>
    <t>Miscellaneous Site Item Demolition</t>
  </si>
  <si>
    <t>Earthwork at WWTP and Water Tower</t>
  </si>
  <si>
    <t>Topsoil Stripped and Stockpiled (Assume 6")</t>
  </si>
  <si>
    <t xml:space="preserve">Topsoil Replaced </t>
  </si>
  <si>
    <t>Pavement at WWTP, WTP, and Water Tower</t>
  </si>
  <si>
    <t>301 - Bituminous Base</t>
  </si>
  <si>
    <t>304 - Aggregate Base</t>
  </si>
  <si>
    <t>407 - Tack Coat</t>
  </si>
  <si>
    <t>Gal</t>
  </si>
  <si>
    <t>448 - Type 1 Asphalt Concrete Surface Course</t>
  </si>
  <si>
    <t>#57 Aggregate</t>
  </si>
  <si>
    <t>Site Furnishings at Water Tower &amp; WWTP</t>
  </si>
  <si>
    <t>Signage - Wayfinding</t>
  </si>
  <si>
    <t>Fencing - 7' Ht. Chain Link Fence</t>
  </si>
  <si>
    <t>Fencing - 16' Wide Double Swing Gate</t>
  </si>
  <si>
    <t>Fencing - 4' Wide Swing Gate</t>
  </si>
  <si>
    <t>Sanitary Sewers</t>
  </si>
  <si>
    <t>2" Forcemain Hor. Direction Drilled (HDD)</t>
  </si>
  <si>
    <t>6" Sanitary Lateral (SDR-35)</t>
  </si>
  <si>
    <t>8" Sanitary Pipe (SDR-35)</t>
  </si>
  <si>
    <t>48" Sanitary Manhole</t>
  </si>
  <si>
    <t>Air Release with Vault</t>
  </si>
  <si>
    <t>2" 45º Bend</t>
  </si>
  <si>
    <t>2" Plug Valve and Box</t>
  </si>
  <si>
    <t>Wastewater Treatment Plant</t>
  </si>
  <si>
    <t>8"x6" PVC Sanitary Wye</t>
  </si>
  <si>
    <t>Steel Casing bored, complete</t>
  </si>
  <si>
    <t>48" Concrete Grinder Pump Station</t>
  </si>
  <si>
    <t>#304 Aggregate Premium Backfill</t>
  </si>
  <si>
    <t>Pavement Repair for Trenches</t>
  </si>
  <si>
    <t>Storm Sewers</t>
  </si>
  <si>
    <t>CB-2-2-B</t>
  </si>
  <si>
    <t>15" Storm Pipe</t>
  </si>
  <si>
    <t>6" Storm Pipe</t>
  </si>
  <si>
    <t>Rock Channel Protection, Type C, with Filter</t>
  </si>
  <si>
    <t>Water Service</t>
  </si>
  <si>
    <t>4" Water Main</t>
  </si>
  <si>
    <t>2" Water Main</t>
  </si>
  <si>
    <t>2" Raw Water Main</t>
  </si>
  <si>
    <t>4" Gate Valve and Appurtenances</t>
  </si>
  <si>
    <t>2" Gate Valve and Appurtenances</t>
  </si>
  <si>
    <t>4" x 4" Tee</t>
  </si>
  <si>
    <t>4" x 2" Tee</t>
  </si>
  <si>
    <t>2” x 2” Tee</t>
  </si>
  <si>
    <t>4" x 1" Tee</t>
  </si>
  <si>
    <t>1" 11.25° Bend</t>
  </si>
  <si>
    <t>4” Plug</t>
  </si>
  <si>
    <t>2" Plug</t>
  </si>
  <si>
    <t>1" Plug</t>
  </si>
  <si>
    <t>4" x 2" Reducer</t>
  </si>
  <si>
    <t>Sample Tap, with vault</t>
  </si>
  <si>
    <t>Replace Ex. Water Well Pumps</t>
  </si>
  <si>
    <t>Water Supply Well, complete with pump</t>
  </si>
  <si>
    <t>Water Treatment Plant – Installed Complete</t>
  </si>
  <si>
    <t>Elevated Water Storage Tank - Installed Complete</t>
  </si>
  <si>
    <t>Electric Service – WasteWater Treatment Plant</t>
  </si>
  <si>
    <t>4x mdp</t>
  </si>
  <si>
    <t>4x Branch Circuit Panelboard</t>
  </si>
  <si>
    <t>4x Mini-power Center</t>
  </si>
  <si>
    <t>4x Pump Control Panel FBO</t>
  </si>
  <si>
    <t>4x Misc. Pump Controllers F&amp;SBO</t>
  </si>
  <si>
    <t>4x Automatic Transfer Switch</t>
  </si>
  <si>
    <t>Generator</t>
  </si>
  <si>
    <t>4x Utility Disconnect Switch</t>
  </si>
  <si>
    <t>4x Enclosed Service Rated Circuit Breaker</t>
  </si>
  <si>
    <t>Remote Terminal Unit - SCADA</t>
  </si>
  <si>
    <t>Electrical Service</t>
  </si>
  <si>
    <t>Grounding</t>
  </si>
  <si>
    <t>Building Lighting</t>
  </si>
  <si>
    <t>Receptacles</t>
  </si>
  <si>
    <t>Feeders</t>
  </si>
  <si>
    <t>Equipment Monitoring</t>
  </si>
  <si>
    <t>Controls/Monitoring Cabling</t>
  </si>
  <si>
    <t>Electric Services - Eagle Point Grinder PS</t>
  </si>
  <si>
    <t>Electric Service</t>
  </si>
  <si>
    <t>Equipment Wiring</t>
  </si>
  <si>
    <t>electric service – Water Treatment Plant</t>
  </si>
  <si>
    <t>Demolition</t>
  </si>
  <si>
    <t>Main Distribution Panel</t>
  </si>
  <si>
    <t>4x Grinder Pump Control Panel FBO</t>
  </si>
  <si>
    <t>Lighting</t>
  </si>
  <si>
    <t>Pin &amp; Sleeve Connector</t>
  </si>
  <si>
    <t>Central Terminal Unit - SCADA</t>
  </si>
  <si>
    <t>Communication Conduit</t>
  </si>
  <si>
    <t>Well Pump Feed</t>
  </si>
  <si>
    <t>electric service - Water Tower</t>
  </si>
  <si>
    <t>Utility Service Conduit</t>
  </si>
  <si>
    <t>4x Main Distribution Panel</t>
  </si>
  <si>
    <t>4x Manual Transfer Switch</t>
  </si>
  <si>
    <t>MECHANICAL SERVICE</t>
  </si>
  <si>
    <t>EF – 1,2 + Ductwork and Grilles</t>
  </si>
  <si>
    <t>Electric Unit Heater</t>
  </si>
  <si>
    <t>Emergency Eyewash/Shower Combo &amp; Plumbing</t>
  </si>
  <si>
    <t>Electric heater &amp; Plumbing</t>
  </si>
  <si>
    <t>Laundry Tub &amp; Plumbing</t>
  </si>
  <si>
    <t>Misc. Plumbing and Valves</t>
  </si>
  <si>
    <t>Demolition of Existing Exhaust Fan</t>
  </si>
  <si>
    <t>Demolition of Existing Unit Heater</t>
  </si>
  <si>
    <t>Site Landscape</t>
  </si>
  <si>
    <t>Fine Grading and Lawn Seeding</t>
  </si>
  <si>
    <r>
      <t xml:space="preserve">TOTAL BASE BID </t>
    </r>
    <r>
      <rPr>
        <i/>
        <sz val="12"/>
        <color rgb="FF000000"/>
        <rFont val="Calibri"/>
        <family val="2"/>
      </rPr>
      <t>(Total of all Extended Values)</t>
    </r>
  </si>
  <si>
    <t>50,000 Gallon Multilegged Steel Water Tower</t>
  </si>
  <si>
    <t xml:space="preserve">CHARLES MILL LAKE Campground Redevelopment Bid Tab                                                       </t>
  </si>
  <si>
    <t>Estimated Quantity</t>
  </si>
  <si>
    <r>
      <t xml:space="preserve">         </t>
    </r>
    <r>
      <rPr>
        <sz val="11"/>
        <color theme="1"/>
        <rFont val="Calibri"/>
        <family val="2"/>
      </rPr>
      <t>1.</t>
    </r>
    <r>
      <rPr>
        <sz val="7"/>
        <color theme="1"/>
        <rFont val="Times New Roman"/>
        <family val="1"/>
      </rPr>
      <t xml:space="preserve">          </t>
    </r>
    <r>
      <rPr>
        <sz val="11"/>
        <color theme="1"/>
        <rFont val="Calibri"/>
        <family val="2"/>
      </rPr>
      <t> </t>
    </r>
  </si>
  <si>
    <t>Stormwater Pollution Prevention except Construction Haul Road</t>
  </si>
  <si>
    <r>
      <t xml:space="preserve">         </t>
    </r>
    <r>
      <rPr>
        <sz val="11"/>
        <color theme="1"/>
        <rFont val="Calibri"/>
        <family val="2"/>
      </rPr>
      <t>2.</t>
    </r>
    <r>
      <rPr>
        <sz val="7"/>
        <color theme="1"/>
        <rFont val="Times New Roman"/>
        <family val="1"/>
      </rPr>
      <t xml:space="preserve">          </t>
    </r>
    <r>
      <rPr>
        <sz val="11"/>
        <color theme="1"/>
        <rFont val="Calibri"/>
        <family val="2"/>
      </rPr>
      <t> </t>
    </r>
  </si>
  <si>
    <t>Construction Haul Road</t>
  </si>
  <si>
    <r>
      <t xml:space="preserve">         </t>
    </r>
    <r>
      <rPr>
        <sz val="11"/>
        <color theme="1"/>
        <rFont val="Calibri"/>
        <family val="2"/>
      </rPr>
      <t>3.</t>
    </r>
    <r>
      <rPr>
        <sz val="7"/>
        <color theme="1"/>
        <rFont val="Times New Roman"/>
        <family val="1"/>
      </rPr>
      <t xml:space="preserve">          </t>
    </r>
    <r>
      <rPr>
        <sz val="11"/>
        <color theme="1"/>
        <rFont val="Calibri"/>
        <family val="2"/>
      </rPr>
      <t> </t>
    </r>
  </si>
  <si>
    <t>Construction Fence (4’ High PVC)</t>
  </si>
  <si>
    <r>
      <t xml:space="preserve">         </t>
    </r>
    <r>
      <rPr>
        <sz val="11"/>
        <color theme="1"/>
        <rFont val="Calibri"/>
        <family val="2"/>
      </rPr>
      <t>4.</t>
    </r>
    <r>
      <rPr>
        <sz val="7"/>
        <color theme="1"/>
        <rFont val="Times New Roman"/>
        <family val="1"/>
      </rPr>
      <t xml:space="preserve">          </t>
    </r>
    <r>
      <rPr>
        <sz val="11"/>
        <color theme="1"/>
        <rFont val="Calibri"/>
        <family val="2"/>
      </rPr>
      <t> </t>
    </r>
  </si>
  <si>
    <t>Construction Fence (6’ High Chain Link)</t>
  </si>
  <si>
    <r>
      <t xml:space="preserve">         </t>
    </r>
    <r>
      <rPr>
        <sz val="11"/>
        <color theme="1"/>
        <rFont val="Calibri"/>
        <family val="2"/>
      </rPr>
      <t>5.</t>
    </r>
    <r>
      <rPr>
        <sz val="7"/>
        <color theme="1"/>
        <rFont val="Times New Roman"/>
        <family val="1"/>
      </rPr>
      <t xml:space="preserve">          </t>
    </r>
    <r>
      <rPr>
        <sz val="11"/>
        <color theme="1"/>
        <rFont val="Calibri"/>
        <family val="2"/>
      </rPr>
      <t> </t>
    </r>
  </si>
  <si>
    <t>Tree Protection Fence</t>
  </si>
  <si>
    <r>
      <t xml:space="preserve">         </t>
    </r>
    <r>
      <rPr>
        <sz val="11"/>
        <color theme="1"/>
        <rFont val="Calibri"/>
        <family val="2"/>
      </rPr>
      <t>6.</t>
    </r>
    <r>
      <rPr>
        <sz val="7"/>
        <color theme="1"/>
        <rFont val="Times New Roman"/>
        <family val="1"/>
      </rPr>
      <t xml:space="preserve">          </t>
    </r>
    <r>
      <rPr>
        <sz val="11"/>
        <color theme="1"/>
        <rFont val="Calibri"/>
        <family val="2"/>
      </rPr>
      <t> </t>
    </r>
  </si>
  <si>
    <t>Clearing and Grubbing Including Tree and Stump Removal</t>
  </si>
  <si>
    <r>
      <t xml:space="preserve">         </t>
    </r>
    <r>
      <rPr>
        <sz val="11"/>
        <color theme="1"/>
        <rFont val="Calibri"/>
        <family val="2"/>
      </rPr>
      <t>7.</t>
    </r>
    <r>
      <rPr>
        <sz val="7"/>
        <color theme="1"/>
        <rFont val="Times New Roman"/>
        <family val="1"/>
      </rPr>
      <t xml:space="preserve">          </t>
    </r>
    <r>
      <rPr>
        <sz val="11"/>
        <color theme="1"/>
        <rFont val="Calibri"/>
        <family val="2"/>
      </rPr>
      <t> </t>
    </r>
  </si>
  <si>
    <r>
      <t xml:space="preserve">         </t>
    </r>
    <r>
      <rPr>
        <sz val="11"/>
        <color theme="1"/>
        <rFont val="Calibri"/>
        <family val="2"/>
      </rPr>
      <t>8.</t>
    </r>
    <r>
      <rPr>
        <sz val="7"/>
        <color theme="1"/>
        <rFont val="Times New Roman"/>
        <family val="1"/>
      </rPr>
      <t xml:space="preserve">          </t>
    </r>
    <r>
      <rPr>
        <sz val="11"/>
        <color theme="1"/>
        <rFont val="Calibri"/>
        <family val="2"/>
      </rPr>
      <t> </t>
    </r>
  </si>
  <si>
    <r>
      <t xml:space="preserve">         </t>
    </r>
    <r>
      <rPr>
        <sz val="11"/>
        <color theme="1"/>
        <rFont val="Calibri"/>
        <family val="2"/>
      </rPr>
      <t>9.</t>
    </r>
    <r>
      <rPr>
        <sz val="7"/>
        <color theme="1"/>
        <rFont val="Times New Roman"/>
        <family val="1"/>
      </rPr>
      <t xml:space="preserve">          </t>
    </r>
    <r>
      <rPr>
        <sz val="11"/>
        <color theme="1"/>
        <rFont val="Calibri"/>
        <family val="2"/>
      </rPr>
      <t> </t>
    </r>
  </si>
  <si>
    <r>
      <t xml:space="preserve">        </t>
    </r>
    <r>
      <rPr>
        <sz val="11"/>
        <color theme="1"/>
        <rFont val="Calibri"/>
        <family val="2"/>
      </rPr>
      <t>10.</t>
    </r>
    <r>
      <rPr>
        <sz val="7"/>
        <color theme="1"/>
        <rFont val="Times New Roman"/>
        <family val="1"/>
      </rPr>
      <t xml:space="preserve">       </t>
    </r>
    <r>
      <rPr>
        <sz val="11"/>
        <color theme="1"/>
        <rFont val="Calibri"/>
        <family val="2"/>
      </rPr>
      <t> </t>
    </r>
  </si>
  <si>
    <t>Aggregate RV Pad Pavement Removal (Top 6”)</t>
  </si>
  <si>
    <r>
      <t xml:space="preserve">        </t>
    </r>
    <r>
      <rPr>
        <sz val="11"/>
        <color theme="1"/>
        <rFont val="Calibri"/>
        <family val="2"/>
      </rPr>
      <t>11.</t>
    </r>
    <r>
      <rPr>
        <sz val="7"/>
        <color theme="1"/>
        <rFont val="Times New Roman"/>
        <family val="1"/>
      </rPr>
      <t xml:space="preserve">       </t>
    </r>
    <r>
      <rPr>
        <sz val="11"/>
        <color theme="1"/>
        <rFont val="Calibri"/>
        <family val="2"/>
      </rPr>
      <t> </t>
    </r>
  </si>
  <si>
    <t>Mill Existing Asphalt Pavement (2” Depth)</t>
  </si>
  <si>
    <r>
      <t xml:space="preserve">        </t>
    </r>
    <r>
      <rPr>
        <sz val="11"/>
        <color theme="1"/>
        <rFont val="Calibri"/>
        <family val="2"/>
      </rPr>
      <t>12.</t>
    </r>
    <r>
      <rPr>
        <sz val="7"/>
        <color theme="1"/>
        <rFont val="Times New Roman"/>
        <family val="1"/>
      </rPr>
      <t xml:space="preserve">       </t>
    </r>
    <r>
      <rPr>
        <sz val="11"/>
        <color theme="1"/>
        <rFont val="Calibri"/>
        <family val="2"/>
      </rPr>
      <t> </t>
    </r>
  </si>
  <si>
    <t>Demolition of Existing Pit Toilets</t>
  </si>
  <si>
    <r>
      <t xml:space="preserve">        </t>
    </r>
    <r>
      <rPr>
        <sz val="11"/>
        <color theme="1"/>
        <rFont val="Calibri"/>
        <family val="2"/>
      </rPr>
      <t>13.</t>
    </r>
    <r>
      <rPr>
        <sz val="7"/>
        <color theme="1"/>
        <rFont val="Times New Roman"/>
        <family val="1"/>
      </rPr>
      <t xml:space="preserve">       </t>
    </r>
    <r>
      <rPr>
        <sz val="11"/>
        <color theme="1"/>
        <rFont val="Calibri"/>
        <family val="2"/>
      </rPr>
      <t> </t>
    </r>
  </si>
  <si>
    <t>Electrical Site Demolition</t>
  </si>
  <si>
    <r>
      <t xml:space="preserve">        </t>
    </r>
    <r>
      <rPr>
        <sz val="11"/>
        <color theme="1"/>
        <rFont val="Calibri"/>
        <family val="2"/>
      </rPr>
      <t>14.</t>
    </r>
    <r>
      <rPr>
        <sz val="7"/>
        <color theme="1"/>
        <rFont val="Times New Roman"/>
        <family val="1"/>
      </rPr>
      <t xml:space="preserve">       </t>
    </r>
    <r>
      <rPr>
        <sz val="11"/>
        <color theme="1"/>
        <rFont val="Calibri"/>
        <family val="2"/>
      </rPr>
      <t> </t>
    </r>
  </si>
  <si>
    <t>Site Utility Removal, Capping, or Abandoning</t>
  </si>
  <si>
    <r>
      <t xml:space="preserve">        </t>
    </r>
    <r>
      <rPr>
        <sz val="11"/>
        <color theme="1"/>
        <rFont val="Calibri"/>
        <family val="2"/>
      </rPr>
      <t>15.</t>
    </r>
    <r>
      <rPr>
        <sz val="7"/>
        <color theme="1"/>
        <rFont val="Times New Roman"/>
        <family val="1"/>
      </rPr>
      <t xml:space="preserve">       </t>
    </r>
    <r>
      <rPr>
        <sz val="11"/>
        <color theme="1"/>
        <rFont val="Calibri"/>
        <family val="2"/>
      </rPr>
      <t> </t>
    </r>
  </si>
  <si>
    <t>Removal of Existing Septic Storage Tanks</t>
  </si>
  <si>
    <r>
      <t xml:space="preserve">        </t>
    </r>
    <r>
      <rPr>
        <sz val="11"/>
        <color theme="1"/>
        <rFont val="Calibri"/>
        <family val="2"/>
      </rPr>
      <t>16.</t>
    </r>
    <r>
      <rPr>
        <sz val="7"/>
        <color theme="1"/>
        <rFont val="Times New Roman"/>
        <family val="1"/>
      </rPr>
      <t xml:space="preserve">       </t>
    </r>
    <r>
      <rPr>
        <sz val="11"/>
        <color theme="1"/>
        <rFont val="Calibri"/>
        <family val="2"/>
      </rPr>
      <t> </t>
    </r>
  </si>
  <si>
    <r>
      <t xml:space="preserve">        </t>
    </r>
    <r>
      <rPr>
        <sz val="11"/>
        <color theme="1"/>
        <rFont val="Calibri"/>
        <family val="2"/>
      </rPr>
      <t>17.</t>
    </r>
    <r>
      <rPr>
        <sz val="7"/>
        <color theme="1"/>
        <rFont val="Times New Roman"/>
        <family val="1"/>
      </rPr>
      <t xml:space="preserve">       </t>
    </r>
    <r>
      <rPr>
        <sz val="11"/>
        <color theme="1"/>
        <rFont val="Calibri"/>
        <family val="2"/>
      </rPr>
      <t> </t>
    </r>
  </si>
  <si>
    <r>
      <t xml:space="preserve">        </t>
    </r>
    <r>
      <rPr>
        <sz val="11"/>
        <color theme="1"/>
        <rFont val="Calibri"/>
        <family val="2"/>
      </rPr>
      <t>18.</t>
    </r>
    <r>
      <rPr>
        <sz val="7"/>
        <color theme="1"/>
        <rFont val="Times New Roman"/>
        <family val="1"/>
      </rPr>
      <t xml:space="preserve">       </t>
    </r>
    <r>
      <rPr>
        <sz val="11"/>
        <color theme="1"/>
        <rFont val="Calibri"/>
        <family val="2"/>
      </rPr>
      <t> </t>
    </r>
  </si>
  <si>
    <r>
      <t xml:space="preserve">        </t>
    </r>
    <r>
      <rPr>
        <sz val="11"/>
        <color theme="1"/>
        <rFont val="Calibri"/>
        <family val="2"/>
      </rPr>
      <t>19.</t>
    </r>
    <r>
      <rPr>
        <sz val="7"/>
        <color theme="1"/>
        <rFont val="Times New Roman"/>
        <family val="1"/>
      </rPr>
      <t xml:space="preserve">       </t>
    </r>
    <r>
      <rPr>
        <sz val="11"/>
        <color theme="1"/>
        <rFont val="Calibri"/>
        <family val="2"/>
      </rPr>
      <t> </t>
    </r>
  </si>
  <si>
    <t>Topsoil Spoils Hauled Off Site</t>
  </si>
  <si>
    <r>
      <t xml:space="preserve">        </t>
    </r>
    <r>
      <rPr>
        <sz val="11"/>
        <color theme="1"/>
        <rFont val="Calibri"/>
        <family val="2"/>
      </rPr>
      <t>20.</t>
    </r>
    <r>
      <rPr>
        <sz val="7"/>
        <color theme="1"/>
        <rFont val="Times New Roman"/>
        <family val="1"/>
      </rPr>
      <t xml:space="preserve">       </t>
    </r>
    <r>
      <rPr>
        <sz val="11"/>
        <color theme="1"/>
        <rFont val="Calibri"/>
        <family val="2"/>
      </rPr>
      <t> </t>
    </r>
  </si>
  <si>
    <r>
      <t xml:space="preserve">        </t>
    </r>
    <r>
      <rPr>
        <sz val="11"/>
        <color theme="1"/>
        <rFont val="Calibri"/>
        <family val="2"/>
      </rPr>
      <t>21.</t>
    </r>
    <r>
      <rPr>
        <sz val="7"/>
        <color theme="1"/>
        <rFont val="Times New Roman"/>
        <family val="1"/>
      </rPr>
      <t xml:space="preserve">       </t>
    </r>
    <r>
      <rPr>
        <sz val="11"/>
        <color theme="1"/>
        <rFont val="Calibri"/>
        <family val="2"/>
      </rPr>
      <t> </t>
    </r>
  </si>
  <si>
    <t>Subsoil Spoils Hauled Off Site</t>
  </si>
  <si>
    <r>
      <t xml:space="preserve">        </t>
    </r>
    <r>
      <rPr>
        <sz val="11"/>
        <color theme="1"/>
        <rFont val="Calibri"/>
        <family val="2"/>
      </rPr>
      <t>22.</t>
    </r>
    <r>
      <rPr>
        <sz val="7"/>
        <color theme="1"/>
        <rFont val="Times New Roman"/>
        <family val="1"/>
      </rPr>
      <t xml:space="preserve">       </t>
    </r>
    <r>
      <rPr>
        <sz val="11"/>
        <color theme="1"/>
        <rFont val="Calibri"/>
        <family val="2"/>
      </rPr>
      <t> </t>
    </r>
  </si>
  <si>
    <t>Temporary Grading for Pre-Fabricated Showerhouse Installation</t>
  </si>
  <si>
    <r>
      <t xml:space="preserve">        </t>
    </r>
    <r>
      <rPr>
        <sz val="11"/>
        <color theme="1"/>
        <rFont val="Calibri"/>
        <family val="2"/>
      </rPr>
      <t>23.</t>
    </r>
    <r>
      <rPr>
        <sz val="7"/>
        <color theme="1"/>
        <rFont val="Times New Roman"/>
        <family val="1"/>
      </rPr>
      <t xml:space="preserve">       </t>
    </r>
    <r>
      <rPr>
        <sz val="11"/>
        <color theme="1"/>
        <rFont val="Calibri"/>
        <family val="2"/>
      </rPr>
      <t> </t>
    </r>
  </si>
  <si>
    <t>Erosion Control Matting</t>
  </si>
  <si>
    <r>
      <t xml:space="preserve">        </t>
    </r>
    <r>
      <rPr>
        <sz val="11"/>
        <color theme="1"/>
        <rFont val="Calibri"/>
        <family val="2"/>
      </rPr>
      <t>24.</t>
    </r>
    <r>
      <rPr>
        <sz val="7"/>
        <color theme="1"/>
        <rFont val="Times New Roman"/>
        <family val="1"/>
      </rPr>
      <t xml:space="preserve">       </t>
    </r>
    <r>
      <rPr>
        <sz val="11"/>
        <color theme="1"/>
        <rFont val="Calibri"/>
        <family val="2"/>
      </rPr>
      <t> </t>
    </r>
  </si>
  <si>
    <r>
      <t xml:space="preserve">        </t>
    </r>
    <r>
      <rPr>
        <sz val="11"/>
        <color theme="1"/>
        <rFont val="Calibri"/>
        <family val="2"/>
      </rPr>
      <t>25.</t>
    </r>
    <r>
      <rPr>
        <sz val="7"/>
        <color theme="1"/>
        <rFont val="Times New Roman"/>
        <family val="1"/>
      </rPr>
      <t xml:space="preserve">       </t>
    </r>
    <r>
      <rPr>
        <sz val="11"/>
        <color theme="1"/>
        <rFont val="Calibri"/>
        <family val="2"/>
      </rPr>
      <t> </t>
    </r>
  </si>
  <si>
    <r>
      <t xml:space="preserve">        </t>
    </r>
    <r>
      <rPr>
        <sz val="11"/>
        <color theme="1"/>
        <rFont val="Calibri"/>
        <family val="2"/>
      </rPr>
      <t>26.</t>
    </r>
    <r>
      <rPr>
        <sz val="7"/>
        <color theme="1"/>
        <rFont val="Times New Roman"/>
        <family val="1"/>
      </rPr>
      <t xml:space="preserve">       </t>
    </r>
    <r>
      <rPr>
        <sz val="11"/>
        <color theme="1"/>
        <rFont val="Calibri"/>
        <family val="2"/>
      </rPr>
      <t> </t>
    </r>
  </si>
  <si>
    <t>ODOT 407 Tack Coat –</t>
  </si>
  <si>
    <t>Milled Surface</t>
  </si>
  <si>
    <r>
      <t xml:space="preserve">        </t>
    </r>
    <r>
      <rPr>
        <sz val="11"/>
        <color theme="1"/>
        <rFont val="Calibri"/>
        <family val="2"/>
      </rPr>
      <t>27.</t>
    </r>
    <r>
      <rPr>
        <sz val="7"/>
        <color theme="1"/>
        <rFont val="Times New Roman"/>
        <family val="1"/>
      </rPr>
      <t xml:space="preserve">       </t>
    </r>
    <r>
      <rPr>
        <sz val="11"/>
        <color theme="1"/>
        <rFont val="Calibri"/>
        <family val="2"/>
      </rPr>
      <t> </t>
    </r>
  </si>
  <si>
    <t xml:space="preserve">ODOT 407 Tack Coat – </t>
  </si>
  <si>
    <t>Standard Duty Asphalt</t>
  </si>
  <si>
    <r>
      <t xml:space="preserve">        </t>
    </r>
    <r>
      <rPr>
        <sz val="11"/>
        <color theme="1"/>
        <rFont val="Calibri"/>
        <family val="2"/>
      </rPr>
      <t>28.</t>
    </r>
    <r>
      <rPr>
        <sz val="7"/>
        <color theme="1"/>
        <rFont val="Times New Roman"/>
        <family val="1"/>
      </rPr>
      <t xml:space="preserve">       </t>
    </r>
    <r>
      <rPr>
        <sz val="11"/>
        <color theme="1"/>
        <rFont val="Calibri"/>
        <family val="2"/>
      </rPr>
      <t> </t>
    </r>
  </si>
  <si>
    <t>Heavy Duty Asphalt</t>
  </si>
  <si>
    <r>
      <t xml:space="preserve">        </t>
    </r>
    <r>
      <rPr>
        <sz val="11"/>
        <color theme="1"/>
        <rFont val="Calibri"/>
        <family val="2"/>
      </rPr>
      <t>29.</t>
    </r>
    <r>
      <rPr>
        <sz val="7"/>
        <color theme="1"/>
        <rFont val="Times New Roman"/>
        <family val="1"/>
      </rPr>
      <t xml:space="preserve">       </t>
    </r>
    <r>
      <rPr>
        <sz val="11"/>
        <color theme="1"/>
        <rFont val="Calibri"/>
        <family val="2"/>
      </rPr>
      <t> </t>
    </r>
  </si>
  <si>
    <t>ODOT 441 Asphalt Concrete Surface Course, Type 1 (448) - Asphalt Overlay for Milled Surface (2")</t>
  </si>
  <si>
    <r>
      <t xml:space="preserve">        </t>
    </r>
    <r>
      <rPr>
        <sz val="11"/>
        <color theme="1"/>
        <rFont val="Calibri"/>
        <family val="2"/>
      </rPr>
      <t>30.</t>
    </r>
    <r>
      <rPr>
        <sz val="7"/>
        <color theme="1"/>
        <rFont val="Times New Roman"/>
        <family val="1"/>
      </rPr>
      <t xml:space="preserve">       </t>
    </r>
    <r>
      <rPr>
        <sz val="11"/>
        <color theme="1"/>
        <rFont val="Calibri"/>
        <family val="2"/>
      </rPr>
      <t> </t>
    </r>
  </si>
  <si>
    <t>ODOT 441 Asphalt Concrete Surface Course, Type 1 (448) - Standard Duty Asphalt Pavement (1.5")</t>
  </si>
  <si>
    <r>
      <t xml:space="preserve">        </t>
    </r>
    <r>
      <rPr>
        <sz val="11"/>
        <color theme="1"/>
        <rFont val="Calibri"/>
        <family val="2"/>
      </rPr>
      <t>31.</t>
    </r>
    <r>
      <rPr>
        <sz val="7"/>
        <color theme="1"/>
        <rFont val="Times New Roman"/>
        <family val="1"/>
      </rPr>
      <t xml:space="preserve">       </t>
    </r>
    <r>
      <rPr>
        <sz val="11"/>
        <color theme="1"/>
        <rFont val="Calibri"/>
        <family val="2"/>
      </rPr>
      <t> </t>
    </r>
  </si>
  <si>
    <t>ODOT 441 Asphalt Concrete Surface Course, Type 1 (448) - Heavy Duty Asphalt Pavement (1.25")</t>
  </si>
  <si>
    <r>
      <t xml:space="preserve">        </t>
    </r>
    <r>
      <rPr>
        <sz val="11"/>
        <color theme="1"/>
        <rFont val="Calibri"/>
        <family val="2"/>
      </rPr>
      <t>32.</t>
    </r>
    <r>
      <rPr>
        <sz val="7"/>
        <color theme="1"/>
        <rFont val="Times New Roman"/>
        <family val="1"/>
      </rPr>
      <t xml:space="preserve">       </t>
    </r>
    <r>
      <rPr>
        <sz val="11"/>
        <color theme="1"/>
        <rFont val="Calibri"/>
        <family val="2"/>
      </rPr>
      <t> </t>
    </r>
  </si>
  <si>
    <t>ODOT 441 Asphalt Concrete Intermediate Course Type 2 (448) - Standard Duty Asphalt Pavement (3")</t>
  </si>
  <si>
    <r>
      <t xml:space="preserve">        </t>
    </r>
    <r>
      <rPr>
        <sz val="11"/>
        <color theme="1"/>
        <rFont val="Calibri"/>
        <family val="2"/>
      </rPr>
      <t>33.</t>
    </r>
    <r>
      <rPr>
        <sz val="7"/>
        <color theme="1"/>
        <rFont val="Times New Roman"/>
        <family val="1"/>
      </rPr>
      <t xml:space="preserve">       </t>
    </r>
    <r>
      <rPr>
        <sz val="11"/>
        <color theme="1"/>
        <rFont val="Calibri"/>
        <family val="2"/>
      </rPr>
      <t> </t>
    </r>
  </si>
  <si>
    <t>ODOT 441 Asphalt Concrete Intermediate Course Type 2 (448) - Heavy Duty Asphalt Pavement (1.75")</t>
  </si>
  <si>
    <r>
      <t xml:space="preserve">        </t>
    </r>
    <r>
      <rPr>
        <sz val="11"/>
        <color theme="1"/>
        <rFont val="Calibri"/>
        <family val="2"/>
      </rPr>
      <t>34.</t>
    </r>
    <r>
      <rPr>
        <sz val="7"/>
        <color theme="1"/>
        <rFont val="Times New Roman"/>
        <family val="1"/>
      </rPr>
      <t xml:space="preserve">       </t>
    </r>
    <r>
      <rPr>
        <sz val="11"/>
        <color theme="1"/>
        <rFont val="Calibri"/>
        <family val="2"/>
      </rPr>
      <t> </t>
    </r>
  </si>
  <si>
    <t>ODOT 301 Asphalt Concrete Base - Heavy Duty Asphalt Pavement (4")</t>
  </si>
  <si>
    <r>
      <t xml:space="preserve">        </t>
    </r>
    <r>
      <rPr>
        <sz val="11"/>
        <color theme="1"/>
        <rFont val="Calibri"/>
        <family val="2"/>
      </rPr>
      <t>35.</t>
    </r>
    <r>
      <rPr>
        <sz val="7"/>
        <color theme="1"/>
        <rFont val="Times New Roman"/>
        <family val="1"/>
      </rPr>
      <t xml:space="preserve">       </t>
    </r>
    <r>
      <rPr>
        <sz val="11"/>
        <color theme="1"/>
        <rFont val="Calibri"/>
        <family val="2"/>
      </rPr>
      <t> </t>
    </r>
  </si>
  <si>
    <t>ODOT 304 Aggregate Base - Standard Duty Asphalt Pavement - (6")</t>
  </si>
  <si>
    <r>
      <t xml:space="preserve">        </t>
    </r>
    <r>
      <rPr>
        <sz val="11"/>
        <color theme="1"/>
        <rFont val="Calibri"/>
        <family val="2"/>
      </rPr>
      <t>36.</t>
    </r>
    <r>
      <rPr>
        <sz val="7"/>
        <color theme="1"/>
        <rFont val="Times New Roman"/>
        <family val="1"/>
      </rPr>
      <t xml:space="preserve">       </t>
    </r>
    <r>
      <rPr>
        <sz val="11"/>
        <color theme="1"/>
        <rFont val="Calibri"/>
        <family val="2"/>
      </rPr>
      <t> </t>
    </r>
  </si>
  <si>
    <t>ODOT 304 Aggregate Base - Heavy Duty Asphalt Pavement - (6")</t>
  </si>
  <si>
    <r>
      <t xml:space="preserve">        </t>
    </r>
    <r>
      <rPr>
        <sz val="11"/>
        <color theme="1"/>
        <rFont val="Calibri"/>
        <family val="2"/>
      </rPr>
      <t>37.</t>
    </r>
    <r>
      <rPr>
        <sz val="7"/>
        <color theme="1"/>
        <rFont val="Times New Roman"/>
        <family val="1"/>
      </rPr>
      <t xml:space="preserve">       </t>
    </r>
    <r>
      <rPr>
        <sz val="11"/>
        <color theme="1"/>
        <rFont val="Calibri"/>
        <family val="2"/>
      </rPr>
      <t> </t>
    </r>
  </si>
  <si>
    <t>ODOT 304 Aggregate Base - Standard Duty Concrete Pavement - (4")</t>
  </si>
  <si>
    <r>
      <t xml:space="preserve">        </t>
    </r>
    <r>
      <rPr>
        <sz val="11"/>
        <color theme="1"/>
        <rFont val="Calibri"/>
        <family val="2"/>
      </rPr>
      <t>38.</t>
    </r>
    <r>
      <rPr>
        <sz val="7"/>
        <color theme="1"/>
        <rFont val="Times New Roman"/>
        <family val="1"/>
      </rPr>
      <t xml:space="preserve">       </t>
    </r>
    <r>
      <rPr>
        <sz val="11"/>
        <color theme="1"/>
        <rFont val="Calibri"/>
        <family val="2"/>
      </rPr>
      <t> </t>
    </r>
  </si>
  <si>
    <t>Standard Duty Concrete (4" Thick) Sidewalk @ Restrooms</t>
  </si>
  <si>
    <r>
      <t xml:space="preserve">        </t>
    </r>
    <r>
      <rPr>
        <sz val="11"/>
        <color theme="1"/>
        <rFont val="Calibri"/>
        <family val="2"/>
      </rPr>
      <t>39.</t>
    </r>
    <r>
      <rPr>
        <sz val="7"/>
        <color theme="1"/>
        <rFont val="Times New Roman"/>
        <family val="1"/>
      </rPr>
      <t xml:space="preserve">       </t>
    </r>
    <r>
      <rPr>
        <sz val="11"/>
        <color theme="1"/>
        <rFont val="Calibri"/>
        <family val="2"/>
      </rPr>
      <t> </t>
    </r>
  </si>
  <si>
    <t>Pavement Striping</t>
  </si>
  <si>
    <r>
      <t xml:space="preserve">        </t>
    </r>
    <r>
      <rPr>
        <sz val="11"/>
        <color theme="1"/>
        <rFont val="Calibri"/>
        <family val="2"/>
      </rPr>
      <t>40.</t>
    </r>
    <r>
      <rPr>
        <sz val="7"/>
        <color theme="1"/>
        <rFont val="Times New Roman"/>
        <family val="1"/>
      </rPr>
      <t xml:space="preserve">       </t>
    </r>
    <r>
      <rPr>
        <sz val="11"/>
        <color theme="1"/>
        <rFont val="Calibri"/>
        <family val="2"/>
      </rPr>
      <t> </t>
    </r>
  </si>
  <si>
    <t>ADA Pavement Markings</t>
  </si>
  <si>
    <r>
      <t xml:space="preserve">        </t>
    </r>
    <r>
      <rPr>
        <sz val="11"/>
        <color theme="1"/>
        <rFont val="Calibri"/>
        <family val="2"/>
      </rPr>
      <t>41.</t>
    </r>
    <r>
      <rPr>
        <sz val="7"/>
        <color theme="1"/>
        <rFont val="Times New Roman"/>
        <family val="1"/>
      </rPr>
      <t xml:space="preserve">       </t>
    </r>
    <r>
      <rPr>
        <sz val="11"/>
        <color theme="1"/>
        <rFont val="Calibri"/>
        <family val="2"/>
      </rPr>
      <t> </t>
    </r>
  </si>
  <si>
    <t>#1 &amp; #2 Aggregate Base - RV Pads</t>
  </si>
  <si>
    <r>
      <t xml:space="preserve">        </t>
    </r>
    <r>
      <rPr>
        <sz val="11"/>
        <color theme="1"/>
        <rFont val="Calibri"/>
        <family val="2"/>
      </rPr>
      <t>42.</t>
    </r>
    <r>
      <rPr>
        <sz val="7"/>
        <color theme="1"/>
        <rFont val="Times New Roman"/>
        <family val="1"/>
      </rPr>
      <t xml:space="preserve">       </t>
    </r>
    <r>
      <rPr>
        <sz val="11"/>
        <color theme="1"/>
        <rFont val="Calibri"/>
        <family val="2"/>
      </rPr>
      <t> </t>
    </r>
  </si>
  <si>
    <t>ODOT 304 Aggregate Base - RV Pads</t>
  </si>
  <si>
    <r>
      <t xml:space="preserve">        </t>
    </r>
    <r>
      <rPr>
        <sz val="11"/>
        <color theme="1"/>
        <rFont val="Calibri"/>
        <family val="2"/>
      </rPr>
      <t>43.</t>
    </r>
    <r>
      <rPr>
        <sz val="7"/>
        <color theme="1"/>
        <rFont val="Times New Roman"/>
        <family val="1"/>
      </rPr>
      <t xml:space="preserve">       </t>
    </r>
    <r>
      <rPr>
        <sz val="11"/>
        <color theme="1"/>
        <rFont val="Calibri"/>
        <family val="2"/>
      </rPr>
      <t> </t>
    </r>
  </si>
  <si>
    <t xml:space="preserve">Geotextile Fabric Type D (Weed Barrier) for RV Campsites </t>
  </si>
  <si>
    <r>
      <t xml:space="preserve">        </t>
    </r>
    <r>
      <rPr>
        <sz val="11"/>
        <color theme="1"/>
        <rFont val="Calibri"/>
        <family val="2"/>
      </rPr>
      <t>44.</t>
    </r>
    <r>
      <rPr>
        <sz val="7"/>
        <color theme="1"/>
        <rFont val="Times New Roman"/>
        <family val="1"/>
      </rPr>
      <t xml:space="preserve">       </t>
    </r>
    <r>
      <rPr>
        <sz val="11"/>
        <color theme="1"/>
        <rFont val="Calibri"/>
        <family val="2"/>
      </rPr>
      <t> </t>
    </r>
  </si>
  <si>
    <t>Surface Repair of Existing Park Roadways – ODOT 441 Asphalt Concrete Surface Course (2”)</t>
  </si>
  <si>
    <r>
      <t xml:space="preserve">        </t>
    </r>
    <r>
      <rPr>
        <sz val="11"/>
        <color theme="1"/>
        <rFont val="Calibri"/>
        <family val="2"/>
      </rPr>
      <t>45.</t>
    </r>
    <r>
      <rPr>
        <sz val="7"/>
        <color theme="1"/>
        <rFont val="Times New Roman"/>
        <family val="1"/>
      </rPr>
      <t xml:space="preserve">       </t>
    </r>
    <r>
      <rPr>
        <sz val="11"/>
        <color theme="1"/>
        <rFont val="Calibri"/>
        <family val="2"/>
      </rPr>
      <t> </t>
    </r>
  </si>
  <si>
    <t>Base Repair of Existing Park Roadways – ODOT 441 Asphalt Concrete Surface Course (1.25”)</t>
  </si>
  <si>
    <r>
      <t xml:space="preserve">        </t>
    </r>
    <r>
      <rPr>
        <sz val="11"/>
        <color theme="1"/>
        <rFont val="Calibri"/>
        <family val="2"/>
      </rPr>
      <t>46.</t>
    </r>
    <r>
      <rPr>
        <sz val="7"/>
        <color theme="1"/>
        <rFont val="Times New Roman"/>
        <family val="1"/>
      </rPr>
      <t xml:space="preserve">       </t>
    </r>
    <r>
      <rPr>
        <sz val="11"/>
        <color theme="1"/>
        <rFont val="Calibri"/>
        <family val="2"/>
      </rPr>
      <t> </t>
    </r>
  </si>
  <si>
    <t>Base Repair of Existing Park Roadways – ODOT 301 Asphalt Concrete Base Course (4”)</t>
  </si>
  <si>
    <r>
      <t xml:space="preserve">        </t>
    </r>
    <r>
      <rPr>
        <sz val="11"/>
        <color theme="1"/>
        <rFont val="Calibri"/>
        <family val="2"/>
      </rPr>
      <t>47.</t>
    </r>
    <r>
      <rPr>
        <sz val="7"/>
        <color theme="1"/>
        <rFont val="Times New Roman"/>
        <family val="1"/>
      </rPr>
      <t xml:space="preserve">       </t>
    </r>
    <r>
      <rPr>
        <sz val="11"/>
        <color theme="1"/>
        <rFont val="Calibri"/>
        <family val="2"/>
      </rPr>
      <t> </t>
    </r>
  </si>
  <si>
    <t>Base Repair of Existing Park Roadways – ODOT 304 Aggregate Base (6”)</t>
  </si>
  <si>
    <r>
      <t xml:space="preserve">        </t>
    </r>
    <r>
      <rPr>
        <sz val="11"/>
        <color theme="1"/>
        <rFont val="Calibri"/>
        <family val="2"/>
      </rPr>
      <t>48.</t>
    </r>
    <r>
      <rPr>
        <sz val="7"/>
        <color theme="1"/>
        <rFont val="Times New Roman"/>
        <family val="1"/>
      </rPr>
      <t xml:space="preserve">       </t>
    </r>
    <r>
      <rPr>
        <sz val="11"/>
        <color theme="1"/>
        <rFont val="Calibri"/>
        <family val="2"/>
      </rPr>
      <t> </t>
    </r>
  </si>
  <si>
    <t>Grading, Foundation, Gravel Base and Utility Connections for CXT Restroom Building</t>
  </si>
  <si>
    <r>
      <t xml:space="preserve">        </t>
    </r>
    <r>
      <rPr>
        <sz val="11"/>
        <color theme="1"/>
        <rFont val="Calibri"/>
        <family val="2"/>
      </rPr>
      <t>49.</t>
    </r>
    <r>
      <rPr>
        <sz val="7"/>
        <color theme="1"/>
        <rFont val="Times New Roman"/>
        <family val="1"/>
      </rPr>
      <t xml:space="preserve">       </t>
    </r>
    <r>
      <rPr>
        <sz val="11"/>
        <color theme="1"/>
        <rFont val="Calibri"/>
        <family val="2"/>
      </rPr>
      <t> </t>
    </r>
  </si>
  <si>
    <t>Restroom Renovations Structure and Finishes</t>
  </si>
  <si>
    <r>
      <t xml:space="preserve">        </t>
    </r>
    <r>
      <rPr>
        <sz val="11"/>
        <color theme="1"/>
        <rFont val="Calibri"/>
        <family val="2"/>
      </rPr>
      <t>50.</t>
    </r>
    <r>
      <rPr>
        <sz val="7"/>
        <color theme="1"/>
        <rFont val="Times New Roman"/>
        <family val="1"/>
      </rPr>
      <t xml:space="preserve">       </t>
    </r>
    <r>
      <rPr>
        <sz val="11"/>
        <color theme="1"/>
        <rFont val="Calibri"/>
        <family val="2"/>
      </rPr>
      <t> </t>
    </r>
  </si>
  <si>
    <t>Restroom Renovations Electrical</t>
  </si>
  <si>
    <r>
      <t xml:space="preserve">        </t>
    </r>
    <r>
      <rPr>
        <sz val="11"/>
        <color theme="1"/>
        <rFont val="Calibri"/>
        <family val="2"/>
      </rPr>
      <t>51.</t>
    </r>
    <r>
      <rPr>
        <sz val="7"/>
        <color theme="1"/>
        <rFont val="Times New Roman"/>
        <family val="1"/>
      </rPr>
      <t xml:space="preserve">       </t>
    </r>
    <r>
      <rPr>
        <sz val="11"/>
        <color theme="1"/>
        <rFont val="Calibri"/>
        <family val="2"/>
      </rPr>
      <t> </t>
    </r>
  </si>
  <si>
    <t>Restroom Renovations Mechanical and Plumbing</t>
  </si>
  <si>
    <r>
      <t xml:space="preserve">        </t>
    </r>
    <r>
      <rPr>
        <sz val="11"/>
        <color theme="1"/>
        <rFont val="Calibri"/>
        <family val="2"/>
      </rPr>
      <t>52.</t>
    </r>
    <r>
      <rPr>
        <sz val="7"/>
        <color theme="1"/>
        <rFont val="Times New Roman"/>
        <family val="1"/>
      </rPr>
      <t xml:space="preserve">       </t>
    </r>
    <r>
      <rPr>
        <sz val="11"/>
        <color theme="1"/>
        <rFont val="Calibri"/>
        <family val="2"/>
      </rPr>
      <t> </t>
    </r>
  </si>
  <si>
    <t>Installation of Owner-Provided Signage</t>
  </si>
  <si>
    <r>
      <t xml:space="preserve">        </t>
    </r>
    <r>
      <rPr>
        <sz val="11"/>
        <color theme="1"/>
        <rFont val="Calibri"/>
        <family val="2"/>
      </rPr>
      <t>53.</t>
    </r>
    <r>
      <rPr>
        <sz val="7"/>
        <color theme="1"/>
        <rFont val="Times New Roman"/>
        <family val="1"/>
      </rPr>
      <t xml:space="preserve">       </t>
    </r>
    <r>
      <rPr>
        <sz val="11"/>
        <color theme="1"/>
        <rFont val="Calibri"/>
        <family val="2"/>
      </rPr>
      <t> </t>
    </r>
  </si>
  <si>
    <t>Bike Rack</t>
  </si>
  <si>
    <r>
      <t xml:space="preserve">        </t>
    </r>
    <r>
      <rPr>
        <sz val="11"/>
        <color theme="1"/>
        <rFont val="Calibri"/>
        <family val="2"/>
      </rPr>
      <t>54.</t>
    </r>
    <r>
      <rPr>
        <sz val="7"/>
        <color theme="1"/>
        <rFont val="Times New Roman"/>
        <family val="1"/>
      </rPr>
      <t xml:space="preserve">       </t>
    </r>
    <r>
      <rPr>
        <sz val="11"/>
        <color theme="1"/>
        <rFont val="Calibri"/>
        <family val="2"/>
      </rPr>
      <t> </t>
    </r>
  </si>
  <si>
    <t>Install Owner Provided Trash Receptacles</t>
  </si>
  <si>
    <r>
      <t xml:space="preserve">        </t>
    </r>
    <r>
      <rPr>
        <sz val="11"/>
        <color theme="1"/>
        <rFont val="Calibri"/>
        <family val="2"/>
      </rPr>
      <t>55.</t>
    </r>
    <r>
      <rPr>
        <sz val="7"/>
        <color theme="1"/>
        <rFont val="Times New Roman"/>
        <family val="1"/>
      </rPr>
      <t xml:space="preserve">       </t>
    </r>
    <r>
      <rPr>
        <sz val="11"/>
        <color theme="1"/>
        <rFont val="Calibri"/>
        <family val="2"/>
      </rPr>
      <t> </t>
    </r>
  </si>
  <si>
    <t>Install Owner Provided Park Bench</t>
  </si>
  <si>
    <r>
      <t xml:space="preserve">        </t>
    </r>
    <r>
      <rPr>
        <sz val="11"/>
        <color theme="1"/>
        <rFont val="Calibri"/>
        <family val="2"/>
      </rPr>
      <t>56.</t>
    </r>
    <r>
      <rPr>
        <sz val="7"/>
        <color theme="1"/>
        <rFont val="Times New Roman"/>
        <family val="1"/>
      </rPr>
      <t xml:space="preserve">       </t>
    </r>
    <r>
      <rPr>
        <sz val="11"/>
        <color theme="1"/>
        <rFont val="Calibri"/>
        <family val="2"/>
      </rPr>
      <t> </t>
    </r>
  </si>
  <si>
    <t>Dumpster Enclosure</t>
  </si>
  <si>
    <r>
      <t xml:space="preserve">        </t>
    </r>
    <r>
      <rPr>
        <sz val="11"/>
        <color theme="1"/>
        <rFont val="Calibri"/>
        <family val="2"/>
      </rPr>
      <t>57.</t>
    </r>
    <r>
      <rPr>
        <sz val="7"/>
        <color theme="1"/>
        <rFont val="Times New Roman"/>
        <family val="1"/>
      </rPr>
      <t xml:space="preserve">       </t>
    </r>
    <r>
      <rPr>
        <sz val="11"/>
        <color theme="1"/>
        <rFont val="Calibri"/>
        <family val="2"/>
      </rPr>
      <t> </t>
    </r>
  </si>
  <si>
    <t>Concrete Wheelstop – 6’</t>
  </si>
  <si>
    <r>
      <t xml:space="preserve">        </t>
    </r>
    <r>
      <rPr>
        <sz val="11"/>
        <color theme="1"/>
        <rFont val="Calibri"/>
        <family val="2"/>
      </rPr>
      <t>58.</t>
    </r>
    <r>
      <rPr>
        <sz val="7"/>
        <color theme="1"/>
        <rFont val="Times New Roman"/>
        <family val="1"/>
      </rPr>
      <t xml:space="preserve">       </t>
    </r>
    <r>
      <rPr>
        <sz val="11"/>
        <color theme="1"/>
        <rFont val="Calibri"/>
        <family val="2"/>
      </rPr>
      <t> </t>
    </r>
  </si>
  <si>
    <t>Concrete Wheelstop – 8’</t>
  </si>
  <si>
    <r>
      <t xml:space="preserve">        </t>
    </r>
    <r>
      <rPr>
        <sz val="11"/>
        <color theme="1"/>
        <rFont val="Calibri"/>
        <family val="2"/>
      </rPr>
      <t>59.</t>
    </r>
    <r>
      <rPr>
        <sz val="7"/>
        <color theme="1"/>
        <rFont val="Times New Roman"/>
        <family val="1"/>
      </rPr>
      <t xml:space="preserve">       </t>
    </r>
    <r>
      <rPr>
        <sz val="11"/>
        <color theme="1"/>
        <rFont val="Calibri"/>
        <family val="2"/>
      </rPr>
      <t> </t>
    </r>
  </si>
  <si>
    <t>4" Sanitary Lateral (SDR-35), including bedding &amp; premium backfill, complete including cleanouts, cap and collar.</t>
  </si>
  <si>
    <r>
      <t xml:space="preserve">        </t>
    </r>
    <r>
      <rPr>
        <sz val="11"/>
        <color theme="1"/>
        <rFont val="Calibri"/>
        <family val="2"/>
      </rPr>
      <t>60.</t>
    </r>
    <r>
      <rPr>
        <sz val="7"/>
        <color theme="1"/>
        <rFont val="Times New Roman"/>
        <family val="1"/>
      </rPr>
      <t xml:space="preserve">       </t>
    </r>
    <r>
      <rPr>
        <sz val="11"/>
        <color theme="1"/>
        <rFont val="Calibri"/>
        <family val="2"/>
      </rPr>
      <t> </t>
    </r>
  </si>
  <si>
    <t>4" Sanitary Lateral (SDR-35), including bedding &amp; native backfill, complete including cleanouts, cap and collar.</t>
  </si>
  <si>
    <r>
      <t xml:space="preserve">        </t>
    </r>
    <r>
      <rPr>
        <sz val="11"/>
        <color theme="1"/>
        <rFont val="Calibri"/>
        <family val="2"/>
      </rPr>
      <t>61.</t>
    </r>
    <r>
      <rPr>
        <sz val="7"/>
        <color theme="1"/>
        <rFont val="Times New Roman"/>
        <family val="1"/>
      </rPr>
      <t xml:space="preserve">       </t>
    </r>
    <r>
      <rPr>
        <sz val="11"/>
        <color theme="1"/>
        <rFont val="Calibri"/>
        <family val="2"/>
      </rPr>
      <t> </t>
    </r>
  </si>
  <si>
    <t>8" Sanitary Pipe (SDR-35), including bedding &amp; premium backfill, complete</t>
  </si>
  <si>
    <r>
      <t xml:space="preserve">        </t>
    </r>
    <r>
      <rPr>
        <sz val="11"/>
        <color theme="1"/>
        <rFont val="Calibri"/>
        <family val="2"/>
      </rPr>
      <t>62.</t>
    </r>
    <r>
      <rPr>
        <sz val="7"/>
        <color theme="1"/>
        <rFont val="Times New Roman"/>
        <family val="1"/>
      </rPr>
      <t xml:space="preserve">       </t>
    </r>
    <r>
      <rPr>
        <sz val="11"/>
        <color theme="1"/>
        <rFont val="Calibri"/>
        <family val="2"/>
      </rPr>
      <t> </t>
    </r>
  </si>
  <si>
    <t>8" Sanitary Pipe (SDR-35), including bedding &amp; native backfill, complete</t>
  </si>
  <si>
    <t>48" Sanitary Manhole, complete</t>
  </si>
  <si>
    <r>
      <t xml:space="preserve">        </t>
    </r>
    <r>
      <rPr>
        <sz val="11"/>
        <color theme="1"/>
        <rFont val="Calibri"/>
        <family val="2"/>
      </rPr>
      <t>63.</t>
    </r>
    <r>
      <rPr>
        <sz val="7"/>
        <color theme="1"/>
        <rFont val="Times New Roman"/>
        <family val="1"/>
      </rPr>
      <t xml:space="preserve">       </t>
    </r>
    <r>
      <rPr>
        <sz val="11"/>
        <color theme="1"/>
        <rFont val="Calibri"/>
        <family val="2"/>
      </rPr>
      <t> </t>
    </r>
  </si>
  <si>
    <t>8" Sanitary Plug, complete</t>
  </si>
  <si>
    <r>
      <t xml:space="preserve">        </t>
    </r>
    <r>
      <rPr>
        <sz val="11"/>
        <color theme="1"/>
        <rFont val="Calibri"/>
        <family val="2"/>
      </rPr>
      <t>64.</t>
    </r>
    <r>
      <rPr>
        <sz val="7"/>
        <color theme="1"/>
        <rFont val="Times New Roman"/>
        <family val="1"/>
      </rPr>
      <t xml:space="preserve">       </t>
    </r>
    <r>
      <rPr>
        <sz val="11"/>
        <color theme="1"/>
        <rFont val="Calibri"/>
        <family val="2"/>
      </rPr>
      <t> </t>
    </r>
  </si>
  <si>
    <t>4”x4” PVC Sanitary Wye, complete</t>
  </si>
  <si>
    <r>
      <t xml:space="preserve">        </t>
    </r>
    <r>
      <rPr>
        <sz val="11"/>
        <color theme="1"/>
        <rFont val="Calibri"/>
        <family val="2"/>
      </rPr>
      <t>65.</t>
    </r>
    <r>
      <rPr>
        <sz val="7"/>
        <color theme="1"/>
        <rFont val="Times New Roman"/>
        <family val="1"/>
      </rPr>
      <t xml:space="preserve">       </t>
    </r>
    <r>
      <rPr>
        <sz val="11"/>
        <color theme="1"/>
        <rFont val="Calibri"/>
        <family val="2"/>
      </rPr>
      <t> </t>
    </r>
  </si>
  <si>
    <t>8"x4" PVC Sanitary Wye, complete</t>
  </si>
  <si>
    <r>
      <t xml:space="preserve">        </t>
    </r>
    <r>
      <rPr>
        <sz val="11"/>
        <color theme="1"/>
        <rFont val="Calibri"/>
        <family val="2"/>
      </rPr>
      <t>66.</t>
    </r>
    <r>
      <rPr>
        <sz val="7"/>
        <color theme="1"/>
        <rFont val="Times New Roman"/>
        <family val="1"/>
      </rPr>
      <t xml:space="preserve">       </t>
    </r>
    <r>
      <rPr>
        <sz val="11"/>
        <color theme="1"/>
        <rFont val="Calibri"/>
        <family val="2"/>
      </rPr>
      <t> </t>
    </r>
  </si>
  <si>
    <t>Pavement Restoration to Repair Trench Cuts, complete</t>
  </si>
  <si>
    <r>
      <t xml:space="preserve">        </t>
    </r>
    <r>
      <rPr>
        <sz val="11"/>
        <color theme="1"/>
        <rFont val="Calibri"/>
        <family val="2"/>
      </rPr>
      <t>67.</t>
    </r>
    <r>
      <rPr>
        <sz val="7"/>
        <color theme="1"/>
        <rFont val="Times New Roman"/>
        <family val="1"/>
      </rPr>
      <t xml:space="preserve">       </t>
    </r>
    <r>
      <rPr>
        <sz val="11"/>
        <color theme="1"/>
        <rFont val="Calibri"/>
        <family val="2"/>
      </rPr>
      <t> </t>
    </r>
  </si>
  <si>
    <t>Adjust Existing Catch Basin to Grade</t>
  </si>
  <si>
    <r>
      <t xml:space="preserve">        </t>
    </r>
    <r>
      <rPr>
        <sz val="11"/>
        <color theme="1"/>
        <rFont val="Calibri"/>
        <family val="2"/>
      </rPr>
      <t>68.</t>
    </r>
    <r>
      <rPr>
        <sz val="7"/>
        <color theme="1"/>
        <rFont val="Times New Roman"/>
        <family val="1"/>
      </rPr>
      <t xml:space="preserve">       </t>
    </r>
    <r>
      <rPr>
        <sz val="11"/>
        <color theme="1"/>
        <rFont val="Calibri"/>
        <family val="2"/>
      </rPr>
      <t> </t>
    </r>
  </si>
  <si>
    <t>Connect to Existing Catch Basin</t>
  </si>
  <si>
    <r>
      <t xml:space="preserve">        </t>
    </r>
    <r>
      <rPr>
        <sz val="11"/>
        <color theme="1"/>
        <rFont val="Calibri"/>
        <family val="2"/>
      </rPr>
      <t>69.</t>
    </r>
    <r>
      <rPr>
        <sz val="7"/>
        <color theme="1"/>
        <rFont val="Times New Roman"/>
        <family val="1"/>
      </rPr>
      <t xml:space="preserve">       </t>
    </r>
    <r>
      <rPr>
        <sz val="11"/>
        <color theme="1"/>
        <rFont val="Calibri"/>
        <family val="2"/>
      </rPr>
      <t> </t>
    </r>
  </si>
  <si>
    <t>Catch Basin (ODOT 2-2B)</t>
  </si>
  <si>
    <r>
      <t xml:space="preserve">        </t>
    </r>
    <r>
      <rPr>
        <sz val="11"/>
        <color theme="1"/>
        <rFont val="Calibri"/>
        <family val="2"/>
      </rPr>
      <t>70.</t>
    </r>
    <r>
      <rPr>
        <sz val="7"/>
        <color theme="1"/>
        <rFont val="Times New Roman"/>
        <family val="1"/>
      </rPr>
      <t xml:space="preserve">       </t>
    </r>
    <r>
      <rPr>
        <sz val="11"/>
        <color theme="1"/>
        <rFont val="Calibri"/>
        <family val="2"/>
      </rPr>
      <t> </t>
    </r>
  </si>
  <si>
    <t>Storm Sewer Extension (8” HDPE)</t>
  </si>
  <si>
    <r>
      <t xml:space="preserve">        </t>
    </r>
    <r>
      <rPr>
        <sz val="11"/>
        <color theme="1"/>
        <rFont val="Calibri"/>
        <family val="2"/>
      </rPr>
      <t>71.</t>
    </r>
    <r>
      <rPr>
        <sz val="7"/>
        <color theme="1"/>
        <rFont val="Times New Roman"/>
        <family val="1"/>
      </rPr>
      <t xml:space="preserve">       </t>
    </r>
    <r>
      <rPr>
        <sz val="11"/>
        <color theme="1"/>
        <rFont val="Calibri"/>
        <family val="2"/>
      </rPr>
      <t> </t>
    </r>
  </si>
  <si>
    <t>Connection of Existing Drainage Conduits, 4” HDPE</t>
  </si>
  <si>
    <r>
      <t xml:space="preserve">        </t>
    </r>
    <r>
      <rPr>
        <sz val="11"/>
        <color theme="1"/>
        <rFont val="Calibri"/>
        <family val="2"/>
      </rPr>
      <t>72.</t>
    </r>
    <r>
      <rPr>
        <sz val="7"/>
        <color theme="1"/>
        <rFont val="Times New Roman"/>
        <family val="1"/>
      </rPr>
      <t xml:space="preserve">       </t>
    </r>
    <r>
      <rPr>
        <sz val="11"/>
        <color theme="1"/>
        <rFont val="Calibri"/>
        <family val="2"/>
      </rPr>
      <t> </t>
    </r>
  </si>
  <si>
    <t>Connection of Existing Drainage Conduits, 6” HDPE</t>
  </si>
  <si>
    <r>
      <t xml:space="preserve">        </t>
    </r>
    <r>
      <rPr>
        <sz val="11"/>
        <color theme="1"/>
        <rFont val="Calibri"/>
        <family val="2"/>
      </rPr>
      <t>73.</t>
    </r>
    <r>
      <rPr>
        <sz val="7"/>
        <color theme="1"/>
        <rFont val="Times New Roman"/>
        <family val="1"/>
      </rPr>
      <t xml:space="preserve">       </t>
    </r>
    <r>
      <rPr>
        <sz val="11"/>
        <color theme="1"/>
        <rFont val="Calibri"/>
        <family val="2"/>
      </rPr>
      <t> </t>
    </r>
  </si>
  <si>
    <t>Connection of Existing Drainage Conduits, 12” HDPE</t>
  </si>
  <si>
    <r>
      <t xml:space="preserve">        </t>
    </r>
    <r>
      <rPr>
        <sz val="11"/>
        <color theme="1"/>
        <rFont val="Calibri"/>
        <family val="2"/>
      </rPr>
      <t>74.</t>
    </r>
    <r>
      <rPr>
        <sz val="7"/>
        <color theme="1"/>
        <rFont val="Times New Roman"/>
        <family val="1"/>
      </rPr>
      <t xml:space="preserve">       </t>
    </r>
    <r>
      <rPr>
        <sz val="11"/>
        <color theme="1"/>
        <rFont val="Calibri"/>
        <family val="2"/>
      </rPr>
      <t> </t>
    </r>
  </si>
  <si>
    <t>Water Services (1” HDPE), complete</t>
  </si>
  <si>
    <r>
      <t xml:space="preserve">        </t>
    </r>
    <r>
      <rPr>
        <sz val="11"/>
        <color theme="1"/>
        <rFont val="Calibri"/>
        <family val="2"/>
      </rPr>
      <t>75.</t>
    </r>
    <r>
      <rPr>
        <sz val="7"/>
        <color theme="1"/>
        <rFont val="Times New Roman"/>
        <family val="1"/>
      </rPr>
      <t xml:space="preserve">       </t>
    </r>
    <r>
      <rPr>
        <sz val="11"/>
        <color theme="1"/>
        <rFont val="Calibri"/>
        <family val="2"/>
      </rPr>
      <t> </t>
    </r>
  </si>
  <si>
    <t>4" HDPE Water Main, HDD, complete</t>
  </si>
  <si>
    <r>
      <t xml:space="preserve">        </t>
    </r>
    <r>
      <rPr>
        <sz val="11"/>
        <color theme="1"/>
        <rFont val="Calibri"/>
        <family val="2"/>
      </rPr>
      <t>76.</t>
    </r>
    <r>
      <rPr>
        <sz val="7"/>
        <color theme="1"/>
        <rFont val="Times New Roman"/>
        <family val="1"/>
      </rPr>
      <t xml:space="preserve">       </t>
    </r>
    <r>
      <rPr>
        <sz val="11"/>
        <color theme="1"/>
        <rFont val="Calibri"/>
        <family val="2"/>
      </rPr>
      <t> </t>
    </r>
  </si>
  <si>
    <t>2" HDPE Water Main, HDD, complete</t>
  </si>
  <si>
    <r>
      <t xml:space="preserve">        </t>
    </r>
    <r>
      <rPr>
        <sz val="11"/>
        <color theme="1"/>
        <rFont val="Calibri"/>
        <family val="2"/>
      </rPr>
      <t>77.</t>
    </r>
    <r>
      <rPr>
        <sz val="7"/>
        <color theme="1"/>
        <rFont val="Times New Roman"/>
        <family val="1"/>
      </rPr>
      <t xml:space="preserve">       </t>
    </r>
    <r>
      <rPr>
        <sz val="11"/>
        <color theme="1"/>
        <rFont val="Calibri"/>
        <family val="2"/>
      </rPr>
      <t> </t>
    </r>
  </si>
  <si>
    <t>4"x2" Tee, complete</t>
  </si>
  <si>
    <r>
      <t xml:space="preserve">        </t>
    </r>
    <r>
      <rPr>
        <sz val="11"/>
        <color theme="1"/>
        <rFont val="Calibri"/>
        <family val="2"/>
      </rPr>
      <t>78.</t>
    </r>
    <r>
      <rPr>
        <sz val="7"/>
        <color theme="1"/>
        <rFont val="Times New Roman"/>
        <family val="1"/>
      </rPr>
      <t xml:space="preserve">       </t>
    </r>
    <r>
      <rPr>
        <sz val="11"/>
        <color theme="1"/>
        <rFont val="Calibri"/>
        <family val="2"/>
      </rPr>
      <t> </t>
    </r>
  </si>
  <si>
    <t>4"x2" Reducer, complete</t>
  </si>
  <si>
    <r>
      <t xml:space="preserve">        </t>
    </r>
    <r>
      <rPr>
        <sz val="11"/>
        <color theme="1"/>
        <rFont val="Calibri"/>
        <family val="2"/>
      </rPr>
      <t>79.</t>
    </r>
    <r>
      <rPr>
        <sz val="7"/>
        <color theme="1"/>
        <rFont val="Times New Roman"/>
        <family val="1"/>
      </rPr>
      <t xml:space="preserve">       </t>
    </r>
    <r>
      <rPr>
        <sz val="11"/>
        <color theme="1"/>
        <rFont val="Calibri"/>
        <family val="2"/>
      </rPr>
      <t> </t>
    </r>
  </si>
  <si>
    <t>4" Gate Valve &amp; Box, complete</t>
  </si>
  <si>
    <r>
      <t xml:space="preserve">        </t>
    </r>
    <r>
      <rPr>
        <sz val="11"/>
        <color theme="1"/>
        <rFont val="Calibri"/>
        <family val="2"/>
      </rPr>
      <t>80.</t>
    </r>
    <r>
      <rPr>
        <sz val="7"/>
        <color theme="1"/>
        <rFont val="Times New Roman"/>
        <family val="1"/>
      </rPr>
      <t xml:space="preserve">       </t>
    </r>
    <r>
      <rPr>
        <sz val="11"/>
        <color theme="1"/>
        <rFont val="Calibri"/>
        <family val="2"/>
      </rPr>
      <t> </t>
    </r>
  </si>
  <si>
    <t>2" Plug, complete</t>
  </si>
  <si>
    <r>
      <t xml:space="preserve">        </t>
    </r>
    <r>
      <rPr>
        <sz val="11"/>
        <color theme="1"/>
        <rFont val="Calibri"/>
        <family val="2"/>
      </rPr>
      <t>81.</t>
    </r>
    <r>
      <rPr>
        <sz val="7"/>
        <color theme="1"/>
        <rFont val="Times New Roman"/>
        <family val="1"/>
      </rPr>
      <t xml:space="preserve">       </t>
    </r>
    <r>
      <rPr>
        <sz val="11"/>
        <color theme="1"/>
        <rFont val="Calibri"/>
        <family val="2"/>
      </rPr>
      <t> </t>
    </r>
  </si>
  <si>
    <t>4" Plug, complete</t>
  </si>
  <si>
    <r>
      <t xml:space="preserve">        </t>
    </r>
    <r>
      <rPr>
        <sz val="11"/>
        <color theme="1"/>
        <rFont val="Calibri"/>
        <family val="2"/>
      </rPr>
      <t>82.</t>
    </r>
    <r>
      <rPr>
        <sz val="7"/>
        <color theme="1"/>
        <rFont val="Times New Roman"/>
        <family val="1"/>
      </rPr>
      <t xml:space="preserve">       </t>
    </r>
    <r>
      <rPr>
        <sz val="11"/>
        <color theme="1"/>
        <rFont val="Calibri"/>
        <family val="2"/>
      </rPr>
      <t> </t>
    </r>
  </si>
  <si>
    <t>2"x2 Tee, complete</t>
  </si>
  <si>
    <r>
      <t xml:space="preserve">        </t>
    </r>
    <r>
      <rPr>
        <sz val="11"/>
        <color theme="1"/>
        <rFont val="Calibri"/>
        <family val="2"/>
      </rPr>
      <t>83.</t>
    </r>
    <r>
      <rPr>
        <sz val="7"/>
        <color theme="1"/>
        <rFont val="Times New Roman"/>
        <family val="1"/>
      </rPr>
      <t xml:space="preserve">       </t>
    </r>
    <r>
      <rPr>
        <sz val="11"/>
        <color theme="1"/>
        <rFont val="Calibri"/>
        <family val="2"/>
      </rPr>
      <t> </t>
    </r>
  </si>
  <si>
    <t>2" Gate Valve &amp; Box, complete</t>
  </si>
  <si>
    <r>
      <t xml:space="preserve">        </t>
    </r>
    <r>
      <rPr>
        <sz val="11"/>
        <color theme="1"/>
        <rFont val="Calibri"/>
        <family val="2"/>
      </rPr>
      <t>84.</t>
    </r>
    <r>
      <rPr>
        <sz val="7"/>
        <color theme="1"/>
        <rFont val="Times New Roman"/>
        <family val="1"/>
      </rPr>
      <t xml:space="preserve">       </t>
    </r>
    <r>
      <rPr>
        <sz val="11"/>
        <color theme="1"/>
        <rFont val="Calibri"/>
        <family val="2"/>
      </rPr>
      <t> </t>
    </r>
  </si>
  <si>
    <t>Flush Hydrant, complete</t>
  </si>
  <si>
    <r>
      <t xml:space="preserve">        </t>
    </r>
    <r>
      <rPr>
        <sz val="11"/>
        <color theme="1"/>
        <rFont val="Calibri"/>
        <family val="2"/>
      </rPr>
      <t>85.</t>
    </r>
    <r>
      <rPr>
        <sz val="7"/>
        <color theme="1"/>
        <rFont val="Times New Roman"/>
        <family val="1"/>
      </rPr>
      <t xml:space="preserve">       </t>
    </r>
    <r>
      <rPr>
        <sz val="11"/>
        <color theme="1"/>
        <rFont val="Calibri"/>
        <family val="2"/>
      </rPr>
      <t> </t>
    </r>
  </si>
  <si>
    <t>RV Yard Hydrant, complete</t>
  </si>
  <si>
    <r>
      <t xml:space="preserve">        </t>
    </r>
    <r>
      <rPr>
        <sz val="11"/>
        <color theme="1"/>
        <rFont val="Calibri"/>
        <family val="2"/>
      </rPr>
      <t>86.</t>
    </r>
    <r>
      <rPr>
        <sz val="7"/>
        <color theme="1"/>
        <rFont val="Times New Roman"/>
        <family val="1"/>
      </rPr>
      <t xml:space="preserve">       </t>
    </r>
    <r>
      <rPr>
        <sz val="11"/>
        <color theme="1"/>
        <rFont val="Calibri"/>
        <family val="2"/>
      </rPr>
      <t> </t>
    </r>
  </si>
  <si>
    <t>RV Yard Hydrants - Frost Free, complete</t>
  </si>
  <si>
    <r>
      <t xml:space="preserve">        </t>
    </r>
    <r>
      <rPr>
        <sz val="11"/>
        <color theme="1"/>
        <rFont val="Calibri"/>
        <family val="2"/>
      </rPr>
      <t>87.</t>
    </r>
    <r>
      <rPr>
        <sz val="7"/>
        <color theme="1"/>
        <rFont val="Times New Roman"/>
        <family val="1"/>
      </rPr>
      <t xml:space="preserve">       </t>
    </r>
    <r>
      <rPr>
        <sz val="11"/>
        <color theme="1"/>
        <rFont val="Calibri"/>
        <family val="2"/>
      </rPr>
      <t> </t>
    </r>
  </si>
  <si>
    <t>Deciduous Tree (3" Cal.)</t>
  </si>
  <si>
    <r>
      <t xml:space="preserve">        </t>
    </r>
    <r>
      <rPr>
        <sz val="11"/>
        <color theme="1"/>
        <rFont val="Calibri"/>
        <family val="2"/>
      </rPr>
      <t>88.</t>
    </r>
    <r>
      <rPr>
        <sz val="7"/>
        <color theme="1"/>
        <rFont val="Times New Roman"/>
        <family val="1"/>
      </rPr>
      <t xml:space="preserve">       </t>
    </r>
    <r>
      <rPr>
        <sz val="11"/>
        <color theme="1"/>
        <rFont val="Calibri"/>
        <family val="2"/>
      </rPr>
      <t> </t>
    </r>
  </si>
  <si>
    <t>Shrubs</t>
  </si>
  <si>
    <r>
      <t xml:space="preserve">        </t>
    </r>
    <r>
      <rPr>
        <sz val="11"/>
        <color theme="1"/>
        <rFont val="Calibri"/>
        <family val="2"/>
      </rPr>
      <t>89.</t>
    </r>
    <r>
      <rPr>
        <sz val="7"/>
        <color theme="1"/>
        <rFont val="Times New Roman"/>
        <family val="1"/>
      </rPr>
      <t xml:space="preserve">       </t>
    </r>
    <r>
      <rPr>
        <sz val="11"/>
        <color theme="1"/>
        <rFont val="Calibri"/>
        <family val="2"/>
      </rPr>
      <t> </t>
    </r>
  </si>
  <si>
    <t>Perennials</t>
  </si>
  <si>
    <r>
      <t xml:space="preserve">        </t>
    </r>
    <r>
      <rPr>
        <sz val="11"/>
        <color theme="1"/>
        <rFont val="Calibri"/>
        <family val="2"/>
      </rPr>
      <t>90.</t>
    </r>
    <r>
      <rPr>
        <sz val="7"/>
        <color theme="1"/>
        <rFont val="Times New Roman"/>
        <family val="1"/>
      </rPr>
      <t xml:space="preserve">       </t>
    </r>
    <r>
      <rPr>
        <sz val="11"/>
        <color theme="1"/>
        <rFont val="Calibri"/>
        <family val="2"/>
      </rPr>
      <t> </t>
    </r>
  </si>
  <si>
    <r>
      <t xml:space="preserve">        </t>
    </r>
    <r>
      <rPr>
        <sz val="11"/>
        <color theme="1"/>
        <rFont val="Calibri"/>
        <family val="2"/>
      </rPr>
      <t>91.</t>
    </r>
    <r>
      <rPr>
        <sz val="7"/>
        <color theme="1"/>
        <rFont val="Times New Roman"/>
        <family val="1"/>
      </rPr>
      <t xml:space="preserve">       </t>
    </r>
    <r>
      <rPr>
        <sz val="11"/>
        <color theme="1"/>
        <rFont val="Calibri"/>
        <family val="2"/>
      </rPr>
      <t> </t>
    </r>
  </si>
  <si>
    <t>Site Electrical Demolition</t>
  </si>
  <si>
    <r>
      <t xml:space="preserve">        </t>
    </r>
    <r>
      <rPr>
        <sz val="11"/>
        <color theme="1"/>
        <rFont val="Calibri"/>
        <family val="2"/>
      </rPr>
      <t>92.</t>
    </r>
    <r>
      <rPr>
        <sz val="7"/>
        <color theme="1"/>
        <rFont val="Times New Roman"/>
        <family val="1"/>
      </rPr>
      <t xml:space="preserve">       </t>
    </r>
    <r>
      <rPr>
        <sz val="11"/>
        <color theme="1"/>
        <rFont val="Calibri"/>
        <family val="2"/>
      </rPr>
      <t> </t>
    </r>
  </si>
  <si>
    <t>Pedestals (Installation only, Furnished by Owner)</t>
  </si>
  <si>
    <r>
      <t xml:space="preserve">        </t>
    </r>
    <r>
      <rPr>
        <sz val="11"/>
        <color theme="1"/>
        <rFont val="Calibri"/>
        <family val="2"/>
      </rPr>
      <t>93.</t>
    </r>
    <r>
      <rPr>
        <sz val="7"/>
        <color theme="1"/>
        <rFont val="Times New Roman"/>
        <family val="1"/>
      </rPr>
      <t xml:space="preserve">       </t>
    </r>
    <r>
      <rPr>
        <sz val="11"/>
        <color theme="1"/>
        <rFont val="Calibri"/>
        <family val="2"/>
      </rPr>
      <t> </t>
    </r>
  </si>
  <si>
    <t>Distribution Panels</t>
  </si>
  <si>
    <r>
      <t xml:space="preserve">        </t>
    </r>
    <r>
      <rPr>
        <sz val="11"/>
        <color theme="1"/>
        <rFont val="Calibri"/>
        <family val="2"/>
      </rPr>
      <t>94.</t>
    </r>
    <r>
      <rPr>
        <sz val="7"/>
        <color theme="1"/>
        <rFont val="Times New Roman"/>
        <family val="1"/>
      </rPr>
      <t xml:space="preserve">       </t>
    </r>
    <r>
      <rPr>
        <sz val="11"/>
        <color theme="1"/>
        <rFont val="Calibri"/>
        <family val="2"/>
      </rPr>
      <t> </t>
    </r>
  </si>
  <si>
    <t>Underground Utility Conduits</t>
  </si>
  <si>
    <r>
      <t xml:space="preserve">        </t>
    </r>
    <r>
      <rPr>
        <sz val="11"/>
        <color theme="1"/>
        <rFont val="Calibri"/>
        <family val="2"/>
      </rPr>
      <t>95.</t>
    </r>
    <r>
      <rPr>
        <sz val="7"/>
        <color theme="1"/>
        <rFont val="Times New Roman"/>
        <family val="1"/>
      </rPr>
      <t xml:space="preserve">       </t>
    </r>
    <r>
      <rPr>
        <sz val="11"/>
        <color theme="1"/>
        <rFont val="Calibri"/>
        <family val="2"/>
      </rPr>
      <t> </t>
    </r>
  </si>
  <si>
    <t>Utility Transformer Pad &amp; Vault</t>
  </si>
  <si>
    <r>
      <t xml:space="preserve">        </t>
    </r>
    <r>
      <rPr>
        <sz val="11"/>
        <color theme="1"/>
        <rFont val="Calibri"/>
        <family val="2"/>
      </rPr>
      <t>96.</t>
    </r>
    <r>
      <rPr>
        <sz val="7"/>
        <color theme="1"/>
        <rFont val="Times New Roman"/>
        <family val="1"/>
      </rPr>
      <t xml:space="preserve">       </t>
    </r>
    <r>
      <rPr>
        <sz val="11"/>
        <color theme="1"/>
        <rFont val="Calibri"/>
        <family val="2"/>
      </rPr>
      <t> </t>
    </r>
  </si>
  <si>
    <t>CT Cabinet</t>
  </si>
  <si>
    <r>
      <t xml:space="preserve">        </t>
    </r>
    <r>
      <rPr>
        <sz val="11"/>
        <color theme="1"/>
        <rFont val="Calibri"/>
        <family val="2"/>
      </rPr>
      <t>97.</t>
    </r>
    <r>
      <rPr>
        <sz val="7"/>
        <color theme="1"/>
        <rFont val="Times New Roman"/>
        <family val="1"/>
      </rPr>
      <t xml:space="preserve">       </t>
    </r>
    <r>
      <rPr>
        <sz val="11"/>
        <color theme="1"/>
        <rFont val="Calibri"/>
        <family val="2"/>
      </rPr>
      <t> </t>
    </r>
  </si>
  <si>
    <t>Utility Meter Enclosure</t>
  </si>
  <si>
    <r>
      <t xml:space="preserve">        </t>
    </r>
    <r>
      <rPr>
        <sz val="11"/>
        <color theme="1"/>
        <rFont val="Calibri"/>
        <family val="2"/>
      </rPr>
      <t>98.</t>
    </r>
    <r>
      <rPr>
        <sz val="7"/>
        <color theme="1"/>
        <rFont val="Times New Roman"/>
        <family val="1"/>
      </rPr>
      <t xml:space="preserve">       </t>
    </r>
    <r>
      <rPr>
        <sz val="11"/>
        <color theme="1"/>
        <rFont val="Calibri"/>
        <family val="2"/>
      </rPr>
      <t> </t>
    </r>
  </si>
  <si>
    <t xml:space="preserve">Underground Pedestal Conduit and Wiring </t>
  </si>
  <si>
    <r>
      <t xml:space="preserve">        </t>
    </r>
    <r>
      <rPr>
        <sz val="11"/>
        <color theme="1"/>
        <rFont val="Calibri"/>
        <family val="2"/>
      </rPr>
      <t>99.</t>
    </r>
    <r>
      <rPr>
        <sz val="7"/>
        <color theme="1"/>
        <rFont val="Times New Roman"/>
        <family val="1"/>
      </rPr>
      <t xml:space="preserve">       </t>
    </r>
    <r>
      <rPr>
        <sz val="11"/>
        <color theme="1"/>
        <rFont val="Calibri"/>
        <family val="2"/>
      </rPr>
      <t> </t>
    </r>
  </si>
  <si>
    <t>Underground Electrical Distribution</t>
  </si>
  <si>
    <r>
      <t xml:space="preserve">      </t>
    </r>
    <r>
      <rPr>
        <sz val="11"/>
        <color theme="1"/>
        <rFont val="Calibri"/>
        <family val="2"/>
      </rPr>
      <t>100.</t>
    </r>
    <r>
      <rPr>
        <sz val="7"/>
        <color theme="1"/>
        <rFont val="Times New Roman"/>
        <family val="1"/>
      </rPr>
      <t xml:space="preserve">      </t>
    </r>
    <r>
      <rPr>
        <sz val="11"/>
        <color theme="1"/>
        <rFont val="Calibri"/>
        <family val="2"/>
      </rPr>
      <t> </t>
    </r>
  </si>
  <si>
    <t xml:space="preserve">Communications Conduit </t>
  </si>
  <si>
    <r>
      <t xml:space="preserve">      </t>
    </r>
    <r>
      <rPr>
        <sz val="11"/>
        <color theme="1"/>
        <rFont val="Calibri"/>
        <family val="2"/>
      </rPr>
      <t>101.</t>
    </r>
    <r>
      <rPr>
        <sz val="7"/>
        <color theme="1"/>
        <rFont val="Times New Roman"/>
        <family val="1"/>
      </rPr>
      <t xml:space="preserve">      </t>
    </r>
    <r>
      <rPr>
        <sz val="11"/>
        <color theme="1"/>
        <rFont val="Calibri"/>
        <family val="2"/>
      </rPr>
      <t> </t>
    </r>
  </si>
  <si>
    <t>Electric Utility Service Extension</t>
  </si>
  <si>
    <r>
      <t xml:space="preserve">      </t>
    </r>
    <r>
      <rPr>
        <sz val="11"/>
        <color theme="1"/>
        <rFont val="Calibri"/>
        <family val="2"/>
      </rPr>
      <t>102.</t>
    </r>
    <r>
      <rPr>
        <sz val="7"/>
        <color theme="1"/>
        <rFont val="Times New Roman"/>
        <family val="1"/>
      </rPr>
      <t xml:space="preserve">      </t>
    </r>
    <r>
      <rPr>
        <sz val="11"/>
        <color theme="1"/>
        <rFont val="Calibri"/>
        <family val="2"/>
      </rPr>
      <t> </t>
    </r>
  </si>
  <si>
    <r>
      <t xml:space="preserve">      </t>
    </r>
    <r>
      <rPr>
        <sz val="11"/>
        <color theme="1"/>
        <rFont val="Calibri"/>
        <family val="2"/>
      </rPr>
      <t>103.</t>
    </r>
    <r>
      <rPr>
        <sz val="7"/>
        <color theme="1"/>
        <rFont val="Times New Roman"/>
        <family val="1"/>
      </rPr>
      <t xml:space="preserve">      </t>
    </r>
    <r>
      <rPr>
        <sz val="11"/>
        <color theme="1"/>
        <rFont val="Calibri"/>
        <family val="2"/>
      </rPr>
      <t> </t>
    </r>
  </si>
  <si>
    <t>4” Pavement Underdrain including geotextile fabric and stone</t>
  </si>
  <si>
    <r>
      <t xml:space="preserve">      </t>
    </r>
    <r>
      <rPr>
        <sz val="11"/>
        <color theme="1"/>
        <rFont val="Calibri"/>
        <family val="2"/>
      </rPr>
      <t>104.</t>
    </r>
    <r>
      <rPr>
        <sz val="7"/>
        <color theme="1"/>
        <rFont val="Times New Roman"/>
        <family val="1"/>
      </rPr>
      <t xml:space="preserve">      </t>
    </r>
    <r>
      <rPr>
        <sz val="11"/>
        <color theme="1"/>
        <rFont val="Calibri"/>
        <family val="2"/>
      </rPr>
      <t> </t>
    </r>
  </si>
  <si>
    <r>
      <t xml:space="preserve">      </t>
    </r>
    <r>
      <rPr>
        <sz val="11"/>
        <color theme="1"/>
        <rFont val="Calibri"/>
        <family val="2"/>
      </rPr>
      <t>105.</t>
    </r>
    <r>
      <rPr>
        <sz val="7"/>
        <color theme="1"/>
        <rFont val="Times New Roman"/>
        <family val="1"/>
      </rPr>
      <t xml:space="preserve">      </t>
    </r>
    <r>
      <rPr>
        <sz val="11"/>
        <color theme="1"/>
        <rFont val="Calibri"/>
        <family val="2"/>
      </rPr>
      <t> </t>
    </r>
  </si>
  <si>
    <t>Owner’s Contingency Allowance</t>
  </si>
  <si>
    <t>Total on Bid Form</t>
  </si>
  <si>
    <t>Pleasant Hill Lake Main Campground Renovations Project</t>
  </si>
  <si>
    <t xml:space="preserve">Clearing and Grubbing – Including Tree &amp; Stump Removal </t>
  </si>
  <si>
    <t>Selective Demolition – Existing Underground Electrical Conduit and Service Wires</t>
  </si>
  <si>
    <t xml:space="preserve">Selective Demolition – Existing 12” RCP Storm </t>
  </si>
  <si>
    <t xml:space="preserve">Selective Demolition – Existing Storm Catch Basin </t>
  </si>
  <si>
    <t>Selective Demolition – Existing Electrical Structures</t>
  </si>
  <si>
    <t>Selective Demolition – Existing Dump Stations, Waste Water Tanks, etc</t>
  </si>
  <si>
    <t>11A</t>
  </si>
  <si>
    <t>Selective Demolition –Concrete Waste Water Holding Tank, Removed Complete</t>
  </si>
  <si>
    <t>Selective Demolition – Existing Asphalt Pavement Removal, Full Depth</t>
  </si>
  <si>
    <t>Selective Demolition – Existing Fence</t>
  </si>
  <si>
    <t>Topsoil Stripped &amp; Stockpiled – Whole Site</t>
  </si>
  <si>
    <t>Placing Stockpiled Topsoil – Within ROW &amp; Within Campground</t>
  </si>
  <si>
    <t xml:space="preserve">Full Depth Pavement &amp; Subgrade Repair </t>
  </si>
  <si>
    <t>23A</t>
  </si>
  <si>
    <t>Partial Depth Pavement Repair (441) – Haul Routes</t>
  </si>
  <si>
    <t>23B</t>
  </si>
  <si>
    <t>Full Depth Pavement Repair (Full Depth including Aggregate Base) – Haul Routes</t>
  </si>
  <si>
    <t>23C</t>
  </si>
  <si>
    <t>Asphalt Pavement Repair – Proposed Utility Trenches</t>
  </si>
  <si>
    <t>Asphalt Concrete Base – Limestone Aggregate -  Roadways &amp; Parking Lots - 4"</t>
  </si>
  <si>
    <t>Aggregate Base – Roadways &amp; Parking Lots - 6"</t>
  </si>
  <si>
    <t>Aggregate Base – Multi-Use Path - 6"</t>
  </si>
  <si>
    <t>Aggregate Base – Concrete Walk – 3” (Prefabricated Restroom &amp; MP Area 9 Toilet/Showerhouse)</t>
  </si>
  <si>
    <t>Aggregate Base - Trash Enclosure Foundation - 6"</t>
  </si>
  <si>
    <t>Aggregate Base – Emergency Camper Access – 8"</t>
  </si>
  <si>
    <t>Asphalt Concrete Surface Course, Type I (448) - Multi-Use Path - 2-1/2"</t>
  </si>
  <si>
    <t>Reinforced Conc. Pavement – Trash Enclosure-Class QC1 –6”</t>
  </si>
  <si>
    <t>Non-Reinforced Concrete Pavement – Class QC1 - RV Pads &amp; Aprons - 5"</t>
  </si>
  <si>
    <t xml:space="preserve">Prefabricated Restroom Facility &amp; MP Area 9  T/SH – Concrete Steps w/Associated Footer </t>
  </si>
  <si>
    <t>Concrete Walk – 4” (Prefabricated Restroom &amp; MP Area 9 Toilet/Showerhouse)</t>
  </si>
  <si>
    <t>Concrete Walk – 4” (Detectable Warning Pads)</t>
  </si>
  <si>
    <t xml:space="preserve">Prefabricated Restroom – Aggregate Base Foundation – 12” - Installed Complete </t>
  </si>
  <si>
    <t>Hand Railing – Prefabricated Restroom/ MP Area 9 T/SH Facility – Steps &amp; Ramps</t>
  </si>
  <si>
    <t>Multi-Use Path Landscape Fabric – Hanes Geo Components Pro Silver/Steel – Installed Complete</t>
  </si>
  <si>
    <t>Sanitary Sewer Conduit w/304 backfill - 8" SDR 35 PVC - Installed Complete</t>
  </si>
  <si>
    <t>Sanitary Sewer Conduit w/native backfill - 8" SDR 35 PVC - Installed Complete</t>
  </si>
  <si>
    <t>Connect 8” Sanitary to Ex. MH in Area 11</t>
  </si>
  <si>
    <t>Sanitary Lateral w/304 backfill (4" PVC lateral, wye connection, connection cap, cleanout)</t>
  </si>
  <si>
    <t>Sanitary Lateral w/native backfill (4" PVC lateral, wye connection, connection cap, cleanout)</t>
  </si>
  <si>
    <t>Sanitary lateral to Prefabricated Restroom w/304 backfill (4” PVC lateral, wye connection, connection cap, 2 cleanouts)</t>
  </si>
  <si>
    <t>Sanitary lateral to Prefabricated Restroom w/native backfill (4” PVC lateral, wye connection, connection cap, 2 cleanouts)</t>
  </si>
  <si>
    <t>Force Main Conduit - 2” DIPS HDPE DR 9 – Installed Complete</t>
  </si>
  <si>
    <t>Electrical Utility Underground Conduit (2-6”) - Installed by Contractor</t>
  </si>
  <si>
    <t>Electrical Distribution Cable – Installed Complete, Including Conduit</t>
  </si>
  <si>
    <t>Eaton Powerhouse Power Pedestal – Installation Only</t>
  </si>
  <si>
    <t>Water - 2" HDPE Water Main w/304 backfill - Installed Complete</t>
  </si>
  <si>
    <t>Water - 2" HDPE Water Main w/native backfill - Installed Complete</t>
  </si>
  <si>
    <t>Water - 4" HDPE Water Main w/304 backfill - Installed Complete</t>
  </si>
  <si>
    <t>Water - 4" HDPE Water Main w/native backfill - Installed Complete</t>
  </si>
  <si>
    <t>Water - 2" HDPE Service Branch to Welcome Center w/304 backfill - Installed Complete</t>
  </si>
  <si>
    <t>Water - 2" HDPE Service Branch to Welcome Center w/native backfill - Installed Complete</t>
  </si>
  <si>
    <t>Water - 1" HDPE Service Branch to Marina w/304 backfill - Installed Complete</t>
  </si>
  <si>
    <t>Water - 1" HDPE Service Branch to Marina w/native backfill - Installed Complete</t>
  </si>
  <si>
    <t>Water Lateral - 1" water line, valve assembly, water connection</t>
  </si>
  <si>
    <t>Water Lateral to Prefabricated Restroom – 1”</t>
  </si>
  <si>
    <t>Water Lateral to MP Area 9 Toilet/Showerhouse – 2”</t>
  </si>
  <si>
    <t>1"  Water Valve Assembly and Box</t>
  </si>
  <si>
    <t>4'' X 4'' Tee</t>
  </si>
  <si>
    <t>4'' X 2'' Tee</t>
  </si>
  <si>
    <t>2'' X 2'' Tee</t>
  </si>
  <si>
    <t>2'' X 1'' Tee</t>
  </si>
  <si>
    <t>1'' X 1'' Tee</t>
  </si>
  <si>
    <t>2” X 1” Reducer</t>
  </si>
  <si>
    <t xml:space="preserve">Furnish and Install Air Release Valve </t>
  </si>
  <si>
    <t>Replace Existing Yard Hydrant Valve at Marina</t>
  </si>
  <si>
    <t>4”x4” Tapping Sleeve &amp; Valve at MP Area 9 Toilet/Showerhouse</t>
  </si>
  <si>
    <t>Cut &amp; Cap Ex. 2” Water Service to Welcome Center</t>
  </si>
  <si>
    <t>Cut &amp; Cap Ex. 1” Water Service to Marina</t>
  </si>
  <si>
    <t>Storm Sewer Conduit - 6" Installed Complete</t>
  </si>
  <si>
    <t>Storm Sewer Conduit - 8" Installed Complete</t>
  </si>
  <si>
    <t>Storm Sewer Conduit - 12" RCP w/304 backfill - Installed Complete</t>
  </si>
  <si>
    <t>Storm Sewer Conduit - 12" RCP w/native backfill - Installed Complete</t>
  </si>
  <si>
    <t>Precast Headwall &amp; Endwalls, Including Type C Rock Channel Protection</t>
  </si>
  <si>
    <t>6” Downspout to Splash</t>
  </si>
  <si>
    <t>Campground Deciduous Tree - 2" Caliper - Sugar Maple</t>
  </si>
  <si>
    <t>Campground Ornamental Grass-3 Gallon Containers-Switch Grass</t>
  </si>
  <si>
    <t>RV Campsite Landscaping - Arrowwood Viburnum Shrub</t>
  </si>
  <si>
    <t>RV Campsite Landscaping - Gro-low Sumac</t>
  </si>
  <si>
    <t>RV Campsite Landscaping - Shenandoah Switch Grass</t>
  </si>
  <si>
    <t>Retaining Wall – Prefabricated Restroom Area 10S</t>
  </si>
  <si>
    <t>Retaining Wall –MP Area 9 Toilet/Showerhouse</t>
  </si>
  <si>
    <t>Chainlink Fence Gate- 6’ high, 14’ wide opening, swing style</t>
  </si>
  <si>
    <t>Chainlink Fence- 6’ high</t>
  </si>
  <si>
    <t>Aluminum Bed Edging</t>
  </si>
  <si>
    <t>Coordination of Prefabricated Restroom Facility – Utility Rough-in &amp; Coordination of Connections</t>
  </si>
  <si>
    <t>Temporary Grading/Pad and Access for Prefabricated Restroom Facility Installation</t>
  </si>
  <si>
    <t>Prefabricated Restroom – Concrete Frost Wall – Installed Complete</t>
  </si>
  <si>
    <t xml:space="preserve">MP Area 9 Toilet/Showerhouse Expansion and Renovation </t>
  </si>
  <si>
    <t>Total listed on bid form</t>
  </si>
  <si>
    <t>6x6 W2.9/W2.9 (6 gauge) welded wire mesh for RV Pads &amp; Aprons</t>
  </si>
  <si>
    <t>Culvert Replacement – 16’W x 30”H x 40’L Concrete Box Culvert, Installed Complete</t>
  </si>
  <si>
    <t>Total Sum of Bid with Alternates</t>
  </si>
  <si>
    <t>Piedmont Lake Marina and Campground Renovations Project</t>
  </si>
  <si>
    <t>Division 2A-Demolition</t>
  </si>
  <si>
    <t>Clearing and Grubbing - Include Stump Removals</t>
  </si>
  <si>
    <t>Asphalt Pavement removal</t>
  </si>
  <si>
    <t>Gravel Pavement removal</t>
  </si>
  <si>
    <t>Remove Utility - Sanitary Sewer</t>
  </si>
  <si>
    <t>Remove Utility - Sanitary MH up to 8' depth</t>
  </si>
  <si>
    <t>Remove existing RV Power Pedestal</t>
  </si>
  <si>
    <t>Remove existing Power Panels 'D', 'E', and 'F'</t>
  </si>
  <si>
    <t>Remove existing Utility/Service Pole</t>
  </si>
  <si>
    <t>Division 2B-Utilities</t>
  </si>
  <si>
    <t>12" Nyloplast Drain Basin</t>
  </si>
  <si>
    <t>10” Storm Sewer Conduit,Type B- HDPE</t>
  </si>
  <si>
    <t>10” Storm Sewer Conduit,Type C- HDPE</t>
  </si>
  <si>
    <t>12” Storm Sewer Conduit,Type B-RCP</t>
  </si>
  <si>
    <t>24" Storm Sewer Conduit,Type C - RCP</t>
  </si>
  <si>
    <t>French Drain Complete - 6" Perforated Drain (18" Gravel Width)</t>
  </si>
  <si>
    <t>4" Gate Valve and Box</t>
  </si>
  <si>
    <t>4" Air Release Valve</t>
  </si>
  <si>
    <t>2" Air Release Valve</t>
  </si>
  <si>
    <t>2" Curb Valve and Box</t>
  </si>
  <si>
    <t>2" Wastewater Vacuum Release Valve</t>
  </si>
  <si>
    <t>1" curb valve and box at RV lots</t>
  </si>
  <si>
    <t>2" Sanitary Sewer (C901 HDPE) FORCE Main w/Gravel Backfill-Installed</t>
  </si>
  <si>
    <t>1.5" Sanitary Sewer (C901 HDPE) FORCE Main w/Gravel Backfill-Installed</t>
  </si>
  <si>
    <t>Sanitary Lift Station, 2-hp, 230 V, 1-phase Complete with 60-in precast wet well, 6'x6' precast valve vault, equipped per plans</t>
  </si>
  <si>
    <t>re-connect at Sanitary dump station</t>
  </si>
  <si>
    <t>4-inch San. Laterals, without premium backfill, Complete</t>
  </si>
  <si>
    <t>Division 2C-Sitework</t>
  </si>
  <si>
    <t>Excavation - Site Grading</t>
  </si>
  <si>
    <t>Excavation - Roadway</t>
  </si>
  <si>
    <t>Excavation - Asphalt Drive  Aprons</t>
  </si>
  <si>
    <t>Excavation - Concrete Areas</t>
  </si>
  <si>
    <t>Embankment - Site Grading</t>
  </si>
  <si>
    <t>Subgrade Compaction, for Asphalt Roadway</t>
  </si>
  <si>
    <t>Subgrade Compaction, for Asphalt Drive Aprons</t>
  </si>
  <si>
    <t>Subgrade Compaction, for concrete RV pads</t>
  </si>
  <si>
    <t>Stream Cross Vane</t>
  </si>
  <si>
    <t>Maintenance of Culvert Flow</t>
  </si>
  <si>
    <t>Type D Rock Channel  Protection with Filter at culverts</t>
  </si>
  <si>
    <t>Stream Bank stabilization</t>
  </si>
  <si>
    <t>Asphalt Concrete Base - Asphalt Drive Aprons - 3-1/2"</t>
  </si>
  <si>
    <t>Concrete - RV Pads &amp; concrete RV Aprons - 5"</t>
  </si>
  <si>
    <t>Concrete - Sidewalks - 4"</t>
  </si>
  <si>
    <t>Restroom - floor Backfill, 6" thickness compacted 57's</t>
  </si>
  <si>
    <t>Class QC1 concrete - Restroom  Foundation, Foundation Wall, &amp; reinforcing</t>
  </si>
  <si>
    <t>Aggregate Base - RV Pads (Concrete Area) - 4"</t>
  </si>
  <si>
    <t>Aggregate Base -  Asphalt Drive Aprons - 4"</t>
  </si>
  <si>
    <t>Tack Coat (0.05 gal/SY) (One Coat)  - Asphalt Drive Aprons</t>
  </si>
  <si>
    <t>Asphalt Type I Surface - Asphalt Drive Aprons - 1-1/2"</t>
  </si>
  <si>
    <t>Pavement markings for parking spaces &amp; arrows for vehicular traffic</t>
  </si>
  <si>
    <t>Division 2D-Landscape</t>
  </si>
  <si>
    <t>RV Campsite Landscaping - American Black Elderberry</t>
  </si>
  <si>
    <t>RV Campsite Landscaping -     Maple Leaf Viburnum Shrub</t>
  </si>
  <si>
    <t>RV Campsite Landscaping -  Northern Spicebush</t>
  </si>
  <si>
    <t>RV Campsite Landscaping -   Oakleaf Hydrangea</t>
  </si>
  <si>
    <t>RV Campsite Landscaping -       Rose of Sharon</t>
  </si>
  <si>
    <t>RV Campsite Landscaping - Summersweet</t>
  </si>
  <si>
    <t>RV Campsite Landscaping -   Tatarian Dogwood</t>
  </si>
  <si>
    <t>Division 16-Electrical</t>
  </si>
  <si>
    <t>TRENCHING FOR COMMUNICATIONS</t>
  </si>
  <si>
    <t>2” SCH 40 PVC CONDUIT FOR COMMUNICATIONS</t>
  </si>
  <si>
    <t>TRENCHING FOR ELECTRIC</t>
  </si>
  <si>
    <t>600A Service Lateral to 'PP1-PP4' and ‘PPSH</t>
  </si>
  <si>
    <t>600A DISTRIBUTION PANELBOARD 'PP1-PP4', 120/240V, 1-PHASE, 3 WIRE</t>
  </si>
  <si>
    <t>600A CT CABINET</t>
  </si>
  <si>
    <t>200A METER ENCLOSURE</t>
  </si>
  <si>
    <t>400A SERVICE LATERAL TO 'PP5'</t>
  </si>
  <si>
    <t>400A DISTRIBUTION PANELBOARD 'PP5', 120/240V, 1-PHASE, 3 WIRE</t>
  </si>
  <si>
    <t>400A CT CABINET</t>
  </si>
  <si>
    <t>UTILITY TRANSFORMER PAD</t>
  </si>
  <si>
    <t>GROUNDING</t>
  </si>
  <si>
    <t>UNISTRUT FRAME FOR ELECTRICAL DISTRIBUTION EQUIPMENT</t>
  </si>
  <si>
    <t>WWTP LIFT STATION</t>
  </si>
  <si>
    <t>4" SCHEDULE 40 PVC CONDUIT</t>
  </si>
  <si>
    <t>2" SCHEDULE 40 PVC CONDUIT</t>
  </si>
  <si>
    <t>500 KCMIL COPPER CONDUCTOR</t>
  </si>
  <si>
    <t>350 KCMIL COPPER CONDUCTOR</t>
  </si>
  <si>
    <t>#4/0 COPPER CONDUCTOR</t>
  </si>
  <si>
    <t>#3/0 COPPER CONDUCTOR</t>
  </si>
  <si>
    <t>#2/0 COPPER CONDUCTOR</t>
  </si>
  <si>
    <t>#1/0 COPPER CONDUCTOR</t>
  </si>
  <si>
    <t>#4 COPPER CONDUCTOR</t>
  </si>
  <si>
    <t>#6 COPPER CONDUCTOR</t>
  </si>
  <si>
    <t xml:space="preserve"> Power Pedestal - Installation and Foundation</t>
  </si>
  <si>
    <t>COPPER LUGS FOR TRANSFORMER</t>
  </si>
  <si>
    <t>MISCELLANEOUS ELECTRICAL SUPPORTING HARDWARE</t>
  </si>
  <si>
    <t>Restroom - UG plumbing for sanitary drains and water.  Include Connections within 5' of building</t>
  </si>
  <si>
    <t>Supply and Install Laundry Equipment</t>
  </si>
  <si>
    <t>(2) Field Offices</t>
  </si>
  <si>
    <t>Allowance #1, Full depth sub grade repair, 12 inches deep - complete</t>
  </si>
  <si>
    <t>Allowance #2, Electric Transformers and primary cable connections by AEP</t>
  </si>
  <si>
    <t>Contingency #1 - Connection of existing Drainage Conduit (10' or smaller)</t>
  </si>
  <si>
    <t>Contingency # 2 – Owner’s Allowance</t>
  </si>
  <si>
    <t>ADDENDA ITEMS</t>
  </si>
  <si>
    <t>Cement Stabilized Roadway Subgrade, 12-inches deep</t>
  </si>
  <si>
    <t>3” thick Crushed Aggregate Shoulder</t>
  </si>
  <si>
    <t>Flush concrete curb at ADA RV lot</t>
  </si>
  <si>
    <t>Steel Plate. 1” thickness, 5’ x 8’ minimum size.  Placed, secured, and maintained during entire project</t>
  </si>
  <si>
    <t>Playground &amp; Swingset Demo - Remove and dispose of playground, swingset, and associated foundations</t>
  </si>
  <si>
    <t>Installation of owner purchased ADA fire ring with pin anchors</t>
  </si>
  <si>
    <t>Allowance #1, French Drain Complete - 4" Perforated Drain</t>
  </si>
  <si>
    <t>Chemically stabilized embankment Contingency Qty. of LKD</t>
  </si>
  <si>
    <t>4-inch San. Laterals, WITH premium backfill, Complete</t>
  </si>
  <si>
    <t xml:space="preserve">Concrete Trailer Pad Apron &amp; parking areas Pavement: ODOT Item 452 – 5” Non-Reinforced Concrete Pavement, Class QC1 </t>
  </si>
  <si>
    <t>Vehicular Concrete Pavement: Reinforcement</t>
  </si>
  <si>
    <t>Total Bid with Alternate #1</t>
  </si>
  <si>
    <t>Total Bid with Alternate #2</t>
  </si>
  <si>
    <t>Total Bid with Alternate #1 and Alternate #2</t>
  </si>
  <si>
    <t>Bid Opening: Thursday November 30, 2017</t>
  </si>
  <si>
    <t>Unit Cost</t>
  </si>
  <si>
    <t>Mobilization, As Per Plan</t>
  </si>
  <si>
    <t>1 ½-inch Landside Piping within 4-inch Pipe Chase, with Manual Shutoff Valve, Anti-Siphon Valve and Line Leak Detection, As Per Plan</t>
  </si>
  <si>
    <t>1 ½-inch Piping with Dry Disconnect Coupling, Onshore Transition Sump to Dockside Transition Sump,  As Per Plan</t>
  </si>
  <si>
    <t>1 ½-inch Above-Ground, Dockside Transition Sump to Dispenser Sump,  Dockside Piping, As Per Plan</t>
  </si>
  <si>
    <t>2000 Gallon AST to be Removed, As Per Plan</t>
  </si>
  <si>
    <t>Modifications to Existing 6000 Gallon AST, Including STP Removal, New Suction Piping, Anti-Siphon Valve, Spill Containment, Fill Cap, Overfill Protection, Thermal Pressure Relief Valve, and Above-Ground Piping to New Tank Slab Transition Sump, As Per Plan</t>
  </si>
  <si>
    <t>Onshore Transition Sump, to be Removed and Replaced, As Per Plan</t>
  </si>
  <si>
    <t>Dockside Transition Sump, to be Removed and Replaced, As Per Plan</t>
  </si>
  <si>
    <t>Dispenser Sump, As Per Plan</t>
  </si>
  <si>
    <t>Dual Nozzle, Suction-Pump Dispenser with 25-30 Ft Hose and Retractable Reel Each Nozzle, As Per Plan</t>
  </si>
  <si>
    <t>Installation and Programming of Veeder-Root Controller</t>
  </si>
  <si>
    <t>Installation and Connections of AST Interstitial Sensor</t>
  </si>
  <si>
    <t>Installation and Connections of AST Level Sensor</t>
  </si>
  <si>
    <t>Installation and Connections of AST Spill Containment Sensor</t>
  </si>
  <si>
    <t>Installation and Connections of Anti-Siphon Valve</t>
  </si>
  <si>
    <t>Installation and Connections of On-Shore Transition Sump Leak Detector</t>
  </si>
  <si>
    <t>Installation and Connections of On-Shore Transition Sump Solenoid Valve</t>
  </si>
  <si>
    <t>Installation and Connections of Dock Transition Sump Leak Detector</t>
  </si>
  <si>
    <t>Installation and Connections of Dispenser Sump Leak Detector</t>
  </si>
  <si>
    <t>Removal of Bollards, As Per Plan</t>
  </si>
  <si>
    <t>Installation of 6’-0” Vinyl Chain Link Fence, As Per Plan</t>
  </si>
  <si>
    <t>Installation of 4’ Vinyl Chain Link Gate, As Per Plan</t>
  </si>
  <si>
    <t>Line Voltage Wiring – (2) #16 in ¾” Conduit</t>
  </si>
  <si>
    <t>Control Wiring – (1) #18 in ¾” Conduit</t>
  </si>
  <si>
    <t>30A 3-pole Weather Rated Disconnect Switch, Mounted on Unistrut, with Signage and Connections</t>
  </si>
  <si>
    <t>Ea.</t>
  </si>
  <si>
    <t>Dual Compartment Junction Box for Quick Connect, As Per Plan</t>
  </si>
  <si>
    <t>Total all Unit Price</t>
  </si>
  <si>
    <t>TAPPAN LAKE PARK PHASE 1 CAMPGROUND</t>
  </si>
  <si>
    <t>ODOT CMS No.</t>
  </si>
  <si>
    <t>Demolition – Shower house Building in Area 10B</t>
  </si>
  <si>
    <t>Demolition – Shower house Building in Area 11</t>
  </si>
  <si>
    <t>Demolition - Restroom Building in Area 12</t>
  </si>
  <si>
    <t>Remove Utility – Electric Service Box</t>
  </si>
  <si>
    <t>Remove Utility – Sanitary Sewer</t>
  </si>
  <si>
    <t>Remove Utility – Sanitary Clean Out</t>
  </si>
  <si>
    <t>Remove Utility – Waterline</t>
  </si>
  <si>
    <t>Remove Utility - Waterline valve</t>
  </si>
  <si>
    <t>Remove Utility - Gas Line</t>
  </si>
  <si>
    <t>Remove (Export and Haul away) Concrete Walks</t>
  </si>
  <si>
    <t>Remove (Export and Haul away) Gravel Drives</t>
  </si>
  <si>
    <t>Remove (Export and Haul away) Asphalt Pavement</t>
  </si>
  <si>
    <t>Cement Stabilization of Subgrade, 12” Thick (Prior to 04-01-18 for Temporary Access Drives during Construction)</t>
  </si>
  <si>
    <t>Cement Stabilization of Subgrade, 12” Thick (Remainder of the Connector Road)</t>
  </si>
  <si>
    <t>12" Diameter Filter Sock</t>
  </si>
  <si>
    <t>Type C Rock Channel Protection with Filter</t>
  </si>
  <si>
    <t>Swale Reinforcement Mats</t>
  </si>
  <si>
    <t>Stream Protection Drop Structures, Complete</t>
  </si>
  <si>
    <t>Stream Restoration - Natural Stone</t>
  </si>
  <si>
    <t>Tons</t>
  </si>
  <si>
    <t>Full Depth Subgrade Repair, As Per Plan</t>
  </si>
  <si>
    <t>Full Depth Subgrade Repair Underdrain, As Per Plan</t>
  </si>
  <si>
    <t>Removal and Disposal of Drop Structure from East Campground</t>
  </si>
  <si>
    <t>Division 2B- Utilities</t>
  </si>
  <si>
    <t>ODOT Catch Basin No. 2-3</t>
  </si>
  <si>
    <t>ODOT Catch Basin No. 2-2B</t>
  </si>
  <si>
    <t>12" Storm Sewer Conduit, Type A - RCP</t>
  </si>
  <si>
    <t>12" Storm Sewer Conduit, Type B - RCP</t>
  </si>
  <si>
    <t>12" Storm Sewer Conduit, Type B - HDPE</t>
  </si>
  <si>
    <t>18" Storm Sewer Conduit, Type A - RCP</t>
  </si>
  <si>
    <t>18" Storm Sewer Conduit, Type B - RCP</t>
  </si>
  <si>
    <t>18" Storm Sewer Conduit, Type B - HDPE</t>
  </si>
  <si>
    <t>24" Storm Sewer Conduit, Type A - RCP</t>
  </si>
  <si>
    <t>24" Storm Sewer Conduit, Type B - RCP</t>
  </si>
  <si>
    <t>Underground Primary Conduit (2”-3”) for Utility Feeds to Padmount Transformers</t>
  </si>
  <si>
    <t>H Frame Construction with CT Cabinet and Meter Base</t>
  </si>
  <si>
    <t>Service Feed from Utility Padmount Transformers to H-Frames Underground</t>
  </si>
  <si>
    <t>Main Distribution Panels at H-Frames</t>
  </si>
  <si>
    <t>Electrical Underground to Campsites and Restroom Building</t>
  </si>
  <si>
    <t>Communication Installation Trench, 3" Rigid PVC and Backfill From Existing Pedestal to RR</t>
  </si>
  <si>
    <t>6” Water Main w/Gravel Backfill, Complete</t>
  </si>
  <si>
    <t>4" Water Main w/Gravel Backfill, Complete</t>
  </si>
  <si>
    <t>2" Water Main w/Gravel Backfill, Complete</t>
  </si>
  <si>
    <t>French Drain, Complete - 6" Perforated Drain (1' Gravel Width)</t>
  </si>
  <si>
    <t>French Drain, Complete - 6" Perforated Drain (2' Gravel Width)</t>
  </si>
  <si>
    <t>2" Water Lateral to Restroom, Complete</t>
  </si>
  <si>
    <t>1" Water Laterals, Complete - RV Campsites / Yard Hydrants</t>
  </si>
  <si>
    <t>8" Sanitary Sewer (C900 PVC) Main w/Gravel Backfill-Installed</t>
  </si>
  <si>
    <t>Connect Existing Sanitary to Proposed Manhole</t>
  </si>
  <si>
    <t>Sanitary Gray Water Basin and Signage, Complete</t>
  </si>
  <si>
    <t>Sanitary Dump Station, Hydrant and Signage, Complete</t>
  </si>
  <si>
    <t>4” Sewer Laterals with Premium Backfill, Complete</t>
  </si>
  <si>
    <t>4" Sewer Laterals, without Premium Backfill, Complete</t>
  </si>
  <si>
    <t>Division 2C- Sitework</t>
  </si>
  <si>
    <t>Asphalt Concrete Base – Roadways and Parking Lots - 4"</t>
  </si>
  <si>
    <t>Aggregate Base - RV Pads - 4"</t>
  </si>
  <si>
    <t>Aggregate Base – Roadways and Parking Lots - 6"</t>
  </si>
  <si>
    <t>Tack Coat (0.04 gal/SY) (Two Coats)  - Roadways and Parking Lots</t>
  </si>
  <si>
    <t>Prime Coat (0.45 gal/SY)  (One Coat) – Roadways and Parking Lots</t>
  </si>
  <si>
    <t>Asphalt Type II Intermediate – Roadways and Parking Lots - 1-3/4"</t>
  </si>
  <si>
    <t>Asphalt Type I Surface – Roadways and Parking Lots - 1-1/4"</t>
  </si>
  <si>
    <t>Nonreinforced Portland Cement Concrete, QC1 - RV Pads - 5"</t>
  </si>
  <si>
    <t>Concrete Walk - 4"</t>
  </si>
  <si>
    <t>Epoxy Pavement Marking - Channelizing Line</t>
  </si>
  <si>
    <t>Epoxy Pavement Marking - Handicap Symbol Marking</t>
  </si>
  <si>
    <t>Epoxy Pavement Marking - Parking Lot Stall Marking</t>
  </si>
  <si>
    <t>Temporary Gravel Access Drives at Existing Campsites to Remain</t>
  </si>
  <si>
    <t>Seeding and Mulching - MWCD Native Grass Seed Mix (Seed Mix B)</t>
  </si>
  <si>
    <t>General Landscaping Outside RV Sites – Betula Nigra - River Birch, 2” Caliper</t>
  </si>
  <si>
    <t>General Landscaping Outside RV Sites – Viburnum Lentago - Nannyberry Viburnum, 1.5” Caliper</t>
  </si>
  <si>
    <t>General Landscaping Outside RV Sites – Amelanchier x Grandiflora ’Autumn Brilliance’  - Autumn Brilliance Serviceberry, 1.5” Caliper</t>
  </si>
  <si>
    <t>General Landscaping Outside RV Sites- Quercus Alba - White Oak, 2” Caliper</t>
  </si>
  <si>
    <t>General Landscaping Outside RV Sites – Acer Rubrum ‘Red Sunset’ - Red Sunset Red Maple, 2” Caliper</t>
  </si>
  <si>
    <t>General Landscaping Outside RV Sites- Nyssa Sylvatica – Sweetgum, 2” Caliper</t>
  </si>
  <si>
    <t>General Landscaping Outside RV Sites- Juniperus Virginiana ‘Glauca’ - Silver Eastern Redcedar, 5’-6’ Height</t>
  </si>
  <si>
    <t>General Landscaping Outside RV Sites- Abies Balsamea - Balsam Fir, 5’-6’ Height</t>
  </si>
  <si>
    <t>General Landscaping Outside RV Sites – Potentilla Fruticosa ‘Goldfinger’ – Goldfinger Shrubby Cinquefoil, #3 Container</t>
  </si>
  <si>
    <t>General Landscaping Outside RV Sites – Cornus Sericea ‘Isanti’ – Isanti Redosier Dogwood, #5 Container</t>
  </si>
  <si>
    <t>General Landscaping Outside RV Sites – Panicum Virgatum ‘Shenandoah’ - Shenandoah Red Switch Grass, #2 Container</t>
  </si>
  <si>
    <t>RV Campsite Landscaping - Panicum Virgatum ‘Shenandoah’ - Shenandoah Red Switch Grass, #2 Container</t>
  </si>
  <si>
    <t>RV Campsite Landscaping - Potentilla Fruticosa ‘Goldfinger’ – Goldfinger Shrubby Cinquefoil, #3 Container</t>
  </si>
  <si>
    <t>RV Campsite Landscaping - Cornus Sericea ‘Isanti’ – Isanti Redosier Dogwood, #5 Container</t>
  </si>
  <si>
    <t>RV Campsite Landscaping – Physocarpus Opulifolius ‘Little Devil’ - Little Devil Ninebark, #5 Container</t>
  </si>
  <si>
    <t>RV Campsite Landscaping – Quercus Alba - White Oak, 2” Caliper</t>
  </si>
  <si>
    <t>RV Campsite Landscaping -Nyssa Sylvatica – Sweetgum, 2” Caliper</t>
  </si>
  <si>
    <t>RV Campsite Landscaping – Acer Rubrum ‘Red Sunset’ - Red Sunset Red Maple, 2” Caliper</t>
  </si>
  <si>
    <t>RV Campsite Landscaping -Hydrangea Arborescens - Annabelle Hydrangea, #5 Container</t>
  </si>
  <si>
    <t>RV Campsite Landscaping – Clethra Alnifolia ‘Ruby Spice’ - Ruby Spice Summersweet, #5 Container</t>
  </si>
  <si>
    <t>Cobble Mulch, As Per Plan</t>
  </si>
  <si>
    <t>Eaton Powerhouse Power Pedestal – Installation and Connection Only, 1 Per RV Site</t>
  </si>
  <si>
    <t>Restroom Outside - #57 Compacted Stone</t>
  </si>
  <si>
    <t>Restroom Subgrade - #5 &amp; #7 Compacted Stone</t>
  </si>
  <si>
    <t>Restroom – Perimeter Caulking</t>
  </si>
  <si>
    <t>Restroom - Underground Utilities and Plumbing Connections (within 5' of building)</t>
  </si>
  <si>
    <t>Contract Performance Bond and Insurance</t>
  </si>
  <si>
    <t>Harrison County Engineer Permit Fee for Special Hauling Permit</t>
  </si>
  <si>
    <t>Placement of French Drain, Complete – 6” Perforated Drain (1’ Gravel Width at E/P, Per Plan and As Directed by Engineer</t>
  </si>
  <si>
    <t>Connection of Existing Drainage Conduit (10” or smaller)</t>
  </si>
  <si>
    <t>Allowance - Owner’s Contingency Allowance</t>
  </si>
  <si>
    <t>Contingency #1 - Surface Repair of Existing Park Roadways - Item 441 2-Inches Asphalt Concrete Surface Course as Directed (Milling and Tack Coat Included)</t>
  </si>
  <si>
    <t>Contingency #2 - Base Repair of Existing Park Roadways - Item 441 1.5-Inches Asphalt Concrete Surface Course as Directed (Saw Cut, Existing Pavement Removal and Tack Coat Included)</t>
  </si>
  <si>
    <t>Contingency #3 - Base Repair of Existing Park Roadways - Item 301 4-Inches Asphalt Concrete Base Course as Directed (Prime Coat Included)</t>
  </si>
  <si>
    <t>Contingency #4 - Base Repair of Existing Park Roadways - Item 304 6-Inches Aggregate Base as Directed (Subgrade Compaction Included)</t>
  </si>
  <si>
    <t>Contingency #5 - Subgrade Repair of Existing Park Roadways - Item Special Full-Depth Subgrade Repair as Directed (Underdrain and Excavation Included)</t>
  </si>
  <si>
    <t>TOTAL BASE BID</t>
  </si>
  <si>
    <t>ODOT CMS NO.</t>
  </si>
  <si>
    <t>6”x6” W2.9xW2.9 (6 gage) WWF</t>
  </si>
  <si>
    <t>TOTAL BASE BID with Alternate</t>
  </si>
  <si>
    <t>Bid Opening: Wednesday January 17th, 2018</t>
  </si>
  <si>
    <t>Relocation of Existing Propane Tank Pad, As Per Plan</t>
  </si>
  <si>
    <t>New Reinforced Concrete Slab With Anchors</t>
  </si>
  <si>
    <t>Installation of New Bollards</t>
  </si>
  <si>
    <t>Relocation of Existing 500 Gallon Propane Tank</t>
  </si>
  <si>
    <t>Copper LP Piping</t>
  </si>
  <si>
    <t>Installation of 3’-4” Vinyl Chain Link Gate, As Per Plan</t>
  </si>
  <si>
    <t>Weed Guard Fabric</t>
  </si>
  <si>
    <t>4" Compacted 304 Stone</t>
  </si>
  <si>
    <t>REBID</t>
  </si>
  <si>
    <t>ITEM NO.</t>
  </si>
  <si>
    <t>ITEM AMOUNT</t>
  </si>
  <si>
    <t>UNIT
COST</t>
  </si>
  <si>
    <t>TOTAL
COST</t>
  </si>
  <si>
    <t>Clearing and Grubbing - Including Tree &amp; Stump Removal</t>
  </si>
  <si>
    <t>Removal &amp; Salvage - Dump Station Sewage Holding Tank (10'x20'x7' Concrete Tank)</t>
  </si>
  <si>
    <t>Temporary Construction Fencing - As Approved by Owner</t>
  </si>
  <si>
    <t>Topsoil Stripped &amp; Stockpiled - Whole Site</t>
  </si>
  <si>
    <t>Placing Stockpiled Topsoil - Outside Roadway &amp; Cabin Locations</t>
  </si>
  <si>
    <t>Partial Depth Pavement Repair (441) - Haul Routes</t>
  </si>
  <si>
    <t>Full Depth Pavement Repair (Full Depth including Aggregate Base) - Haul Routes</t>
  </si>
  <si>
    <t>Asphalt Pavement Repair - Proposed Utility Trenches</t>
  </si>
  <si>
    <t>Asphalt Concrete Base -Limestone Aggregate - Roadways &amp; Parking Lots - 4"</t>
  </si>
  <si>
    <t>Aggregate Base – Roadways, Parking Lots &amp; Trash Enclosure Pavement- 6"</t>
  </si>
  <si>
    <t>Aggregate Base - Multi-Use Path/Asphalt Sidewalk - 6"</t>
  </si>
  <si>
    <t>Aggregate Base - Grinder Pump Station Access Drive - 8"</t>
  </si>
  <si>
    <t>No. 4 Limestone Aggregate - Grinder Pump station Access Drive - 6"</t>
  </si>
  <si>
    <t>Stabilized Crushed Aggregate – Roadway Shoulder - 3"</t>
  </si>
  <si>
    <t>Asphalt Concrete Surface Course, Type I (448) - Multi-use Path/Asphalt Sidewalk - 2-1/2"</t>
  </si>
  <si>
    <t>Reinforced Concrete Pavement – Trash Enclosure-Class QC1 –8”</t>
  </si>
  <si>
    <t>Channelization Line</t>
  </si>
  <si>
    <t>Parking Lot Stall Marking (Including Parking Stop-Line Marking)</t>
  </si>
  <si>
    <t>6" SDR 35 PVC - Connection to Ex. Dump Station (including bends)</t>
  </si>
  <si>
    <t>Connect 8" Sanitary to Existing Manhole</t>
  </si>
  <si>
    <t>Connect 6" Sanitary to Ex. Dump Station 6" PVC</t>
  </si>
  <si>
    <t>Force Main Conduit - 2” IPS HDPE DR 11 w/native backfill – Installed Complete</t>
  </si>
  <si>
    <t>Primary Electrical Underground Conduit &amp; Trench Installation (Includes 2 Conduits per Drawings)</t>
  </si>
  <si>
    <t>Secondary Electrical Underground Conduit &amp; Trench Installation (Includes 2 Conduits per Drawings)</t>
  </si>
  <si>
    <t>Secondary Electrical Underground Conduit &amp; Trench Installation (Includes 1 Conduit per Drawings)</t>
  </si>
  <si>
    <t>Data/Communication Underground Conduit &amp; Trench Installation (Includes 3 Conduits per Drawings)</t>
  </si>
  <si>
    <t>Data/Communication Underground Conduit &amp; Trench Installation (Includes 1 Conduits per Drawings)</t>
  </si>
  <si>
    <t>Combined Primary/Secondary/Communication Underground Conduit &amp; Trench Installation (Includes 6 Conduits per Drawings</t>
  </si>
  <si>
    <t>Combined Primary/Communication Underground Conduit &amp; Trench Installation (Includes 5 Conduits per Drawings</t>
  </si>
  <si>
    <t>Combined Secondary/Communication Underground Conduit &amp; Trench Installation (Includes 4 Conduits per Drawings</t>
  </si>
  <si>
    <t>Combined Secondary/Communication Underground Conduit &amp; Trench Installation (Includes 3 Conduits per Drawings</t>
  </si>
  <si>
    <t>Electrical Distribution Cable (Secondary)</t>
  </si>
  <si>
    <t>Pole Light Service Meter &amp; Main Disconnect Post</t>
  </si>
  <si>
    <t>Install/Coordinate Transformer Concrete Base</t>
  </si>
  <si>
    <t>Electrical Junction Box - (Size per Drawings)</t>
  </si>
  <si>
    <t>Communication Junction Box - (Size per Drawings)</t>
  </si>
  <si>
    <t>Light Pole, including pedestal and fixture</t>
  </si>
  <si>
    <t>Grinder Pump Station Meter &amp; Main Disconnect Post</t>
  </si>
  <si>
    <t>Water - 1" HDPE Water Connection to Grinder  Pump Hydrant - Installed Complete</t>
  </si>
  <si>
    <t>Water Lateral (1" water line, valve assemblies, water connection)</t>
  </si>
  <si>
    <t>Water Lateral (2" water line, valve assemblies, water connection for Shelter House)</t>
  </si>
  <si>
    <t>4'' X 4" Tee with 2" reducer</t>
  </si>
  <si>
    <t>4'' X 4" Tee</t>
  </si>
  <si>
    <t xml:space="preserve">4'' X 2" Tee </t>
  </si>
  <si>
    <t>2'' X 2" Tee with 1" reducer</t>
  </si>
  <si>
    <t>Furnish and Install Frost Free Hydrant at Grinder Pump Station - Installed Complete</t>
  </si>
  <si>
    <t>4" x 4" Tapping Sleeve &amp; Valve at Existing 4" Water Line, with Valve</t>
  </si>
  <si>
    <t>Storm Sewer Conduit - 12" HDPE w/304 backfill - Installed Complete</t>
  </si>
  <si>
    <t>Storm Sewer Conduit - 12" HDPE w/native backfill - Installed Complete</t>
  </si>
  <si>
    <t>Storm Sewer Conduit - 18" HDPE w/304 backfill - Installed Complete</t>
  </si>
  <si>
    <t>Connection of Existing Drainage Conduit</t>
  </si>
  <si>
    <t>Storm Sewer Conduit - 24" HDPE w/304 backfill - Installed Complete</t>
  </si>
  <si>
    <t>Storm Catch Basin 2-2-B</t>
  </si>
  <si>
    <t>Storm Catch Basin 2-3</t>
  </si>
  <si>
    <t>Storm Catch Basin 2-4</t>
  </si>
  <si>
    <t>Precast Headwall &amp; Endwalls, Including Type B Rock Channel Protection</t>
  </si>
  <si>
    <t>Storm Sewer Conduit - 24" HDPE w/native backfill - Installed Complete</t>
  </si>
  <si>
    <t>Seeding &amp; Mulching - Open Space</t>
  </si>
  <si>
    <t>Commercial Fertilizer (20 LB per 1,000 SF)</t>
  </si>
  <si>
    <t>Commercial Water (2 Applications of 300 GAL per 1,000 SF)</t>
  </si>
  <si>
    <t>M-GAL</t>
  </si>
  <si>
    <t>10% CONTINGENCY</t>
  </si>
  <si>
    <t>ESTIMATED CONSTRUCTION COST</t>
  </si>
  <si>
    <r>
      <rPr>
        <b/>
        <u/>
        <sz val="11"/>
        <rFont val="Arial"/>
        <family val="2"/>
      </rPr>
      <t>BID ITEM</t>
    </r>
    <r>
      <rPr>
        <b/>
        <sz val="11"/>
        <rFont val="Arial"/>
        <family val="2"/>
      </rPr>
      <t xml:space="preserve"> - MOBILIZATION &amp; GENERAL CONDITIONS (5% OF CONSTRUCTION COST)</t>
    </r>
  </si>
  <si>
    <t>BID ITEMS</t>
  </si>
  <si>
    <r>
      <rPr>
        <b/>
        <u/>
        <sz val="11"/>
        <rFont val="Arial"/>
        <family val="2"/>
      </rPr>
      <t>BID ITEM</t>
    </r>
    <r>
      <rPr>
        <b/>
        <sz val="11"/>
        <rFont val="Arial"/>
        <family val="2"/>
      </rPr>
      <t xml:space="preserve"> - BONDS AND INSURANCE (2% OF CONSTRUCTION COST)</t>
    </r>
  </si>
  <si>
    <t>TOTAL ESTIMATED CONSTRUCTION COST</t>
  </si>
  <si>
    <t xml:space="preserve">Contract Bond &amp; Insurance </t>
  </si>
  <si>
    <t>Temporary Sediment &amp; Erosion Control (Including Temporary Seeding as needed)</t>
  </si>
  <si>
    <t>Waste (Export, Haul)</t>
  </si>
  <si>
    <t>Rough Grading</t>
  </si>
  <si>
    <t>Placing Stockpiled Topsoil – Whole Site</t>
  </si>
  <si>
    <t>Aggregate Base - Concrete walk - 3"</t>
  </si>
  <si>
    <t>Cast-in-Place Concrete Steps in walks, Including Handrails</t>
  </si>
  <si>
    <t>Sanitary Lateral (4” PVC)</t>
  </si>
  <si>
    <t>Water Lateral (1” HDPE)</t>
  </si>
  <si>
    <t>Storm Drainage Pipe (4” PVC, Solid Wall)</t>
  </si>
  <si>
    <t>Underground Electrical Conduit &amp; Trench (2” PVC Conduit)</t>
  </si>
  <si>
    <t>Telecommunication Conduit &amp; Trench (2” PVC Conduit)</t>
  </si>
  <si>
    <t>Lighting Conduit &amp; Trench (1” PVC Conduit)</t>
  </si>
  <si>
    <t>Electrical Distribution Cable</t>
  </si>
  <si>
    <t>Lighting Distribution Cable</t>
  </si>
  <si>
    <t>Post Lamp, Including Foundation</t>
  </si>
  <si>
    <t>Sanitary Cleanout</t>
  </si>
  <si>
    <t>Type B Rock Channel Protection</t>
  </si>
  <si>
    <t xml:space="preserve">SEEDING AND MULCHING, CLASS 1 - Lawn turf </t>
  </si>
  <si>
    <t>ADA Fire Pit</t>
  </si>
  <si>
    <t>cabins</t>
  </si>
  <si>
    <t>Cabin #1 A (small)</t>
  </si>
  <si>
    <t>Cabin #2 A ADA (small)</t>
  </si>
  <si>
    <t>Cabin #3 A (small)</t>
  </si>
  <si>
    <t>Cabin #4 B (medium)</t>
  </si>
  <si>
    <t>Cabin #5 B (medium)</t>
  </si>
  <si>
    <t>Cabin #6 B ADA (medium)</t>
  </si>
  <si>
    <t>Cabin #7 B (medium)</t>
  </si>
  <si>
    <t>Cabin #8 A (small)</t>
  </si>
  <si>
    <t>Cabin #9 A (small)</t>
  </si>
  <si>
    <t>Cabin #10 A (small)</t>
  </si>
  <si>
    <t>cabin appliances</t>
  </si>
  <si>
    <t>Electric Range (freestanding)</t>
  </si>
  <si>
    <t>Slide-In Range (ADA Compliant)</t>
  </si>
  <si>
    <t>Refrigerator (ADA Compliant)</t>
  </si>
  <si>
    <t>Dishwasher</t>
  </si>
  <si>
    <t>Dishwasher (ADA Compliant)</t>
  </si>
  <si>
    <t>Top Load Washer</t>
  </si>
  <si>
    <t>Front Load Washer (ADA Compliant)</t>
  </si>
  <si>
    <t xml:space="preserve">Electric Dryer   </t>
  </si>
  <si>
    <t>Electric Dryer (ADA Compliant)</t>
  </si>
  <si>
    <t>Microwave / Range Hood (over the range)</t>
  </si>
  <si>
    <t>Range Hood (ADA Compliant)</t>
  </si>
  <si>
    <t>Microwave (ADA Compliant, countertop)</t>
  </si>
  <si>
    <t>1/2 HP Garbage Disposal</t>
  </si>
  <si>
    <r>
      <t xml:space="preserve">TOTAL BASE BID </t>
    </r>
    <r>
      <rPr>
        <i/>
        <sz val="8"/>
        <color rgb="FF000000"/>
        <rFont val="Calibri"/>
        <family val="2"/>
      </rPr>
      <t>(Total of all Extended Values)</t>
    </r>
  </si>
  <si>
    <t>Asphalt Shingle Roof</t>
  </si>
  <si>
    <t>Aluminum and Log Railing</t>
  </si>
  <si>
    <t>Conventional Framing and Floor System at Second Floor</t>
  </si>
  <si>
    <t>Remove Divider Grilles (False Muntins) for all Windows and Doors</t>
  </si>
  <si>
    <t>Remove all tile from Vertical Surfaces</t>
  </si>
  <si>
    <r>
      <t>TOTAL BASE BID WITH ALTERNATES</t>
    </r>
    <r>
      <rPr>
        <i/>
        <sz val="8"/>
        <color rgb="FF000000"/>
        <rFont val="Calibri"/>
        <family val="2"/>
      </rPr>
      <t>(Total of all Extended Values)</t>
    </r>
  </si>
  <si>
    <t>Piedmont Water Storage and Distribution System Improvements</t>
  </si>
  <si>
    <t>Bid Unit Price</t>
  </si>
  <si>
    <t xml:space="preserve">Bid Price </t>
  </si>
  <si>
    <t>Remove Utility – Disconnect Water Line from Well</t>
  </si>
  <si>
    <t>6” Storm Sewer Conduit,Type B- HDPE</t>
  </si>
  <si>
    <t>12” Storm Sewer Conduit,Type B- HDPE</t>
  </si>
  <si>
    <t>5A</t>
  </si>
  <si>
    <t>5B</t>
  </si>
  <si>
    <t>4" Water main installed via HDD</t>
  </si>
  <si>
    <t>LSM Backfill</t>
  </si>
  <si>
    <t>7A</t>
  </si>
  <si>
    <t>7B</t>
  </si>
  <si>
    <t>2" Water Main w/ Native Backfill</t>
  </si>
  <si>
    <t>7C</t>
  </si>
  <si>
    <t>2" Water Main installed via HDD</t>
  </si>
  <si>
    <t>4”x4” MJ TEE</t>
  </si>
  <si>
    <t>2”x2” MJ TEE</t>
  </si>
  <si>
    <t>4” MJ 45-Deg Elbow</t>
  </si>
  <si>
    <t>4” MJ 22.5-Deg Elbow</t>
  </si>
  <si>
    <t>2” MJ 45-Deg Elbow</t>
  </si>
  <si>
    <t>2” MJ 22.5-Deg Elbow</t>
  </si>
  <si>
    <t>5’x’7’x6’ Precast Concrete Vault</t>
  </si>
  <si>
    <t>17’x15’ Bolted, Glass-Lined Steel Water Storage Tank</t>
  </si>
  <si>
    <t>6" Gate Valve and Box</t>
  </si>
  <si>
    <t>4” Gate Valve and Box</t>
  </si>
  <si>
    <t>4" Air Release Valve w/ MH</t>
  </si>
  <si>
    <t>2" Air Release Valve w/ MH</t>
  </si>
  <si>
    <t>4” DIP Flange Pipe</t>
  </si>
  <si>
    <t>4” x 4” FL  DIP Tee</t>
  </si>
  <si>
    <t>4” FL DIP 90° EL</t>
  </si>
  <si>
    <t>6” x 6” FL  DIP Tee</t>
  </si>
  <si>
    <t>6” x 6” MJ  DIP Tee w Blocking</t>
  </si>
  <si>
    <t>4-1/2” Valve Fire Hydrant</t>
  </si>
  <si>
    <t>Re-Connect Water Main to Existing Water Main,  Two ends</t>
  </si>
  <si>
    <t>28A</t>
  </si>
  <si>
    <t>4" and 2" water main in common trench with gravel backfill, as per plan</t>
  </si>
  <si>
    <t>Embankment - Site Grading, Dozer</t>
  </si>
  <si>
    <t>Type D Rock Channel  Protection with Filter at culverts, 2 CY</t>
  </si>
  <si>
    <t>AASHTO No. 9 Wearing Course – Water Tank Site 5” Course</t>
  </si>
  <si>
    <t>No. 304 Aggregate Base – Water Tank Site 5” Course</t>
  </si>
  <si>
    <t>No. 1 Aggregate Base – Water Tank Site 8” Course</t>
  </si>
  <si>
    <t>Geotextile Fabric, Nonwoven, Type D</t>
  </si>
  <si>
    <t>6’ Chainlink Fence</t>
  </si>
  <si>
    <t>6’x24’ Double Swing Chainlink Gate</t>
  </si>
  <si>
    <t>OPENING</t>
  </si>
  <si>
    <t>ELECTRIC UTILITY COST (AEP)</t>
  </si>
  <si>
    <t>2" PVC WEATHERHEAD (SCHEDULE 80)</t>
  </si>
  <si>
    <t>2" PVC CONDUIT (SCHEDULE 80)</t>
  </si>
  <si>
    <t>2" PVC EXPANSION FITTING (SCHEDULE 80)</t>
  </si>
  <si>
    <t>PANEL 'WT', STAINLESS STEEL</t>
  </si>
  <si>
    <t>SCADA PANEL AND CONNECTIONS</t>
  </si>
  <si>
    <t>DUPLEX RECEPTACLE, WEATHERPROOF</t>
  </si>
  <si>
    <t>QUAD RECEPTACLE, WEATHERPROOF</t>
  </si>
  <si>
    <t>THREE-WAY SWITCH, WEATHERPROOF</t>
  </si>
  <si>
    <t>SURFACE MOUNTED LED LIGHT</t>
  </si>
  <si>
    <t>MOTION SENSOR</t>
  </si>
  <si>
    <t>3/4" RGS CONDUIT</t>
  </si>
  <si>
    <t>#12 AWG COPPER WIRE</t>
  </si>
  <si>
    <t>H-FRAME FOR EQUIPMENT</t>
  </si>
  <si>
    <t>MISCELLANEOUS MOUNTING MATERIAL</t>
  </si>
  <si>
    <t>Contract Performance Bond and Insurance (2%)</t>
  </si>
  <si>
    <t xml:space="preserve">Mobilization </t>
  </si>
  <si>
    <t>Contingency # 1 – AEP Allowance</t>
  </si>
  <si>
    <t>Total Bid</t>
  </si>
  <si>
    <t>Alt. # 1</t>
  </si>
  <si>
    <t>External batt with jacket insulation system for aboveground storage tank. Openings shall correspond to each tank opening. Aluminum jacket shall conform to ASTM C1729 and shall be coated to match tank color.</t>
  </si>
  <si>
    <t>Provide exterior tank color of Forest Green instead of manufacturer’s standard Cobalt Blue, as provided for CST Aquastore tanks .</t>
  </si>
  <si>
    <t>4" Water Main with Gravel Backfill</t>
  </si>
  <si>
    <t>Total Bid with Alternates</t>
  </si>
  <si>
    <t>MARINA POINT CAMPGROUND REDEVELOPMENT PHASE I</t>
  </si>
  <si>
    <t>UNIT PRICE BID SCHEDULE</t>
  </si>
  <si>
    <t>BID UNIT PRICE</t>
  </si>
  <si>
    <t xml:space="preserve"> BID PRICE </t>
  </si>
  <si>
    <t xml:space="preserve">TREE REMOVAL INCLUDING STUMPS, CLEARING AND GRUBBING </t>
  </si>
  <si>
    <t>PAVEMENT REMOVED, ASPHALT INCLUDING SAW CUTS</t>
  </si>
  <si>
    <t>PAVEMENT REMOVED, CONCRETE</t>
  </si>
  <si>
    <t>PAVEMENT REMOVED, BASKETBALL COURT</t>
  </si>
  <si>
    <t>REMOVAL MISC.: WOODEN STAIR/DOCK</t>
  </si>
  <si>
    <t>CAPPED  UTILITY LINE</t>
  </si>
  <si>
    <t xml:space="preserve">SERVICE WATERLINE REMOVED (INCL.VALVES, YARD HYD'S, ETC.) </t>
  </si>
  <si>
    <t>REMOVAL MISC.: FENCE</t>
  </si>
  <si>
    <t>REMOVAL MISC.: FOOT BRIDGE</t>
  </si>
  <si>
    <t>REMOVAL MISC.: BASKETBALL POST REMOVED</t>
  </si>
  <si>
    <t>REMOVAL MISC.: VOLLEYBALL POST REMOVED</t>
  </si>
  <si>
    <t>BOLLARD REMOVED</t>
  </si>
  <si>
    <t>REMOVAL MISC.: MWCD BILLBOARD SIGN</t>
  </si>
  <si>
    <t>PLAYGROUND SET AND APPURTANANCES REMOVED &amp; SALVAGED AS DIRECTED</t>
  </si>
  <si>
    <t>SWING SET AND APPURTANANCES REMOVED &amp; SALVAGED AS DIRECTED</t>
  </si>
  <si>
    <t>WOODEN BOLLARD REMOVED AND RELOCATED</t>
  </si>
  <si>
    <t>REMOVAL MISC.: TRASH ENCLOSURE AND APPURTANANCES</t>
  </si>
  <si>
    <t>REMOVAL MISC.: CABIN AND APPURTANANCES</t>
  </si>
  <si>
    <t>REMOVAL MISC.: RV DUMP STATION INCLUDING ASSOCIATED UTILITIES</t>
  </si>
  <si>
    <t>REMOVAL MISC.: SITE ELECTRIC SERVICE</t>
  </si>
  <si>
    <t>WETLAND FENCE</t>
  </si>
  <si>
    <t>CONCRETE WASHOUT AREA</t>
  </si>
  <si>
    <t>SOIL ANALYSIS TEST</t>
  </si>
  <si>
    <t>COMMERCIAL FERTILIZER</t>
  </si>
  <si>
    <t>LIME</t>
  </si>
  <si>
    <t>WATER (DUST CONTROL)</t>
  </si>
  <si>
    <t>TURF REINFORCEMENT MATTING</t>
  </si>
  <si>
    <t>EROSION CONTROL MAT, TYPE G</t>
  </si>
  <si>
    <t>DITCH EROSION PROTECTION MAT, TYPE G</t>
  </si>
  <si>
    <t>STRIP &amp; STOCKPILE TOPSOIL</t>
  </si>
  <si>
    <t>EXCAVATION INCLUDING EMBANKMENT (PER PLAN)</t>
  </si>
  <si>
    <t>EXCAVATION INCLUDING EMBANKMENT, AS DIRECTED BY ENGINEER</t>
  </si>
  <si>
    <t>EXCESS TOPSOIL SPOILED ONSITE AS DIRECTED BY OWNER</t>
  </si>
  <si>
    <t>SEDUM 'AUTUMN JOY' (NO. 1)</t>
  </si>
  <si>
    <t>DIRECTIONAL SIGNAGE INSTALLATION, 4'X4' SIGN (SOIL EXCAVATION, CONCRETE FOOTER AND SIGNAGE INSTALL)</t>
  </si>
  <si>
    <t>DIRECTIONAL SIGNAGE INSTALLATION, 4' X 1.5' SIGN (SOIL EXCAVATION, CONCRETE FOOTER AND SIGNAGE INSTALL)</t>
  </si>
  <si>
    <t xml:space="preserve">RIVER ROCK COBBLE MULCH (3" DEPTH) WITH GEOTEXTILE FABRIC  </t>
  </si>
  <si>
    <t>C.Y.</t>
  </si>
  <si>
    <t>DOUBLE SHREDDED HARDWOOD MULCH (3" DEPTH)</t>
  </si>
  <si>
    <t>DRAINAGE</t>
  </si>
  <si>
    <t>LOW STRENGTH MORTAR BACKFILL</t>
  </si>
  <si>
    <t>ROCK CHANNEL PROTECTION TYPE C WITH FILTER FABRIC TYPE ‘B’</t>
  </si>
  <si>
    <t>18" NYLOPLAST YARD DRAIN</t>
  </si>
  <si>
    <t>STORM WYE CONNECTION</t>
  </si>
  <si>
    <t>ODOT DM 1.1 WITH CONCRETE MAT</t>
  </si>
  <si>
    <t>HDD 3" SANITARY FORCE MAIN</t>
  </si>
  <si>
    <t>8" STANDARD SANITARY SEWER SDR 35 WITH ROCK REMOVAL</t>
  </si>
  <si>
    <t>8" PREMIUM SANITARY SEWER SDR 35 WITH ROCK REMOVAL</t>
  </si>
  <si>
    <t xml:space="preserve">8" STANDARD SANITARY SEWER SDR 35 </t>
  </si>
  <si>
    <t>8" PREMIUM SANITARY SEWER SDR 35</t>
  </si>
  <si>
    <t>4" SEWER STANDARD LATERALS-COMPLETE INCL CLEANOUTS AND SANITARY HOOKUP ASSEMBLY</t>
  </si>
  <si>
    <t>4" SEWER PREMIUM LATERALS-COMPLETE INCL CLEANOUTS AND SANITARY HOOKUP ASSEMBLY</t>
  </si>
  <si>
    <t>SANITARY AIR RELEASE VALVE (INSTALLATION ONLY, VALVE ASSEMBLY SUPPLIED BY OWNER)</t>
  </si>
  <si>
    <t>SANITARY LATERAL RISER</t>
  </si>
  <si>
    <t>SANITARY SEWER PRECAST DROP MANHOLE</t>
  </si>
  <si>
    <t>2" WATER MAIN W/GRAVEL BACKFILL INCL FITTINGS &amp; THRUST BLOCKING</t>
  </si>
  <si>
    <t>HYDRANT ASSEMBLY</t>
  </si>
  <si>
    <t>6" VALVE</t>
  </si>
  <si>
    <t>6" WATER MAIN W/GRAVEL BACKFILL INCL FITTINGS &amp; THRUST BLOCKING</t>
  </si>
  <si>
    <t>4" VALVE</t>
  </si>
  <si>
    <t>2" VALVE</t>
  </si>
  <si>
    <t>FLUSH HYDRANT COMPLETE</t>
  </si>
  <si>
    <t>YARD HYDRANT - FROST FREE COMPLETE</t>
  </si>
  <si>
    <t>RV YARD HYDRANT - FROST FREE COMPLETE</t>
  </si>
  <si>
    <t>RV YARD HYDRANT - STANDARD COMPLETE</t>
  </si>
  <si>
    <t>129A</t>
  </si>
  <si>
    <t>1" WATER SERVICE LATERALS (RV SITES) INCL CURB BOX – PREMIUM BACKFILL UNDER PAVEMENT</t>
  </si>
  <si>
    <t>129B</t>
  </si>
  <si>
    <t>1" WATER SERVICE LATERALS (RV SITES) INCL CURB BOX – STANDARD BACKFILL UNDER LAWN</t>
  </si>
  <si>
    <t>1" WATER SERVICE LATERALS INCL CURB BOX</t>
  </si>
  <si>
    <t>ODOT 204 SUBGRADE COMPACTION - GRAVEL PAVEMENT</t>
  </si>
  <si>
    <t>6" ODOT 304 AGGREGATE BASE -  GRAVEL PAVEMENT</t>
  </si>
  <si>
    <t>6" ODOT ITEM 304 CRUSHED AGGREGATE- CAMPSITES</t>
  </si>
  <si>
    <t>5" ODOT ITEM 452, CLASS QCI CONCRETE - CAMPSITES INCLUDING SAWCUT JOINTS</t>
  </si>
  <si>
    <t>3" ODOT ITEM 411 - STABILIZED CRUSHED AGGREGATE SHOULDER. (CRUSHED STONE)</t>
  </si>
  <si>
    <t>ODOT 204 SUBGRADE COMPACTION - ASPHALT PAVEMENT &amp; ROAD</t>
  </si>
  <si>
    <t>4" ODOT ITEM 301, ASPHALT CONCRETE BASE - ASPHALT PAVEMENT</t>
  </si>
  <si>
    <t>6" ODOT ITEM 304 CRUSHED AGGREGATE - ASPHALT PAVEMENT &amp; ROAD</t>
  </si>
  <si>
    <t>ODOT ITEM 407 TACK COAT (0.075 GAL/SY) - ASPHALT PAVEMENT &amp; ROAD</t>
  </si>
  <si>
    <t>1.25" ODOT ITEM 441, ASPHALT CONCRETE SURFACE COURSE TYPE 1, MEDIUM, PG 64-22 - ASPHALT PAVEMENT &amp; ROAD</t>
  </si>
  <si>
    <t>1.75" ODOT ITEM 441, ASPHALT CONCRETE INTERMEDIATE COURSE TYPE 2, MEDIUM, PG 62-22 - ASPHALT PAVEMENT &amp; ROAD</t>
  </si>
  <si>
    <t xml:space="preserve">4" CONCRETE PAVEMENT W/ W.W.F. - CONCRETE WALK </t>
  </si>
  <si>
    <t>4" ODOT ITEM 304 CRUSHED AGGREGATE BASE - CONCRETE WALK</t>
  </si>
  <si>
    <t>PRECAST CONCRETE WHEELSTOP 6' LONG</t>
  </si>
  <si>
    <t>PRECAST CONCRETE WHEELSTOP 8' LONG</t>
  </si>
  <si>
    <t>ADA RAMP WITH HANDRAIL</t>
  </si>
  <si>
    <t>CONCRETE STAIRS WITH HANDRAIL</t>
  </si>
  <si>
    <t>RV DUMP STATION – COMPLETE IN PLACE</t>
  </si>
  <si>
    <t xml:space="preserve">MWCD SURVEY CONTROL MONUMENT </t>
  </si>
  <si>
    <t>RELOCATED WOODEN BOLLARD</t>
  </si>
  <si>
    <t>CHAIN LINK FENCE – COMPLETE IN PLACE</t>
  </si>
  <si>
    <t>PAINTED STRIPE - 2" (BASKETBALL COURT)</t>
  </si>
  <si>
    <t>BASKETBALL HOOP - COMPLETE IN PLACE</t>
  </si>
  <si>
    <t>ODOT 204 SUBGRADE COMPACTION (BASKETBALL COURT)</t>
  </si>
  <si>
    <t>S.Y.</t>
  </si>
  <si>
    <t>4" ODOT ITEM 304, AGGREGATE BASE (BASKETBALL COURT)</t>
  </si>
  <si>
    <t xml:space="preserve">4" CONCRETE PAVEMENT W/ W.W.F.  (BASKETBALL COURT) </t>
  </si>
  <si>
    <t>TRAFFIC SIGNS – FURNISHED AND INSTALL</t>
  </si>
  <si>
    <t>CONCRETE CURB ("6X6") PERIMETER SAFETY SURFACE INCL. #57 STONE AND 4” UNDERDRAIN</t>
  </si>
  <si>
    <t>ABUTMENT, COMPLETE (CLUSTER DOCKS)</t>
  </si>
  <si>
    <t>TRENCHING UNDER LAWN FOR ELECTRIC</t>
  </si>
  <si>
    <t>TRENCHING FOR SITE LIGHTING</t>
  </si>
  <si>
    <t>Padmount, Oil-Filled, Transformer, 37.5 kVA, 7200V-120/240V, 1-phase, outdoor</t>
  </si>
  <si>
    <t>Padmount, Oil-Filled, Transformer, 50 kVA, 7200V-120/240V, 1-phase, outdoor</t>
  </si>
  <si>
    <t>Padmount, Oil-Filled, Transformer, 75 kVA, 7200V-120/240V, 1-phase, outdoor</t>
  </si>
  <si>
    <t>Padmount, Oil-Filled, Transformer, 100 kVA, 7200V-120/240V, 1-phase, outdoor</t>
  </si>
  <si>
    <t>Padmount, Oil-Filled, Transformer, 167 kVA, 7200V-120/240V, 1-phase, outdoor</t>
  </si>
  <si>
    <t xml:space="preserve">FIBERGLASS BOX PAD, OUTDOOR, (Padmount Transformer, single phase) </t>
  </si>
  <si>
    <t>SECTIONALIZING CABINET, 15KV, 3-phase, outdoor, w/ 4-point multi-point junctions</t>
  </si>
  <si>
    <t xml:space="preserve">FIBERGLASS BOX PAD, OUTDOOR, ( for mounting Sectionalizing Cabinet) </t>
  </si>
  <si>
    <t>LOADBREAK ELBOW, 15kV, 200A w/15kV TERMINATOR</t>
  </si>
  <si>
    <t>LOADBREAK ELBOW w/Elastimold EFX 083 045 –E Fuse, 8.3kV, 65A, TERMINATOR</t>
  </si>
  <si>
    <t>FAULT INDICATOR, 15kV, 200A</t>
  </si>
  <si>
    <t>ARRESTER, 15kV, 200A</t>
  </si>
  <si>
    <t>INSULATED CAP, 15kV, 200A</t>
  </si>
  <si>
    <t>H-FRAME ASSEMBLY, (Unistrut Electrical equipment structure)</t>
  </si>
  <si>
    <t>ELECTRICAL SUPPORTING STRUCTURE &amp; HARDWARE - H-FRAMES</t>
  </si>
  <si>
    <t>FUSED DISCONNECT SWITCH, 60A, 120/240V, 1PH, 3W, NEMA 3R (with fuses)</t>
  </si>
  <si>
    <t>FUSED DISCONNECT SWITCH, 100A, 120/240V, 1PH, 3W, NEMA 3R (with fuses)</t>
  </si>
  <si>
    <t>FUSED DISCONNECT SWITCH, 200A, 120/240V, 1PH, 3W, NEMA 3R (with fuses)</t>
  </si>
  <si>
    <t>NON-FUSED DISCONNECTS NEMA 4X SS, 120/240V, 60A</t>
  </si>
  <si>
    <t>MAIN CIRCUIT BREAKER PANELBOARD, 100A, 120/240V, 1PH, 3W, NEMA 3R</t>
  </si>
  <si>
    <t>WIRE, 600V 75 DEGREE C THHN/THWN, #10 COPPER CONDUCTOR</t>
  </si>
  <si>
    <t>WIRE, 600V 75 DEGREE C THHN/THWN, #8 COPPER CONDUCTOR</t>
  </si>
  <si>
    <t>WIRE, 600V 75 DEGREE C THHN/THWN, #6 COPPER CONDUCTOR</t>
  </si>
  <si>
    <t>WIRE, 600V 75 DEGREE C THHN/THWN, #2 COPPER CONDUCTOR</t>
  </si>
  <si>
    <t>WIRE, 600V 75 DEGREE C THHN/THWN, #1/0 COPPER CONDUCTOR</t>
  </si>
  <si>
    <t>CABLE, 15KV, 4/0 Alum., 1-phase, full JCN, 133% rated</t>
  </si>
  <si>
    <t>CABLE, 15KV, #2 Solid Alum., 1-phase, full JCN, 133% rated</t>
  </si>
  <si>
    <t>CONDUIT PVC SCH 40, 1.25"</t>
  </si>
  <si>
    <t>CONDUIT PVC SCH 40, 2.5"</t>
  </si>
  <si>
    <t>CONDUIT PVC SCH 80, 2.5"</t>
  </si>
  <si>
    <t>CONDUIT PVC SCH 40, 5"</t>
  </si>
  <si>
    <t>CONDUIT PVC SCH 80, 5"</t>
  </si>
  <si>
    <t>RV POWER PEDESTAL, 125A BUS - INSTALLATION AND FOUNDATION OF OWNER-PROVIDED PEDESTALS: COMPLETE</t>
  </si>
  <si>
    <t>MISCELLANEOUS ELECTRICAL SUPPORTING HARDWARE  &amp; FASTENERS</t>
  </si>
  <si>
    <t>INTERIM ELECTRIC SERVICE, H-FRAME</t>
  </si>
  <si>
    <t>INTERIM ELECT, MAIN CIRCUIT BREAKER PANELBOARD, 200A, 120/240V, 1PH, 3W, NEMA 3R</t>
  </si>
  <si>
    <t>INTERIM ELECTRIC SERVICE, UTILITY METERBASE, 200A, 120/240V, 1PH, 3W, NEMA 3R</t>
  </si>
  <si>
    <t>INTERIM ELECTRIC SERVICE,CONDUIT PVC SCH 40, 2'</t>
  </si>
  <si>
    <t>INTERIM ELECTRIC SERVICE, UNDG FDR, 600V, THHN/THWN, #3/0 COPPER CONDUCTOR</t>
  </si>
  <si>
    <t>INTERIM ELECTRIC SERVICE - TRENCHING UNDER LAWN FOR ELECTRIC</t>
  </si>
  <si>
    <t>INTERIM ELECTRIC FEEDER, UNDG FDR, 600V, THHN/THWN, 3-#6 CU CABLE (PER LOCATION)</t>
  </si>
  <si>
    <t>INTERIM ELECTRIC FEEDER - TRENCHING UNDER LAWN FOR ELECTRIC (PER LOCATION)</t>
  </si>
  <si>
    <t>222A</t>
  </si>
  <si>
    <t xml:space="preserve">LIGHT FIXTURE “A”, SL1 SITE LIGHTING </t>
  </si>
  <si>
    <t>222B</t>
  </si>
  <si>
    <t xml:space="preserve">LIGHT FIXTURE “B”, SL1 SITE LIGHTING </t>
  </si>
  <si>
    <t>222C</t>
  </si>
  <si>
    <t xml:space="preserve">LIGHT FIXTURE “B2”, SL1 SITE LIGHTING </t>
  </si>
  <si>
    <t>ALUMINUM POLE, SL1 SITE LIGHTING</t>
  </si>
  <si>
    <t>FOUNDATION, SL1 SITE LIGHTING</t>
  </si>
  <si>
    <t xml:space="preserve">SITE LIGHTING BOLLARD </t>
  </si>
  <si>
    <t>FOUNDATION, SITE LIGHTING BOLLARD</t>
  </si>
  <si>
    <t>CONNECTIONS</t>
  </si>
  <si>
    <t>SANITARY LIFT STATION,  ELECTRICAL H-FRAME, TRANSFER SWITCH &amp; EQUIPMENT</t>
  </si>
  <si>
    <t>MANUAL TRANSFER SWITCH, 120/240V, 100A, NEMA 4X, SS</t>
  </si>
  <si>
    <t>GENERATOR RECEPTACLE, 120/240V, 100A, NEMA 3R (PASS &amp; SEYMOR)</t>
  </si>
  <si>
    <t>L.S.</t>
  </si>
  <si>
    <t>DRIVEN GROUND ROD, 1/2" x 8', COPPER-CLAD STEEL (INCLUDES WIRE)</t>
  </si>
  <si>
    <t>DRIVEN GROUND ROD, 3/4" x 8', COPPER-CLAD STEEL  (INCLUDES WIRE)</t>
  </si>
  <si>
    <t>TRENCHING UNDER LAWN FOR  COMMUNICATIONS</t>
  </si>
  <si>
    <t>30" X 48" PULLBOX, LOGO ON COVER</t>
  </si>
  <si>
    <t>CONDUITS, 3" Sched 40 PVC, UNDERGROUND</t>
  </si>
  <si>
    <t>CONDUITS, 3" Sched 80 PVC, RISER</t>
  </si>
  <si>
    <t>CXT STRUCTURAL WORK COMPLETE INCLUDING FROST SLABS &amp; UTILITY SERVICE “BLOCKOUT” SLEEVES</t>
  </si>
  <si>
    <t>CXT PLUMBING WORK COMPLETE</t>
  </si>
  <si>
    <t>CXT ELECTRICAL WORK COMPLETE</t>
  </si>
  <si>
    <t>TEMPORARY CONSTRUCTION FENCE – CHAIN LINK</t>
  </si>
  <si>
    <t>EXISTING PARK DRIVES - SUBGRADE REPAIR W/ UNDERDRAIN</t>
  </si>
  <si>
    <t>BORROW</t>
  </si>
  <si>
    <t>CXT WASHER AND DRYER</t>
  </si>
  <si>
    <t>ELECTRICAL UTILITY SERVICE EXTENSION</t>
  </si>
  <si>
    <t>REMOVAL FOR MISC. ITEMS LEFT BY CAMPERS</t>
  </si>
  <si>
    <t>CRANE PAD SITE AND ACCESS PREPERATION</t>
  </si>
  <si>
    <t>WEAK SOILS BENEATH UTILITY EXCAVATIONS</t>
  </si>
  <si>
    <t>TOTAL BASE BID- excel</t>
  </si>
  <si>
    <t>Total Bid submitted</t>
  </si>
  <si>
    <t>Alt #1</t>
  </si>
  <si>
    <t>6" ODOT ITEM 304 CRUSHED AGGREGATE - ASPHALT PAVEMENT &amp; ROADS</t>
  </si>
  <si>
    <t>6" ODOT ITEM 304, AGGREGATE BASE (BASKETBALL COURT)</t>
  </si>
  <si>
    <t>TOTAL Alternate #1</t>
  </si>
  <si>
    <t>Total Base Bid + Alternate #1</t>
  </si>
  <si>
    <t>Alt #2</t>
  </si>
  <si>
    <t xml:space="preserve">LINDERA BENZOIN (NO. 3) </t>
  </si>
  <si>
    <t xml:space="preserve">ADDITIONAL SIGNAGE INSTALLATION (SOIL EXCAVATION, CONCRETE FOOTER AND SIGNAGE INSTALL) </t>
  </si>
  <si>
    <t xml:space="preserve">SHELTER STRUCURE COMPLETE INCL. FOUNDATIONS, EXCLUDING ELECTRIC </t>
  </si>
  <si>
    <t>SHELTER STRUCURE ELECTRICAL</t>
  </si>
  <si>
    <t>4" CONCRETE PAVEMENT - CONCRETE WALK</t>
  </si>
  <si>
    <t>TOTAL Alternate #2</t>
  </si>
  <si>
    <t>Alt #3</t>
  </si>
  <si>
    <t>TEMPORARY FLOATING DOCK RELOCATED TO PERMANENT LOCATION</t>
  </si>
  <si>
    <t xml:space="preserve">FLOATING DOCKS, COMPLETE (CLUSTER DOCKS) </t>
  </si>
  <si>
    <t>ANCHOR PILES, COMPLETE (CLUSTER DOCKS)</t>
  </si>
  <si>
    <t xml:space="preserve">48' GANGWAYS, COMPLETE (CLUSTER DOCKS) </t>
  </si>
  <si>
    <t xml:space="preserve">66' GANGWAYS, COMPLETE (CLUSTER DOCKS) </t>
  </si>
  <si>
    <t>SHORE CONNECTION, COMPLETE (CLUSTER DOCKS)</t>
  </si>
  <si>
    <t>TOTAL Alternate #3</t>
  </si>
  <si>
    <t>4” PERFRATED UNDERDRAIN COMPLETE</t>
  </si>
  <si>
    <t>ODOT ITEM 204 SUBGRADE COMPACTION</t>
  </si>
  <si>
    <t xml:space="preserve">BIAXIAL GEOGRID (TENSAR BX1200) </t>
  </si>
  <si>
    <t xml:space="preserve">ODOT NO.1 AND 2’s </t>
  </si>
  <si>
    <t>Tappan Campground Renovations Phase II</t>
  </si>
  <si>
    <t>ODOT CMS</t>
  </si>
  <si>
    <t>ESTIMATED QUANTITY</t>
  </si>
  <si>
    <t>BID UNIT</t>
  </si>
  <si>
    <t>BID PRICE ($)</t>
  </si>
  <si>
    <t>OF</t>
  </si>
  <si>
    <t>PRICE ($)</t>
  </si>
  <si>
    <t>Demolition - Showerhouse Building</t>
  </si>
  <si>
    <t>Demolition - Existing Playground Equipment</t>
  </si>
  <si>
    <t>Remove Utility - Light Pole</t>
  </si>
  <si>
    <t>Remove Utility - Electric Service Box</t>
  </si>
  <si>
    <t>Remove Utility - Sanitary Clean Out</t>
  </si>
  <si>
    <t>Remove Utility - Sanitary Force Main</t>
  </si>
  <si>
    <t>Remove Utility - Raw Waterline</t>
  </si>
  <si>
    <t>Remove Utility - Waterline Yard Hydrants\Spigots\Water Towers</t>
  </si>
  <si>
    <t>Remove Utility - Raw Waterline valve</t>
  </si>
  <si>
    <t>Remove Utility - Well Control Wires (Underground)</t>
  </si>
  <si>
    <t>Remove Utility - Storm/Sanitary Drain or Catch Basin</t>
  </si>
  <si>
    <t>Remove Utility - Storm Pipe/Culvert, 24” and under</t>
  </si>
  <si>
    <t>remove utility – storm pipe/culvert, greater than 24”</t>
  </si>
  <si>
    <t>lf</t>
  </si>
  <si>
    <t>Remove Utility - Concrete Headwalls</t>
  </si>
  <si>
    <t>remove utility – gas valve</t>
  </si>
  <si>
    <t>ea</t>
  </si>
  <si>
    <t>Remove (Export and Haul away) Concrete Walks/Pavement</t>
  </si>
  <si>
    <t>Remove Misc. Items - Flag Poles, Grills, Fence, Trash Cans, Signs, Posts, Etc.</t>
  </si>
  <si>
    <t>Existing Drainage Pipe - Plug only</t>
  </si>
  <si>
    <t>Existing Drainage Pipe - Fill and Plug</t>
  </si>
  <si>
    <t>Cement Stabilization of Subgrade, 16" Thick (extended 6" on each side)</t>
  </si>
  <si>
    <t>Swale Reinforcement Mats (2’ wide)</t>
  </si>
  <si>
    <t>Crushed Limestone channel bedding (culvert HW 24 to HW 25)</t>
  </si>
  <si>
    <t>Removal or Abandonment of Existing Waterlines as Directed by MWCD</t>
  </si>
  <si>
    <t>REMOVAL OF VALVE BOXES ON ABANDONED WATERLINES AS DIRECTED BY MWCD</t>
  </si>
  <si>
    <t>Cap and Abandon Existing Sanitary Force Main, As Per Plan</t>
  </si>
  <si>
    <t>Cap and Abandon Existing Sanitary Sewer, As Per Plan</t>
  </si>
  <si>
    <t>48"x72" Precast Concrete Box Culvert, Type A</t>
  </si>
  <si>
    <t>12" Storm Sewer Conduit, Type b – RCP</t>
  </si>
  <si>
    <t>18" Storm Sewer Conduit, Type B – RCP</t>
  </si>
  <si>
    <t>6" Water Main w/Gravel Backfill, Complete</t>
  </si>
  <si>
    <t>Connect Proposed 4" Waterline to Existing 4" Waterline</t>
  </si>
  <si>
    <t>Connect Proposed 4" Waterline to Existing 2.5" Waterline</t>
  </si>
  <si>
    <t>Connect Proposed 6" Waterline to Existing 6" Waterline</t>
  </si>
  <si>
    <t>Connect Proposed 2" Waterline to Existing 2.5" Waterline</t>
  </si>
  <si>
    <t>Connect Proposed 2" Waterline to Existing 1.5" Waterline</t>
  </si>
  <si>
    <t>4" Gate Valve (mAIN LINES)</t>
  </si>
  <si>
    <t>2” CURB VALVE AND BOX (ADDITIONAL VALVE ON sERVICE LINES GREATER THAN 50’ LONG)</t>
  </si>
  <si>
    <t>1” CURB VALVE AND BOX (ADDITIONAL VALVE ON sERVICE LINES GREATER THAN 50’ LONG)</t>
  </si>
  <si>
    <t>RV Frost Free Yard Hydrants</t>
  </si>
  <si>
    <t>FROST FREE WATER TOWER</t>
  </si>
  <si>
    <t>Frost Free Yard Hydrant</t>
  </si>
  <si>
    <t>12” RCP Casing pipe with annualr void filled with flowable fill per odot item 613</t>
  </si>
  <si>
    <t>2’ wide french drain at drainage swales, complete – 6” perforated pipe (36” depth)</t>
  </si>
  <si>
    <r>
      <t xml:space="preserve">2’ wide french drain at drainage swales, complete – 6” perforated pipe </t>
    </r>
    <r>
      <rPr>
        <u/>
        <sz val="10"/>
        <color theme="1"/>
        <rFont val="Calibri"/>
        <family val="2"/>
      </rPr>
      <t>(18” depth)</t>
    </r>
  </si>
  <si>
    <t>6” solid wall pvc, sdr 35 roof drain from downspout, complete</t>
  </si>
  <si>
    <t>6” solid wall pvc, sdr 35 french drain outlet</t>
  </si>
  <si>
    <t>2" Water Laterals, Complete (one curb valve and box per lateral)</t>
  </si>
  <si>
    <t>1" Water Laterals, Complete - RV Campsites / Yard Hydrants (one curb valve and box per lateral)</t>
  </si>
  <si>
    <t>8" Sanitary Sewer (SDR 35 PVC) Main without Premium Backfill, Complete (provide unit cost only)</t>
  </si>
  <si>
    <t>8" Sanitary Sewer (SDR 35 PVC) Main with Premium Backfill, Complete</t>
  </si>
  <si>
    <t>48" Sanitary Sewer Manholes with Outside drop connection (Includes Connection of existing sewer)</t>
  </si>
  <si>
    <t>48” sanitary sewer manholes</t>
  </si>
  <si>
    <t>Connect Proposed Sanitary to Existing Manhole</t>
  </si>
  <si>
    <t>Connect Water Lateral to Existing Water Lateral</t>
  </si>
  <si>
    <t>Sanitary Gray Water Basin, Underground Storage Tank, Complete</t>
  </si>
  <si>
    <t>4" Perforated Underdrain (SDR 35 PVC at Playground)</t>
  </si>
  <si>
    <t>Force Main Air Release Manhole</t>
  </si>
  <si>
    <t>1.5” Hdpe cts force main, not encased, complete</t>
  </si>
  <si>
    <t>1.5” Hdpe cts force main, not encased in existing 8” pipe, complete</t>
  </si>
  <si>
    <t>2" HDPE CTS Force Main, not Encased, Complete</t>
  </si>
  <si>
    <t>2" HDPE CTS Force Main Encased in 4" HDPE DIPS, Complete</t>
  </si>
  <si>
    <t>2" Gas Line</t>
  </si>
  <si>
    <t>excavation for grinder pump station</t>
  </si>
  <si>
    <t>site restoration for grinder pump station</t>
  </si>
  <si>
    <t>ls</t>
  </si>
  <si>
    <t>hydromatic duplex submersible grinder Pump system with accessories and control panel</t>
  </si>
  <si>
    <t>wet well and valve vault</t>
  </si>
  <si>
    <t>Connect Proposed Sanitary Force Main to Existing Sanitary Force Main</t>
  </si>
  <si>
    <t>6" Sanitary Laterals without Premium Backfill, Complete</t>
  </si>
  <si>
    <t>6” sanitary Laterals with premium backfill, complete</t>
  </si>
  <si>
    <t>4” sanitary laterals without premium backfill, complete</t>
  </si>
  <si>
    <t>4” sanitary laterals with premium backfill, complete</t>
  </si>
  <si>
    <t>Asphalt Concrete Base - 4"</t>
  </si>
  <si>
    <t>Asphalt Concrete Base - Parking Lots - 4"</t>
  </si>
  <si>
    <t>Aggregate - Roadways - 6"</t>
  </si>
  <si>
    <t>Aggregate Base - Parking Lots - 6"</t>
  </si>
  <si>
    <t>Aggregate Base - Asphalt Trails - 6"</t>
  </si>
  <si>
    <t>Prime Coat (0.45 gal/SY) (One Coat)  - Roadways and Parking Lots</t>
  </si>
  <si>
    <t>Asphalt Type II Intermediate - Roadways and Parking Lots - 1-3/4"</t>
  </si>
  <si>
    <t>Asphalt Type I Surface - Roadways and Parking Lots - 1-1/4"</t>
  </si>
  <si>
    <t>Asphalt Concrete Surface Course (Light Traffic) PG64-22 - Asphalt Trails - 2.5"</t>
  </si>
  <si>
    <t>#57 Gravel Base at Playground</t>
  </si>
  <si>
    <t>6" Flush Curb at Playground (ODOT Type 2A) with Rebar</t>
  </si>
  <si>
    <t>Installation of MWCD Provided ADA Fire Rings</t>
  </si>
  <si>
    <t>6' Long Concrete Wheel Stop, Complete</t>
  </si>
  <si>
    <t>8' Long Concrete Wheel Stop, Complete</t>
  </si>
  <si>
    <t>1,000’s of GAL</t>
  </si>
  <si>
    <t>Betula Nigra - River Birch, 2" Caliper</t>
  </si>
  <si>
    <t>Viburnum Lentago - Nannyberry Viburnum, 1.5" Caliper</t>
  </si>
  <si>
    <t>Amelanchier x Grandiflora 'Autumn Brilliance' - Autumn Brilliance Serviceberry, 1.5" Caliper</t>
  </si>
  <si>
    <t>Quercus Bicolor - Swamp White Oak, 2" Caliper</t>
  </si>
  <si>
    <t>Acer Rubrum 'Red Sunset' - Red Sunset Red Maple, 2" Caliper</t>
  </si>
  <si>
    <t>Nyssa Sylvatica - Sweetgum, 2" Caliper</t>
  </si>
  <si>
    <t>Potentilla Fruticosa 'Goldfinger' - Goldfinger Shrubby Cinquefoil, #3 Container</t>
  </si>
  <si>
    <t>Cornus Sericea 'Isanti' - Isanti Redosier Dogwood, #5 Container</t>
  </si>
  <si>
    <t>Panicum Virgatum 'Shenandoah' - Shenandoah Red Switch Grass, #2 Container</t>
  </si>
  <si>
    <t>Physocarpus Opulifolius 'Little Devil' - Little Devil Ninebark, #5 Container</t>
  </si>
  <si>
    <t>Clethra Alnifolia 'Ruby Spice' - Ruby Spice Summersweet, #5 Container</t>
  </si>
  <si>
    <r>
      <t xml:space="preserve">Cobble Mulch with geotextile </t>
    </r>
    <r>
      <rPr>
        <u/>
        <sz val="10"/>
        <color theme="1"/>
        <rFont val="Calibri"/>
        <family val="2"/>
      </rPr>
      <t>and edging</t>
    </r>
    <r>
      <rPr>
        <sz val="10"/>
        <color theme="1"/>
        <rFont val="Calibri"/>
        <family val="2"/>
      </rPr>
      <t>, As Per Plan</t>
    </r>
  </si>
  <si>
    <t>spec</t>
  </si>
  <si>
    <t>electrical for grinder pump station, complete</t>
  </si>
  <si>
    <t>Not used</t>
  </si>
  <si>
    <r>
      <t>3"</t>
    </r>
    <r>
      <rPr>
        <sz val="10"/>
        <color theme="1"/>
        <rFont val="Calibri"/>
        <family val="2"/>
      </rPr>
      <t xml:space="preserve"> SCH 40 PVC Conduit for Communications </t>
    </r>
  </si>
  <si>
    <r>
      <t xml:space="preserve">Trenching for </t>
    </r>
    <r>
      <rPr>
        <u/>
        <sz val="10"/>
        <color theme="1"/>
        <rFont val="Calibri"/>
        <family val="2"/>
      </rPr>
      <t>Electric/Communications</t>
    </r>
  </si>
  <si>
    <t>155a</t>
  </si>
  <si>
    <t>#10 copper conductor</t>
  </si>
  <si>
    <t>155b</t>
  </si>
  <si>
    <t>3/4” conduit (pvc schedule 40)</t>
  </si>
  <si>
    <t>155c</t>
  </si>
  <si>
    <t>2” conduit (pvc schedule 40)</t>
  </si>
  <si>
    <t>155d</t>
  </si>
  <si>
    <t>#4/0 copper conductor</t>
  </si>
  <si>
    <t>155e</t>
  </si>
  <si>
    <t>#4 copper conductor</t>
  </si>
  <si>
    <t>155f</t>
  </si>
  <si>
    <t>3” conduit (pvc schedule 80)</t>
  </si>
  <si>
    <t>155g</t>
  </si>
  <si>
    <t>350 kcmil copper conductor</t>
  </si>
  <si>
    <t>155h</t>
  </si>
  <si>
    <t>#1/0 copper conductor</t>
  </si>
  <si>
    <t>155i</t>
  </si>
  <si>
    <t>500 kcmil copper conductor</t>
  </si>
  <si>
    <t>155j</t>
  </si>
  <si>
    <t>1 1/2" conduit (pvc schedule 40)</t>
  </si>
  <si>
    <t>155k</t>
  </si>
  <si>
    <t>#6 copper conductor</t>
  </si>
  <si>
    <t>155l</t>
  </si>
  <si>
    <t>#12 Copper conductor</t>
  </si>
  <si>
    <t>155m</t>
  </si>
  <si>
    <t>#8 copper conductor</t>
  </si>
  <si>
    <t>600A Distribution Panel 120/240V, 1-PH 3 Wire</t>
  </si>
  <si>
    <t>157A</t>
  </si>
  <si>
    <t>500A DISTRIBUTION PANEL '91002P', 120/240V, 1PH 3 WIRE</t>
  </si>
  <si>
    <t>600A CT Cabinet</t>
  </si>
  <si>
    <t>600A Meter Enclosure</t>
  </si>
  <si>
    <t>not used</t>
  </si>
  <si>
    <t>400A Distribution Panelboard 'PP5', 120/240V, 1-Phase, 3 Wire</t>
  </si>
  <si>
    <t>400A CT Cabinet</t>
  </si>
  <si>
    <t>162A</t>
  </si>
  <si>
    <t>400A METER ENCLOSURE AT H-FRAME</t>
  </si>
  <si>
    <t>162b</t>
  </si>
  <si>
    <t>400A CT CABINET AT RESTROOM BUILDING</t>
  </si>
  <si>
    <t>162c</t>
  </si>
  <si>
    <t>400A METER ENCLOSURE AT RESTROOM BUILDING</t>
  </si>
  <si>
    <r>
      <t xml:space="preserve">Grounding </t>
    </r>
    <r>
      <rPr>
        <u/>
        <sz val="10"/>
        <color theme="1"/>
        <rFont val="Calibri"/>
        <family val="2"/>
      </rPr>
      <t>at h-frames</t>
    </r>
  </si>
  <si>
    <t>163a</t>
  </si>
  <si>
    <t>grounding at light poles</t>
  </si>
  <si>
    <t>Unistrut Frame for Electrical Distribution Equipment</t>
  </si>
  <si>
    <t>Misc. Electrical Supporting Hardware</t>
  </si>
  <si>
    <t>Light Pole, Base, and Fixtures</t>
  </si>
  <si>
    <t>panel “P-05”</t>
  </si>
  <si>
    <t>Eaton Powerhouse Power Pedestal - Installation, Foundation, and Connection Only, 1 Per RV Site</t>
  </si>
  <si>
    <t>Shower House building structure and finishes</t>
  </si>
  <si>
    <t>shower house building electrical and communications</t>
  </si>
  <si>
    <t>shower house building plumbing</t>
  </si>
  <si>
    <t>shower house building hvac</t>
  </si>
  <si>
    <t>Water (Dust Control)</t>
  </si>
  <si>
    <t>1,000’s of gal</t>
  </si>
  <si>
    <t>Contingency #1 - Surface Repair of Existing Park Roadways – ODOT CMS No. 441 2-Inches Asphalt Concrete Surface Course as Directed (Milling and Tack Coat Included)</t>
  </si>
  <si>
    <t>Contingency #2 - Base Repair of Existing Park Roadways – odot cms no. 441 1.5-Inches Asphalt Concrete Surface Course as Directed</t>
  </si>
  <si>
    <t>(Saw Cut, Existing Pavement Removal and Tack Coat Included)</t>
  </si>
  <si>
    <t>Contingency #3 - Base Repair of Existing Park Roadways – odot cms no. 301 4-Inches Asphalt Concrete Base Course as Directed (Prime Coat Included)</t>
  </si>
  <si>
    <t>Contingency #4 - Base Repair of Existing Park Roadways – odot cms no. 304 6-Inches Aggregate Base as Directed (Subgrade Compaction Included)</t>
  </si>
  <si>
    <t>Contingency #6 - Connection of Existing Drainage Conduits</t>
  </si>
  <si>
    <t>TOTAL UNIT BID</t>
  </si>
  <si>
    <t>TOTAL ON BID FORM</t>
  </si>
  <si>
    <t>ADD</t>
  </si>
  <si>
    <t>6” Water Main, Horizontal Directionally Drilled, Complete</t>
  </si>
  <si>
    <t>4” Water Main, Horizontal Directionally Drilled, Complete</t>
  </si>
  <si>
    <t>2” Water Main, Horizontal Directionally Drilled, Complete</t>
  </si>
  <si>
    <t>2” Water Laterals, Horizontal Directionally Drilled, Complete</t>
  </si>
  <si>
    <t>A1-5</t>
  </si>
  <si>
    <t>1” Water Laterals, Horizontal Directionally Drilled, Complete</t>
  </si>
  <si>
    <t>Total ADDITIONS</t>
  </si>
  <si>
    <t>DEDUCT</t>
  </si>
  <si>
    <t>6” Water Main W/Gravel Backfill, Complete</t>
  </si>
  <si>
    <t>4” Water Main W/Gravel Backfill, Complete</t>
  </si>
  <si>
    <t>2” Water Main W/Gravel Backfill, Complete</t>
  </si>
  <si>
    <t>2” Water Laterals, Complete (One Curb Valve and Box per Lateral)</t>
  </si>
  <si>
    <t>1” Water Laterals, Complete – RV Campsites/Yard Hydrants (One Curb Valve and Box per Lateral)</t>
  </si>
  <si>
    <t>Total DEDUCTIONS</t>
  </si>
  <si>
    <t>Total Change from Alternate #1</t>
  </si>
  <si>
    <t>Base Bid amount</t>
  </si>
  <si>
    <t>Base Bid amount with Alternate #1</t>
  </si>
  <si>
    <t>Charles Mill Lake Campground Phase 2 Unit Bid Price</t>
  </si>
  <si>
    <t>Construction Fence (4' High PVC)</t>
  </si>
  <si>
    <t>Construction Fence (Chain Link)</t>
  </si>
  <si>
    <t>Clearing and Grubbing - Including Tree and Stump Removal</t>
  </si>
  <si>
    <t>Pavement Removal (Existing R/V Pads Top) (6")</t>
  </si>
  <si>
    <t>Mill Existing Asphalt Pavement (2")</t>
  </si>
  <si>
    <t>Demo of Pit Toilets</t>
  </si>
  <si>
    <t>Septic Storage Tank Removal</t>
  </si>
  <si>
    <t>Owner's Contingency for Gas Line Protection</t>
  </si>
  <si>
    <t xml:space="preserve">Topsoil Stripped and Stockpiled </t>
  </si>
  <si>
    <t>Excavation (Cut/Fill)</t>
  </si>
  <si>
    <t>Borrow/Spoils Hauled Off Site</t>
  </si>
  <si>
    <t>Item 616 Water for Dust Control</t>
  </si>
  <si>
    <t>M Gallons</t>
  </si>
  <si>
    <t>Item 616 Calcium Chloride for Dust Control</t>
  </si>
  <si>
    <t>Subgrade Preparation</t>
  </si>
  <si>
    <t>ODOT 441 Asphalt Concrete Surface Course, Type 1 (448) - Asphalt Overlay (2")</t>
  </si>
  <si>
    <t>ODOT 441 Asphalt Concrete Surface Course, Type 1 (448) - Standard Duty Asphalt Pavement (1 1/2")</t>
  </si>
  <si>
    <t>ODOT 441 Asphalt Concrete Surface Course, Type 1 (448) - Heavy Duty Asphalt Pavement ( 1 1/4")</t>
  </si>
  <si>
    <t>ODOT 441 Asphalt Concrete Intermediate Course, Type 2 (448) - Standard Duty Pavement (3")</t>
  </si>
  <si>
    <t>ODOT 441 Asphalt Concrete Intermediate Course, Type 2 (448) - Heavy Duty Pavement (1 3/4")</t>
  </si>
  <si>
    <t>ODOT 301 Asphalt Concrete Base Course - Heavy Duty Pavement (4")</t>
  </si>
  <si>
    <t>ODOT 304 Aggregate Base - Standard Duty Asphalt Pavement (6")</t>
  </si>
  <si>
    <t>ODOT 304 Aggregate Base - Heavy Duty Asphalt Pavement (6")</t>
  </si>
  <si>
    <t>ODOT 304 Aggregate Base - Standard Duty Concrete Pavement - Restroom Sidewallks / Bike Rack (4")</t>
  </si>
  <si>
    <t>ODOT 304 Aggregate Base - Heavy Duty Concrete Pavement - Dumpster Approach (5")</t>
  </si>
  <si>
    <t>ODOT 304 Aggregate Base - Heavy Duty Concrete Pavement - Dumpster Pad (6")</t>
  </si>
  <si>
    <t>Standard Duty Concrete (Reinforced) - Restroom Sidewallks / Bike Rack (4")</t>
  </si>
  <si>
    <t>Heavy Duty Concrete - Dumpster Approach (5")</t>
  </si>
  <si>
    <t>Heavy Duty Concrete (Reinforced) - Dumpster Pads (8")</t>
  </si>
  <si>
    <t>#1 &amp; #2 Aggregate Base - RV Pads (6")</t>
  </si>
  <si>
    <t>ODOT 304 Aggregate Base - RV Pads (3")</t>
  </si>
  <si>
    <t>#1 &amp; #2 Aggregate Base - Paths / Parking (6")</t>
  </si>
  <si>
    <t>ODOT 304 Aggregate Base -  Paths / Parking (3")</t>
  </si>
  <si>
    <t>Grading, Pad Preparation, Foundation Installation and Utility Connections for Large CXT Restroom/Shower House Building (4 Unisex Units/Navajo)</t>
  </si>
  <si>
    <t>Signage - Wayfinding (Posts &amp; Signage Furnished by Owner, Installed by Contractor)</t>
  </si>
  <si>
    <t>Accessible Parking Signs</t>
  </si>
  <si>
    <t>Bike Rack - Triple Loop Rack</t>
  </si>
  <si>
    <t>Trash Container (Furnished by Owner, Installed by Contractor)</t>
  </si>
  <si>
    <t>Double Dumpster Enclosure - Wood Slat Enclosure for Trash &amp; Recycling</t>
  </si>
  <si>
    <t xml:space="preserve">Single Dumpster Enclosure - Wood Slat Enclosure for Trash </t>
  </si>
  <si>
    <t>Engineered Wood Fiber Safety Surfacing for Play Area</t>
  </si>
  <si>
    <t>#57 Limestone</t>
  </si>
  <si>
    <t>6"x18" Concrete Flush Curb - Play Area</t>
  </si>
  <si>
    <t>Play Equipment and Installation</t>
  </si>
  <si>
    <t>Concrete Cornhole Set</t>
  </si>
  <si>
    <t>Park Bench - 6' (Furnished by Owner, Installed by Contractor)</t>
  </si>
  <si>
    <t>6' Concrete Wheelstop</t>
  </si>
  <si>
    <t>8' Concrete Wheelstop</t>
  </si>
  <si>
    <t>Rock Mulch Beds - 3" Depth</t>
  </si>
  <si>
    <t>Geotextile Fabric Type D (Weed Barrier) for Rock Mulch Beds</t>
  </si>
  <si>
    <t>Preemergent Herbicide for Rock Mulch Beds</t>
  </si>
  <si>
    <t>4" Sanitary Lateral (SDR-35), without premium backfill, complete</t>
  </si>
  <si>
    <t>4" Sanitary Lateral (SDR-35), including premium backfill, complete</t>
  </si>
  <si>
    <t>8" Sanitary Pipe (SDR-35), including native backfill, complete</t>
  </si>
  <si>
    <t>8" Sanitary Pipe (SDR-35), including premium backfill, complete</t>
  </si>
  <si>
    <t>2" HDPE Forcemain HDD, complete</t>
  </si>
  <si>
    <t>4"x4" PVC Sanitary Wye, complete</t>
  </si>
  <si>
    <t>Gray Water Drain, complete</t>
  </si>
  <si>
    <t xml:space="preserve">Marina Pump out Station with Bollards, complete </t>
  </si>
  <si>
    <t>Grinder Pump Station w/ Valve Vault, complete</t>
  </si>
  <si>
    <t>ODOT Half Height Headwall</t>
  </si>
  <si>
    <t>8" PVC Storm Sewer</t>
  </si>
  <si>
    <t>10" PVC Storm Sewer</t>
  </si>
  <si>
    <t>12" PVC Storm Sewer</t>
  </si>
  <si>
    <t>6" Perforated PVC Storm Sewer for French Drain</t>
  </si>
  <si>
    <t>#57 Aggregate for French Drain, Including Geotextile</t>
  </si>
  <si>
    <t>Contingency Quantity - Connection of Existing Drainage Conduits (4" HDPE Sewer)</t>
  </si>
  <si>
    <t>Contingency Quantity - Connection of Existing Drainage Conduits (6" HDPE Sewer)</t>
  </si>
  <si>
    <t>Contingency Quantity - Connection of Existing Drainage Conduits (12" HDPE Sewer)</t>
  </si>
  <si>
    <t>4" Pavement Underdrain including Geotextile Fabric and Stone</t>
  </si>
  <si>
    <t>Water Services (1" HDPE), complete</t>
  </si>
  <si>
    <t>4"x4" Tee, complete</t>
  </si>
  <si>
    <t>4" - 45-degree Bend, complete</t>
  </si>
  <si>
    <t>2" - 90-degree Bend, complete</t>
  </si>
  <si>
    <t>2" - 22.5-degree Bend, complete</t>
  </si>
  <si>
    <t>2"x1" Tee, complete</t>
  </si>
  <si>
    <t>1" Plug, complete</t>
  </si>
  <si>
    <t>Water Tower at Ranger House, complete</t>
  </si>
  <si>
    <t>RV Frost Free Hydrant, complete</t>
  </si>
  <si>
    <t>RV Standard Yard Hydrant, complete</t>
  </si>
  <si>
    <t>Backflow Preventer, complete</t>
  </si>
  <si>
    <t>Connection to Existing Waterline, complete</t>
  </si>
  <si>
    <t>Existing Electrical Site Demolition</t>
  </si>
  <si>
    <t>Pedestals and foundation (pedestal furnished by owner, installed by contractor on contractor installed and provided foundation)</t>
  </si>
  <si>
    <t>Pump Station Electrical</t>
  </si>
  <si>
    <t>Shade Trees (3" Cal.)</t>
  </si>
  <si>
    <t>Ornamental Grass and Perennial Mass</t>
  </si>
  <si>
    <t>ODOT 407 Tack Coat - Milled Surface</t>
  </si>
  <si>
    <t>ODOT 407 Tack Coat - Standard Duty Asphalt</t>
  </si>
  <si>
    <t>ODOT 407 Tack Coat - Heavy Duty Asphalt</t>
  </si>
  <si>
    <t>ALTERNATE #1 UNIT PRICE BID SCHEDULE</t>
  </si>
  <si>
    <t>1-1</t>
  </si>
  <si>
    <t>ADD:  Pavement Removal</t>
  </si>
  <si>
    <t>1-2</t>
  </si>
  <si>
    <t>ADD:  Excavation (Cut/Fill) (Additional 1.5" Depth)</t>
  </si>
  <si>
    <t>1-3</t>
  </si>
  <si>
    <t>ADD:  Subgrade Preparation</t>
  </si>
  <si>
    <t>1-4</t>
  </si>
  <si>
    <t>ADD:  ODOT 441 Asphalt Concrete Surface Course, Type 1 (448) - Heavy Duty Asphalt Pavement (1 1/4")</t>
  </si>
  <si>
    <t>1-5</t>
  </si>
  <si>
    <t>ADD:  ODOT 441 Asphalt Concrete Intermediate Course, Type 2 (448) - Heavy Duty Pavement (1 3/4")</t>
  </si>
  <si>
    <t>1-6</t>
  </si>
  <si>
    <t>ADD:  ODOT 301 Asphalt Concrete Base Course - Heavy Duty Pavement (4")</t>
  </si>
  <si>
    <t>1-7</t>
  </si>
  <si>
    <t>ADD:  ODOT 304 Aggregate Base - Heavy Duty Asphalt Pavement (6")</t>
  </si>
  <si>
    <t>1-8</t>
  </si>
  <si>
    <t>ADD:  Asphalt Tack Coat - Heavy Duty Asphalt</t>
  </si>
  <si>
    <t>1-9</t>
  </si>
  <si>
    <t>DEDUCT:  Sawcut Existing Pavement</t>
  </si>
  <si>
    <t>1-10</t>
  </si>
  <si>
    <t>DEDUCT:  Mill Existing Asphalt Pavement (2")</t>
  </si>
  <si>
    <t>1-11</t>
  </si>
  <si>
    <t>DEDUCT:  ODOT 441 Asphalt Concrete Surface Course, Type 1 (448) - Asphalt Overlay (2")</t>
  </si>
  <si>
    <t>1-12</t>
  </si>
  <si>
    <t>DEDUCT:  Asphalt Tack Coat - Milled Surface</t>
  </si>
  <si>
    <t>1-13</t>
  </si>
  <si>
    <t>DEDUCT:  Pavement Restoration to Repair Trench Cuts, complete</t>
  </si>
  <si>
    <r>
      <t>A.</t>
    </r>
    <r>
      <rPr>
        <sz val="7"/>
        <color theme="1"/>
        <rFont val="Times New Roman"/>
        <family val="1"/>
      </rPr>
      <t xml:space="preserve">      </t>
    </r>
    <r>
      <rPr>
        <sz val="11"/>
        <color theme="1"/>
        <rFont val="Calibri"/>
        <family val="2"/>
      </rPr>
      <t>Alternate #1: Full Depth Pavement Replacement of Existing Drives in lieu of Milling and Asphalt Overlay</t>
    </r>
  </si>
  <si>
    <t>Total Base Bid and Alternate #1</t>
  </si>
  <si>
    <t>Pleasant Hill Lake Main Campground Redevelopment Phase 2 Project</t>
  </si>
  <si>
    <t>Demolition/Earthwork</t>
  </si>
  <si>
    <t>Selective Demolition - 1" PVC Watermain</t>
  </si>
  <si>
    <t>Selective Demolition - Existing Water Structures</t>
  </si>
  <si>
    <t>Selective Demolition - Existing Underground Electrical Conduit</t>
  </si>
  <si>
    <t>Selective Demolition - Existing Electrical Structures, including Poles, Overhead Lines, Existing Distribution Panels</t>
  </si>
  <si>
    <t>Selective Demolition - Existing 12" RCP Storm</t>
  </si>
  <si>
    <t>Selective Demolition - Existing Storm Headwalls</t>
  </si>
  <si>
    <t>Selective Demolition - Existing Dump Stations, Waste Water Tanks, etc.</t>
  </si>
  <si>
    <t>Selective Demolition - Existing Asphalt Pavement Removal, Full Depth</t>
  </si>
  <si>
    <t>Demolition and Removal of Cabins</t>
  </si>
  <si>
    <t>Water for Dust Control</t>
  </si>
  <si>
    <t xml:space="preserve">Calcium Chloride </t>
  </si>
  <si>
    <t>Placing Stockpiled Topsoil – Within “ROW” &amp; Within Campground</t>
  </si>
  <si>
    <t>Aggregate Base – Roadways - 6"</t>
  </si>
  <si>
    <t>Aggregate Base - Multi-Use Path - 6"</t>
  </si>
  <si>
    <t>Aggregate Base - Basketball Court - 4"</t>
  </si>
  <si>
    <t>Asphalt Concrete Intermediate Course, Type 2 (448) - Roadways - 1-3/4"</t>
  </si>
  <si>
    <t>Asphalt Concrete Surface Course, Type I (448) - Roadways - 1-1/4"</t>
  </si>
  <si>
    <t>Asphalt Concrete Surface Course, Type I (448) - Multi-Use Path - 2-1/2”</t>
  </si>
  <si>
    <t>Non-Reinforced Concrete Pavement – Class QC1 - RV Aprons &amp; RV Pads - 5"</t>
  </si>
  <si>
    <t>Concrete Walk – 4”</t>
  </si>
  <si>
    <t>Connect 8" Sanitary to Ex. MH</t>
  </si>
  <si>
    <t>LFF</t>
  </si>
  <si>
    <t>Primary Electrical Underground Conduit &amp; Trench Installation (Primary 1-3") - Installed By Contractor</t>
  </si>
  <si>
    <t>Secondary Electrical Underground Conduit &amp; Trench (Secondary 2-4") - Installed By Contractor</t>
  </si>
  <si>
    <t>Distribution Panel Concrete Base</t>
  </si>
  <si>
    <t>Electrical Distribution Cable, Multiple Conduit (Secondary)</t>
  </si>
  <si>
    <t>Power Pedestal – Installation (furnished by Owner)</t>
  </si>
  <si>
    <t>Transformer Pad Meter Socket and Meter Pedestal – Furnish and Install (Transformer Provided by Firelands)</t>
  </si>
  <si>
    <t>2” Water Valve Assembly and Box</t>
  </si>
  <si>
    <t>4'' X 4'' Tee with 2" Reducer</t>
  </si>
  <si>
    <t>Furnish and Install Blow-off Hydrant</t>
  </si>
  <si>
    <t>Furnish and Install Air Release Valve</t>
  </si>
  <si>
    <t>Storm Sewer Conduit - 12" PVC w/304 backfill - Installed Complete</t>
  </si>
  <si>
    <t>Storm Sewer Conduit - 12" PVC w/native backfill - Installed Complete</t>
  </si>
  <si>
    <t>Storm Sewer Conduit - 18" PVC w/304 backfill - Installed Complete</t>
  </si>
  <si>
    <t>Seeding and Mulching – Open Space &amp; RV Sites</t>
  </si>
  <si>
    <t>Seed Mix A: Naturalization Areas</t>
  </si>
  <si>
    <t>Campground Deciduous Tree - 2" Caliper - Black Gum</t>
  </si>
  <si>
    <t>Campground Deciduous Tree - 2" Caliper - Northern Catalpa</t>
  </si>
  <si>
    <t>Campground Deciduous Tree - 2" Caliper - Sycamore</t>
  </si>
  <si>
    <t>Campground Evergreen Tree - 6' Height - White Spruce</t>
  </si>
  <si>
    <t>Campground Evergreen Tree - 6' Height - Douglas Fir</t>
  </si>
  <si>
    <t>Campground Deciduous Shrubs - 5 Gallon Containers - Whitchhazel</t>
  </si>
  <si>
    <t>Campground Ornamental Grass - 3 Gallon Containers   - Shenandoah Switch Grass</t>
  </si>
  <si>
    <t>RV Campsite Landscaping - 5 Gallon Container - Shenandoah Switch Grass</t>
  </si>
  <si>
    <t>RV Campsite Landscaping - 36" Height - Arrowwood Viburnum Shrub</t>
  </si>
  <si>
    <t>RV Campsite Landscaping - 2 Gallon Container - Karl Forester Reed Grass</t>
  </si>
  <si>
    <t>RV Campsite Landscaping - 36" Height - Spicebush</t>
  </si>
  <si>
    <t>RV Campsite Landscaping - 18" Height - Gro-low Fragrant Sumac</t>
  </si>
  <si>
    <t>RV Campsite Landscaping - 36" Height - Redosier Dogwood Shrub</t>
  </si>
  <si>
    <t>RV Campsite Landscaping - 2” Cal – Armstrong Maple Tree</t>
  </si>
  <si>
    <t>RV Campsite Landscaping – 2” Cal – Heritage Birch Tree</t>
  </si>
  <si>
    <t>RV Campsite Landscaping – 8’ HT – Serviceberry Tree</t>
  </si>
  <si>
    <t>Boulders</t>
  </si>
  <si>
    <t>Landscape Fabric and Pre-Emergent Herbicide</t>
  </si>
  <si>
    <t>RV Campsite Mulch - River Wash Gravel Per Detail 4, Sheet L-701</t>
  </si>
  <si>
    <t>Multi-Use Path Bollards</t>
  </si>
  <si>
    <t>Basketball Court - Pavement Markings</t>
  </si>
  <si>
    <t>Basketball Court - Furnish and Install Complete w/Basketball Hoop (1)</t>
  </si>
  <si>
    <t>Fencing – 8’ Black vinyl fence</t>
  </si>
  <si>
    <t>Pea Gravel under Black Vinyl Fence – See Detail L-702</t>
  </si>
  <si>
    <t>Storm Sewer Conduit - 18" PVC w/native backfill - Installed Complete</t>
  </si>
  <si>
    <t>Allowance – Electrical Utility Service*</t>
  </si>
  <si>
    <t>OWNER Contingency Allowance</t>
  </si>
  <si>
    <t>Atwood Area 4 Restoom Improvements Project Bid Tab</t>
  </si>
  <si>
    <t>Construction Layout Stakes &amp; Survey Monuments</t>
  </si>
  <si>
    <t>Bonding &amp; Insurance</t>
  </si>
  <si>
    <t>Temporary Sediment &amp; Erosion Control</t>
  </si>
  <si>
    <t xml:space="preserve">Demolition - Existing Privy, Complete </t>
  </si>
  <si>
    <t>Select Electrical demolition, as per plan</t>
  </si>
  <si>
    <t>Remove Existing Gray Water Basin</t>
  </si>
  <si>
    <t>Remove Existing Waterline &amp; appurtenances</t>
  </si>
  <si>
    <t>Clearing &amp;  Grubbing-Restroom Area</t>
  </si>
  <si>
    <t>Clearing &amp;  Grubbing- Force Main Corridor (STA 2+60 - 8+90)</t>
  </si>
  <si>
    <t>Gray water Basin, as per plan</t>
  </si>
  <si>
    <t>Sanitary Pump Station with Wet Well and Valve Vault, Complete</t>
  </si>
  <si>
    <t>2-inch HDPE Sanitary Force Main, HDD installed</t>
  </si>
  <si>
    <t>2-inch HDPE Sanitary Force Main, complete, open cut with native backfill</t>
  </si>
  <si>
    <t>2-inch Air/Vaccuum Releif Valve Assembly in Precast Manhole, Complete</t>
  </si>
  <si>
    <t>4-inch Sanitary Sewer, Complete, open cut with native backfill</t>
  </si>
  <si>
    <t>Restroom-Sanitary cleanouts, under-slab piping, floor drains &amp; stub ups</t>
  </si>
  <si>
    <t>Connection to Existing Pump Station Wet Well, As Per Plan</t>
  </si>
  <si>
    <t>4-inch Waterline &amp; Fittings</t>
  </si>
  <si>
    <t>2-inch HDPE waterline &amp; Fittings</t>
  </si>
  <si>
    <t>1-inch HDPE Waterline &amp; Fittings</t>
  </si>
  <si>
    <t>2-inch Curb Valve &amp; Valve Box</t>
  </si>
  <si>
    <t>1-inch Curb Valve &amp; Valve Box</t>
  </si>
  <si>
    <t>Standard Yard Hydrant Assembly with Curb Valve &amp; Box</t>
  </si>
  <si>
    <t>Restroom Water Service Under-slab Piping &amp; Stub Ups</t>
  </si>
  <si>
    <t xml:space="preserve">2-inch Backflow Preventor, Complete with isolation valves &amp; couplings </t>
  </si>
  <si>
    <t>Connect to Existing 4-inch PVC waterline</t>
  </si>
  <si>
    <t>Connect to Existing 2-inch waterline</t>
  </si>
  <si>
    <t>Connect to Existing 1-inch waterline</t>
  </si>
  <si>
    <t>Concrete Walk, 4-inches thick</t>
  </si>
  <si>
    <t>Aggregate Parking/Access Drive, 6" of 304</t>
  </si>
  <si>
    <t>Parking Bumpers</t>
  </si>
  <si>
    <t>Overexcavation</t>
  </si>
  <si>
    <t>Low Strength Mortar backfill</t>
  </si>
  <si>
    <t>Geogrid, as directed by Engineer</t>
  </si>
  <si>
    <t xml:space="preserve">Backfill- No 1 &amp; No 2 Stone, as directed by Engineer </t>
  </si>
  <si>
    <t>Backfill- No 57 Stone, as directed by Engineer</t>
  </si>
  <si>
    <t>Restroom Foundation, including frost pits, Complete</t>
  </si>
  <si>
    <t>Powder Coated Steel Bollards with Embedment Sleeve &amp; Padlocks</t>
  </si>
  <si>
    <t>Trench Pavement Replacement, Match Ex thickness up to 12-inches</t>
  </si>
  <si>
    <t>Seeding &amp; Mulching</t>
  </si>
  <si>
    <t>Pump Station Electrical, Complete, including Control Panel, SS Pedestal, Power conductors/terminations and level floats</t>
  </si>
  <si>
    <t>Pump Station SCADA, complete, including mounting of RTU, conduit/conductors/cabling and terminations</t>
  </si>
  <si>
    <t>Handhole, 2'x2'x3'D</t>
  </si>
  <si>
    <t>2-inch D/C Conduit with pull chord, route thru knock out inside restroom</t>
  </si>
  <si>
    <t>New secondary wire from service drop (if directed by engineer)</t>
  </si>
  <si>
    <t>Electric Utility Service &amp; Coordination Allowance (Carroll Electric Cooperative)</t>
  </si>
  <si>
    <t>Proposed Electric Service Equipment &amp; Support Structure, Complete</t>
  </si>
  <si>
    <t>Proposed Electrical Distribution Equipment &amp; Support Structure, Complete</t>
  </si>
  <si>
    <t>Proposed Restroom Electrical Equipment, Surface Mounted to Building</t>
  </si>
  <si>
    <t>Piedmont Lake Marina Pump Station Replacement</t>
  </si>
  <si>
    <t>Demolition of Existing Pump Station, Complete</t>
  </si>
  <si>
    <r>
      <t>8-inch Sanitary Sewer, Complete, open cut with native backfill</t>
    </r>
    <r>
      <rPr>
        <sz val="8"/>
        <color theme="1"/>
        <rFont val="Times New Roman"/>
        <family val="1"/>
      </rPr>
      <t> </t>
    </r>
  </si>
  <si>
    <t>2-inch HDPE Sanitary Force Main, to be installed in existing 8-inch casing pipe, as per plan</t>
  </si>
  <si>
    <t>2-inch HDPE Sanitary Force Main, complete, open cut with full depth aggregate backfill</t>
  </si>
  <si>
    <t>2-inch Air/Vacuum Relief Valve Assembly in Precast Manhole, Complete</t>
  </si>
  <si>
    <t>Connection to Existing 2-inch PVC Force Main, As Per Plan</t>
  </si>
  <si>
    <t>ODOT 2-2A Catch Basin, Complete</t>
  </si>
  <si>
    <t xml:space="preserve">Connection of Existing Drainage Conduit  </t>
  </si>
  <si>
    <t xml:space="preserve">12-inch RCP Storm Sewer, open cut with full depth aggregate backfill  </t>
  </si>
  <si>
    <t>10-inch HDPE Storm Sewer, To be Removed</t>
  </si>
  <si>
    <t>Type D Rock Channel Protection, with filter fabric</t>
  </si>
  <si>
    <t>Trench Pavement Replacement, Match Ex. thickness up to 12 inches</t>
  </si>
  <si>
    <t>Concrete Walk, 4 inch thick</t>
  </si>
  <si>
    <t>Pump Station SCADA, complete, including mounting of M5 Expansion Module, conduit/conductors/cabling and terminations</t>
  </si>
  <si>
    <t>Allowance- Owners Contingency</t>
  </si>
  <si>
    <t xml:space="preserve">Bidder 1 </t>
  </si>
  <si>
    <t>Piedmont Lake Marina and Campground Renovations Phase 2 Project</t>
  </si>
  <si>
    <t>Engineers Estimate - $1,950,000</t>
  </si>
  <si>
    <t>Bid Opening: Friday May 10th, 2019</t>
  </si>
  <si>
    <t>Estimated Qty.</t>
  </si>
  <si>
    <t>Restroom Removal</t>
  </si>
  <si>
    <t>Motel Removal</t>
  </si>
  <si>
    <t>Playground Removal</t>
  </si>
  <si>
    <t>Misc. removals (walks, abutments, etc)</t>
  </si>
  <si>
    <t>Misc. removals (Electrical)</t>
  </si>
  <si>
    <t>Remove Utility - Well P-2</t>
  </si>
  <si>
    <t>Remove Utility - Sanitary MH/VALVE VAULT up to 8' depth</t>
  </si>
  <si>
    <t>120 Gallon Pressure Tank - Per specification 01 10 00 - 1.5.A.2</t>
  </si>
  <si>
    <t>16A</t>
  </si>
  <si>
    <t>12” Storm Sewer Conduit,Type C- HDPE</t>
  </si>
  <si>
    <t>1" C901 HDPE Water Service Line from Main Road to WWTP, Gravel Backfill</t>
  </si>
  <si>
    <t>Frost-Free Yard Hydrants on 1" WWTP Water Service</t>
  </si>
  <si>
    <t>1" Curb Valve &amp; Box for WWTP Water Service</t>
  </si>
  <si>
    <t>2" Water Main w/Natural Backfill</t>
  </si>
  <si>
    <t>2" Raw Water Line to Well p-7 w/ Natural Backfill</t>
  </si>
  <si>
    <t>2" Curb Valve and Box at Well p-7</t>
  </si>
  <si>
    <t>2" Curb Valve and Box at Winterization Flush Hydrant</t>
  </si>
  <si>
    <t>Standard Yard Hydrant</t>
  </si>
  <si>
    <t>RV Frost-Free Yard Hydrants furnished by owner</t>
  </si>
  <si>
    <t>1" curb valve and box along water service at misc services</t>
  </si>
  <si>
    <t>2" Water Lateral To Winterization</t>
  </si>
  <si>
    <t>1" Water Laterals - RV Campsites, Gravel Backfill</t>
  </si>
  <si>
    <t>1" Water Laterals - RV Campsites, Natural Backfill</t>
  </si>
  <si>
    <t>1" Water Laterals - Dump Station, Gray Water Basin, Pump Station, Gravel Backfill</t>
  </si>
  <si>
    <t>8" Sanitary Sewer (SDR 35 PVC) Main w/Natural Backfill-Installed</t>
  </si>
  <si>
    <t>2" Sanitary Sewer (CTS HDPE) FORCE Main w/Gravel Backfill-Installed</t>
  </si>
  <si>
    <t>2" Sanitary Sewer (CTS HDPE) FORCE Main w/Natural Backfill-Installed</t>
  </si>
  <si>
    <t>Waterfront Sanitary Lift Station, 2-hp, 230 V, 1-phase Complete with 60-in precast wet well, 8'x6' precast valve vault, equipped per plans</t>
  </si>
  <si>
    <t>Dump Station Water Tower</t>
  </si>
  <si>
    <t>Sanitary dump station, NOT INCLUDING ROADSIDE PULLOUT, CURBING, DUMPSTER, OR ENCLOSURE</t>
  </si>
  <si>
    <t>Graywater Basin, Complete</t>
  </si>
  <si>
    <t>4" Sewer Laterals Complete Includes Cleanouts, Wyes &amp; Caps, Gravel Backfill</t>
  </si>
  <si>
    <t>4" Sewer Laterals Complete Includes Cleanouts, Wyes &amp; Caps, Natural Backfill</t>
  </si>
  <si>
    <t>Excavation - Site Grading, Dump Station, Shelter, Playground</t>
  </si>
  <si>
    <t>Embankment - Site Grading, Dump Station, Shelter, Playground</t>
  </si>
  <si>
    <t>Excavation - Concrete Drive Aprons</t>
  </si>
  <si>
    <t>Excavation - Well Pad</t>
  </si>
  <si>
    <t>Embankment - Well Pad</t>
  </si>
  <si>
    <t>Subgrade Compaction, for Concrete Drive Aprons</t>
  </si>
  <si>
    <t xml:space="preserve">Concrete - RV Pads &amp; Aprons- 5" </t>
  </si>
  <si>
    <t xml:space="preserve">Reinforced Concrete - Trash Enclosure Pavement- 8" </t>
  </si>
  <si>
    <t>Aggregate Base - RV Pads &amp; Aprons (Concrete) - 4"</t>
  </si>
  <si>
    <t>Aggregate Base - Trash Enclosure Pavement - 6"</t>
  </si>
  <si>
    <t>Stabilized Crushed Aggregate Drive - 6"  (Drive to Well Pad &amp; Well Pad Drive)</t>
  </si>
  <si>
    <t xml:space="preserve">Abutement - Complete, per sheet L-406 </t>
  </si>
  <si>
    <t>Excavation Bracing - Trash Enclosure</t>
  </si>
  <si>
    <t>Playround surface - gravel base, 6" thickness compacted 57's</t>
  </si>
  <si>
    <t>ODOT TYPE 2A CURB (Playground)</t>
  </si>
  <si>
    <t>ODOT TYPE 6 CURB (Dump Station area and gravel lot)</t>
  </si>
  <si>
    <t>Class QC1 concrete - Trash Enclosure &amp; reinforcing</t>
  </si>
  <si>
    <t>Trash Enclosure Gate/Fence</t>
  </si>
  <si>
    <t>6" DIA Schedule 80 steel bollard fill solid with concrete</t>
  </si>
  <si>
    <t>Trenching</t>
  </si>
  <si>
    <t>Trenching w/ premium backfill (under pavement)</t>
  </si>
  <si>
    <t>Power Pedestal - Installation and Foundation only</t>
  </si>
  <si>
    <t>MISCELLANEOUS electrical supporting hardware</t>
  </si>
  <si>
    <t>Power handhole, 2'x2'x3'</t>
  </si>
  <si>
    <t>Communication handhole, 2'x2'x3'</t>
  </si>
  <si>
    <t>Generator receptacle</t>
  </si>
  <si>
    <t>100A/2P circuit breaker for 'PP1'</t>
  </si>
  <si>
    <t>20A/1P circuit breaker for 'PP1'</t>
  </si>
  <si>
    <t>30A/2P circuit breaker for 'PP1'</t>
  </si>
  <si>
    <t>100A/2P circuit breaker for 'PP5'</t>
  </si>
  <si>
    <t>High-tension pulling cable</t>
  </si>
  <si>
    <t>SCADA antenna</t>
  </si>
  <si>
    <t>SCADA RTU</t>
  </si>
  <si>
    <t>Lift/pump station, demolition</t>
  </si>
  <si>
    <t xml:space="preserve">Lift/pump station, new </t>
  </si>
  <si>
    <t>Water well (P-6), new</t>
  </si>
  <si>
    <t>Grinder pump, new</t>
  </si>
  <si>
    <t>Addendum 1</t>
  </si>
  <si>
    <t>Pressure Switch &amp; Fittings</t>
  </si>
  <si>
    <t>Pressure Gauge &amp; Fittings</t>
  </si>
  <si>
    <t>1.25" Galvanized Pipe &amp; Fittings</t>
  </si>
  <si>
    <t>2" Galvanized Pipe &amp; Fittings</t>
  </si>
  <si>
    <t>2"  C901 HDPE Pipe &amp; Fittings</t>
  </si>
  <si>
    <t>6'W X 10'L X 6'H Stick Built Shelter</t>
  </si>
  <si>
    <t>Pressure Switch</t>
  </si>
  <si>
    <t>Addendum 2R</t>
  </si>
  <si>
    <t>Pavement Striping and Handicap Signage</t>
  </si>
  <si>
    <t>Arc-Flash and a Short-Circuit Study</t>
  </si>
  <si>
    <t>Total Base Bid</t>
  </si>
  <si>
    <t>ALTERNATES</t>
  </si>
  <si>
    <t>Alt 1 - Shelter</t>
  </si>
  <si>
    <t>52A</t>
  </si>
  <si>
    <t>Excavation - Shelter</t>
  </si>
  <si>
    <t xml:space="preserve">Reinforced Concrete - Shelter Pavement- 4" </t>
  </si>
  <si>
    <t>Aggregate Base - Shelter Pavement - 4"</t>
  </si>
  <si>
    <t>EnWood Shelter - 24'x28'</t>
  </si>
  <si>
    <t>Directional Bore</t>
  </si>
  <si>
    <t>Pavilion panel, 'SH'</t>
  </si>
  <si>
    <t>Pavilion lighting control</t>
  </si>
  <si>
    <t>Light fixture 'SA', Pavilion</t>
  </si>
  <si>
    <t>Light fixture 'SB', Pavilion</t>
  </si>
  <si>
    <t>WP/GFI duplex receptacle</t>
  </si>
  <si>
    <t>20A, WP switch</t>
  </si>
  <si>
    <t>3/4" rigid conduit</t>
  </si>
  <si>
    <t>4" square junction box</t>
  </si>
  <si>
    <t>#10 COPPER CONDUCTOR</t>
  </si>
  <si>
    <t>#2 COPPER CONDUCTOR</t>
  </si>
  <si>
    <t>Basic Block Retaining Wall (Shelter and CXT Restroom corner), complete</t>
  </si>
  <si>
    <t>FF</t>
  </si>
  <si>
    <t>Total Alternate #1</t>
  </si>
  <si>
    <t xml:space="preserve">  Alt 2 - Full Depth Subgrade Repair</t>
  </si>
  <si>
    <t>Total Alternate #2</t>
  </si>
  <si>
    <t xml:space="preserve">  Alt 3 - LKD  Stabilized Embankment  </t>
  </si>
  <si>
    <t>Contingency # 3 – Lime Kiln Dust Stabilized Embankment</t>
  </si>
  <si>
    <t>Total Alternate #3</t>
  </si>
  <si>
    <t>Total All Base Bid plus All Alternates</t>
  </si>
  <si>
    <t>Tappan Lake Marina Support Facilities Grading Improvements</t>
  </si>
  <si>
    <t>Estimated Bid Quantity</t>
  </si>
  <si>
    <t xml:space="preserve"> Unit Price </t>
  </si>
  <si>
    <t xml:space="preserve"> Total Cost </t>
  </si>
  <si>
    <t>Ref No.</t>
  </si>
  <si>
    <t>BASE BID</t>
  </si>
  <si>
    <t>1A</t>
  </si>
  <si>
    <t>1B</t>
  </si>
  <si>
    <t>1C</t>
  </si>
  <si>
    <t>Tree Removal</t>
  </si>
  <si>
    <t>Asphalt Pavement Removal</t>
  </si>
  <si>
    <t>Gravel Pavement Removal</t>
  </si>
  <si>
    <t>Relocate Fire Siren, Includes New Pole</t>
  </si>
  <si>
    <t>Earthwork</t>
  </si>
  <si>
    <t>Topsoil Stripped and Stockpiled (Estimate 6")</t>
  </si>
  <si>
    <t>Topsoil Replaced (Estimate 6")</t>
  </si>
  <si>
    <t>ODOT 304 Aggregate Base – Aggregate Pavement at Boat Ramp (6")</t>
  </si>
  <si>
    <t>ODOT 304 Aggregate Base – Aggregate Pavement at Drives (6")</t>
  </si>
  <si>
    <t>ODOT No. 1 &amp; 2 Aggregate Base - Aggregate Pavement at Boat Ramp (12")</t>
  </si>
  <si>
    <t>ODOT No. 1 &amp; 2 Aggregate Base - Aggregate Pavement at Drives  (12")</t>
  </si>
  <si>
    <t>6" Sanitary Sewer w/ native backfill, complete  (SDR-35)</t>
  </si>
  <si>
    <t>6" Sanitary Sewer w/ premium backfill, complete  (SDR-35)</t>
  </si>
  <si>
    <t>48" Manhole, complete</t>
  </si>
  <si>
    <t>Yard Inlet</t>
  </si>
  <si>
    <t>Stacked Stone Headwall</t>
  </si>
  <si>
    <t>Headwall Rip Rap</t>
  </si>
  <si>
    <t>Contingency Quantity – 24” Deep Aggregate Drain</t>
  </si>
  <si>
    <t>4” Shallow French Drain with Drainage Stone Backfill</t>
  </si>
  <si>
    <t>8" ODOT 611 Storm Sewer</t>
  </si>
  <si>
    <t>12" ODOT 611 Storm Sewer</t>
  </si>
  <si>
    <t>15" ODOT 611 Storm Sewer</t>
  </si>
  <si>
    <t>2" HDD HDPE Waterline, complete</t>
  </si>
  <si>
    <t>Connect Waterline to Existing Building, complete</t>
  </si>
  <si>
    <t>Connect Waterline to Existing Well, complete</t>
  </si>
  <si>
    <t>Existing Pole Relocation/Removal</t>
  </si>
  <si>
    <t>Electrical Conduit 2-2” PVC Schedule 40, Including Trench &amp; Backfill</t>
  </si>
  <si>
    <t>Electrical Wire #6 AWG THHN-THWN</t>
  </si>
  <si>
    <t>Temporary Seeding at Future WWTP &amp; Boat Service Sites</t>
  </si>
  <si>
    <t xml:space="preserve">BASE BID - Total of All Unit Price Bid Items </t>
  </si>
  <si>
    <t>Alternate # 1</t>
  </si>
  <si>
    <t>Alt. 1-1</t>
  </si>
  <si>
    <t xml:space="preserve">ODOT 301 Asphalt Concrete Base Course – Standard Duty Asphalt  </t>
  </si>
  <si>
    <t>Alt. 1-2</t>
  </si>
  <si>
    <t>ODOT 441 Asphalt Concrete Surface Course, Type 1 (448) - Standard Duty Asphalt Pavement (1 1/4")</t>
  </si>
  <si>
    <t>Alt. 1-3</t>
  </si>
  <si>
    <t>ODOT No. 1 &amp; 2 Aggregate Base – Aggregate Pavement at Boat Ramp (6 1/4")</t>
  </si>
  <si>
    <t>Base Bid + Alternate #1</t>
  </si>
  <si>
    <t>EE = $6,942,152.00</t>
  </si>
  <si>
    <t>EE = $195,000</t>
  </si>
  <si>
    <t>EE = $495,000</t>
  </si>
  <si>
    <t>Pleasant Hill Lake Cabin Roadway and Infrastructure Project</t>
  </si>
  <si>
    <t>Bid Opening: Thursday April 19th, 2018 2:00pm</t>
  </si>
  <si>
    <t xml:space="preserve">Pleasant Hill Lake Cabins </t>
  </si>
  <si>
    <t>ODOT  NO</t>
  </si>
  <si>
    <t xml:space="preserve"> QUANTITY</t>
  </si>
  <si>
    <t xml:space="preserve">Deersville Ridge Road RV and Boat Storage Lot </t>
  </si>
  <si>
    <t>Bid Tab 6/26/19</t>
  </si>
  <si>
    <t xml:space="preserve">Bid </t>
  </si>
  <si>
    <t>Site Preparation</t>
  </si>
  <si>
    <t>Total Site Preparation</t>
  </si>
  <si>
    <t>Borrow</t>
  </si>
  <si>
    <t>Fine Grading</t>
  </si>
  <si>
    <t>Total Earthwork</t>
  </si>
  <si>
    <t>Geotextile Fabric ODOT Type ‘B’</t>
  </si>
  <si>
    <t>Total Pavement</t>
  </si>
  <si>
    <t>Storm Water Management</t>
  </si>
  <si>
    <t>Catch Basin 2-2</t>
  </si>
  <si>
    <t>ODOT 511 Half Height Headwall</t>
  </si>
  <si>
    <t>ODOT 511 Full Height Headwall</t>
  </si>
  <si>
    <t>Rock Channel Protection Type ‘B’</t>
  </si>
  <si>
    <t xml:space="preserve">Rock Channel Protection Type ‘C’ </t>
  </si>
  <si>
    <t xml:space="preserve">Rock Channel Protection Type ‘D’ </t>
  </si>
  <si>
    <t>ODOT 511 Concrete Curb and Gutter</t>
  </si>
  <si>
    <t>12” RCP Storm Sewer Culvert</t>
  </si>
  <si>
    <t>Total Storm Water Management</t>
  </si>
  <si>
    <t>Electrical</t>
  </si>
  <si>
    <t>Electrical Service Extension Allowance</t>
  </si>
  <si>
    <t>Total Electrical</t>
  </si>
  <si>
    <t>Chainlink Security Fence</t>
  </si>
  <si>
    <t>Fencing – 6’ Ht. Chain Link Including Double Gates and Barbed Wire</t>
  </si>
  <si>
    <t>Double Leaf Metal Pipe Gate</t>
  </si>
  <si>
    <t>Total Chainlink Security Fence</t>
  </si>
  <si>
    <t>CMS</t>
  </si>
  <si>
    <t>Catch Basin/Inlet Removed</t>
  </si>
  <si>
    <t>Misc. valves, hydrants, and appurtenances, pedestals, vaults, meters, utility poles, light poles, utility hookups</t>
  </si>
  <si>
    <t>Pavement/Structure Removed</t>
  </si>
  <si>
    <t>Pipe Removed, 24" &amp; under (waterlines, storm sewers and sanitary sewers)</t>
  </si>
  <si>
    <t>Demolition of picnic pavilion and concrete slab</t>
  </si>
  <si>
    <t>6" Sanitary Sewer lateral w/Native Backfill</t>
  </si>
  <si>
    <t>6" Sanitary Sewer lateral w/Premium Backfill</t>
  </si>
  <si>
    <t>2” PVC Force Main</t>
  </si>
  <si>
    <t>Sanitary Sewer Manhole w/ Corrosion Coating</t>
  </si>
  <si>
    <t>4" Sanitary Sewer Lateral w/Native Backfill</t>
  </si>
  <si>
    <t>4" Sanitary Sewer Lateral w/Premium Backfill</t>
  </si>
  <si>
    <t>Adjust Ex. Sanitary Manhole to Grade</t>
  </si>
  <si>
    <t xml:space="preserve">Connections to Existing Water </t>
  </si>
  <si>
    <t>8" Water Main w/Native Backfill incl. Fittings</t>
  </si>
  <si>
    <t>8" Water Main w/ Premium Backfill incl. Fittings</t>
  </si>
  <si>
    <t>6" Water Main w/Native Backfill incl. Fittings</t>
  </si>
  <si>
    <t>6" Water Main w/Premium Backfill incl. Fittings</t>
  </si>
  <si>
    <t>4" Water Main w/Native Backfill incl. Fittings</t>
  </si>
  <si>
    <t>3" Water Main w/Native Backfill incl. Fittings</t>
  </si>
  <si>
    <t>3" Water Main w/Premium Backfill incl. Fittings</t>
  </si>
  <si>
    <t>2" Water Main w/Native Backfill incl. Fittings</t>
  </si>
  <si>
    <t>Air Relief Valve Assembly</t>
  </si>
  <si>
    <t>2" Flush Hydrant incl. Curb Box</t>
  </si>
  <si>
    <t>Fire Hydrant</t>
  </si>
  <si>
    <t>Freezless Sanitary Yard Hydrant</t>
  </si>
  <si>
    <t>1" Water Laterals – Complete Incl. Trench Restore.</t>
  </si>
  <si>
    <t>Storm Drain (8")</t>
  </si>
  <si>
    <t>Infiltration drain (8")</t>
  </si>
  <si>
    <t>Foundation Drain (6")</t>
  </si>
  <si>
    <t>Catch Basin, 2-2B</t>
  </si>
  <si>
    <t>Catch Basin, 2-3</t>
  </si>
  <si>
    <t>Concrete Masonry (Headwalls)</t>
  </si>
  <si>
    <t>Rock Channel Protection ODOT, Type C with geotextile fabric</t>
  </si>
  <si>
    <t>Special Supplementary Specification: Gas Line - 2"</t>
  </si>
  <si>
    <t>8” Concrete Pavement – Dumpster Enclosure</t>
  </si>
  <si>
    <t>Aggregate Base - Dumpster Enclosure</t>
  </si>
  <si>
    <t>Subgrade Compaction - Campsites/Dumpster Enclosures</t>
  </si>
  <si>
    <t>Asphalt Concrete Surface Course, Type 1(448) - Roads &amp; Parking</t>
  </si>
  <si>
    <t>Asphalt Concrete Intermediate Course, Type 2(448) (Asphalt Overlay)</t>
  </si>
  <si>
    <t>Asphalt Concrete Base - Roads  &amp; Parking</t>
  </si>
  <si>
    <t>Aggregate Base - Roads  &amp; Parking</t>
  </si>
  <si>
    <t>Subgrade Compaction – Roads  &amp; Parking</t>
  </si>
  <si>
    <t>Chemically Stabilized Embankment: Lime Kiln Dust</t>
  </si>
  <si>
    <t>Asphalt Concrete Surface Course, Type 1(448) - Sidewalks/Paths</t>
  </si>
  <si>
    <t>12" Cement Stabilized Subgrade</t>
  </si>
  <si>
    <t>Aggregate Base - Concrete Walk</t>
  </si>
  <si>
    <t>Subgrade Compaction - Concrete Walk</t>
  </si>
  <si>
    <t>Pavement Repair (Trench Restoration)</t>
  </si>
  <si>
    <t>Concrete Parking Block</t>
  </si>
  <si>
    <t>Parking Lot Striping (Accessible Parking)</t>
  </si>
  <si>
    <t>Parking Lot Striping (Parking Stall)</t>
  </si>
  <si>
    <t>Bicycle Lane Symbol Marking</t>
  </si>
  <si>
    <t>Ground Mounted Support</t>
  </si>
  <si>
    <t>Handicap Parking Sign with Post and Base - Complete</t>
  </si>
  <si>
    <t>Wood Guard Rail</t>
  </si>
  <si>
    <t>Steel Bollards at transformers and dumpsters</t>
  </si>
  <si>
    <t>Check Dam &amp; Standpipe for sedimentation basin</t>
  </si>
  <si>
    <t>RV Campsite Mulch - Washed River Rock Cobbles with Pre-Emergent Herbicide and Fabric</t>
  </si>
  <si>
    <t>Seeding and Mulching - MWCD Fescue Plus Mixture (Turf Areas)</t>
  </si>
  <si>
    <t>600 Amp, Nema 3R, 120/240V, 1Ph, 3W, Dist. Panel with Breakers (4) 250 Cb Avg.</t>
  </si>
  <si>
    <t>Panel Mounting Concrete Pad</t>
  </si>
  <si>
    <t>Installation of High Voltage Transformer Concrete Box Pad (Furnished by AEP)</t>
  </si>
  <si>
    <t>CT Cabinet (48" x 48" x 12")</t>
  </si>
  <si>
    <t>Utility Conduits For High Voltage Feed, (2) 4" Conduits including Trench</t>
  </si>
  <si>
    <t>Utility Conduits For High Voltage Feed, (2) 3" Conduits including Trench</t>
  </si>
  <si>
    <t>600 Amp Underground Panel Feed (2) Sets Of (4) #350Kcmil, #2G, In 4" Conduit with Trench</t>
  </si>
  <si>
    <t>Pedestal Connections</t>
  </si>
  <si>
    <t>Campsite Feed (3) #250, #2G, In 2-1/2"C  with Trench</t>
  </si>
  <si>
    <t>SL1 Site Lighting Luminaire, Pole And Base</t>
  </si>
  <si>
    <t>Branch Circuits (3) #8, #10G, In 1-1/2" Conduit with Trench</t>
  </si>
  <si>
    <t>Handhole</t>
  </si>
  <si>
    <t>Underground Telephone (2) 3" Conduits with Trench</t>
  </si>
  <si>
    <t>Underground Telephone To Building (2) 2" Conduits with Trench</t>
  </si>
  <si>
    <t>CT Cabinet (36" x 36" x 12")</t>
  </si>
  <si>
    <t>600 Amp, Nema 3R, 240V, 3Ph, Heavy Duty, Disconnect</t>
  </si>
  <si>
    <t>600 Amp Underground Panel Feed (4) Sets Of (4) #350Kcmil, #2G, In 4" Conduit with Trench</t>
  </si>
  <si>
    <t xml:space="preserve">Manual Transfer Switch/Generator Inlet Panel </t>
  </si>
  <si>
    <t>Shelter Structure Complete Including Foundations and Electrical</t>
  </si>
  <si>
    <t>Existing Cabin Exterior Renovation</t>
  </si>
  <si>
    <t>SHORE LINE STABILIZATION</t>
  </si>
  <si>
    <t>Shoreline Excavation</t>
  </si>
  <si>
    <t>Shoreline Embankment</t>
  </si>
  <si>
    <t>Geosynthetic Clay Liner</t>
  </si>
  <si>
    <t>Rock Riprap, Type D</t>
  </si>
  <si>
    <t>Installation of owner provided camp site utility pedestals including foundation</t>
  </si>
  <si>
    <t>Alt. # 1a</t>
  </si>
  <si>
    <t>Utility conduits for high voltage feed, (2) 3” conduits, including trench and restoration</t>
  </si>
  <si>
    <t>Alt. # 1b</t>
  </si>
  <si>
    <t>Utility conduits for high voltage feed, (2) 4” conduits, including trench and restoration</t>
  </si>
  <si>
    <t>Alt. # 1c</t>
  </si>
  <si>
    <t>Box pad for AEP transformer or pull box – installation only</t>
  </si>
  <si>
    <t>Alt. #1d</t>
  </si>
  <si>
    <t>Ground sleeve for AEP junction cabinet – installation only</t>
  </si>
  <si>
    <t>Total of All Unit Price Bid Items for Alternative # 1</t>
  </si>
  <si>
    <t>Total Bid with Base Bid and Alternate #1</t>
  </si>
  <si>
    <t xml:space="preserve">MUSKINGUM WATERSHED CONSERVANCY DISTRICT </t>
  </si>
  <si>
    <t>PH-19004 HORSE CAMP BRIDGE REPLACEMENT</t>
  </si>
  <si>
    <t>UNIT PRICE SCHEDULE</t>
  </si>
  <si>
    <t>EST. BID QUANTITY</t>
  </si>
  <si>
    <t>203</t>
  </si>
  <si>
    <t>EXCAVATION</t>
  </si>
  <si>
    <t>EMBANKMENT</t>
  </si>
  <si>
    <t>EMBANKMENT, AS PER PLAN</t>
  </si>
  <si>
    <t>204</t>
  </si>
  <si>
    <t>606</t>
  </si>
  <si>
    <t>GUARDRAIL, MISC.: TIMBER GUARDRAIL</t>
  </si>
  <si>
    <t>659</t>
  </si>
  <si>
    <t>TOPSOIL</t>
  </si>
  <si>
    <t>SEEDING AND MULCHING, AS PER PLAN</t>
  </si>
  <si>
    <t>REPAIR SEEDING AND MULCHING</t>
  </si>
  <si>
    <t>832</t>
  </si>
  <si>
    <t>EROSION CONTROL</t>
  </si>
  <si>
    <t>301</t>
  </si>
  <si>
    <t>ASPHALT CONCRETE BASE, PG64-22</t>
  </si>
  <si>
    <t>304</t>
  </si>
  <si>
    <t>AGGREGATE BASE</t>
  </si>
  <si>
    <t>407</t>
  </si>
  <si>
    <t>TACK COAT</t>
  </si>
  <si>
    <t>411</t>
  </si>
  <si>
    <t>STABILIZED CRUSHED AGGREGATE</t>
  </si>
  <si>
    <t>441</t>
  </si>
  <si>
    <t>ASPHALT CONCRETE SURFACE COURSE, TYPE 1, (448), PG64-22</t>
  </si>
  <si>
    <t>2-INCH WATER MAIN, AS PER PLAN</t>
  </si>
  <si>
    <t>CURB VALVE AND BOX, AS PER PLAN</t>
  </si>
  <si>
    <t>620</t>
  </si>
  <si>
    <t>DELINEATOR, POST GROUND MOUNTED</t>
  </si>
  <si>
    <t>DELINEATOR, POST SURFACE MOUNTED</t>
  </si>
  <si>
    <t>202</t>
  </si>
  <si>
    <t>STRUCTURE REMOVED, OVER 20 FOOT SPAN</t>
  </si>
  <si>
    <t>WEARING COURSE REMOVED</t>
  </si>
  <si>
    <t>503</t>
  </si>
  <si>
    <t>COFFERDAMS AND EXCAVATION BRACING</t>
  </si>
  <si>
    <t>UNCLASSIFIED EXCAVATION</t>
  </si>
  <si>
    <t>509</t>
  </si>
  <si>
    <t>EPOXY COATED REINFORCING STEEL</t>
  </si>
  <si>
    <t>511</t>
  </si>
  <si>
    <t>CLASS QC1 CONCRETE, FOOTING</t>
  </si>
  <si>
    <t>CLASS QC1 CONCRETE, RETAINING/WINGWALL ABOVE FOOTING, AS PER PLAN</t>
  </si>
  <si>
    <t>CLASS QC1 CONCRETE, HEADWALL, AS PER PLAN</t>
  </si>
  <si>
    <t>CONCRETE, MISC.: WINGWALL AND HEADWALL SURFACE TREATMENT</t>
  </si>
  <si>
    <t>512</t>
  </si>
  <si>
    <t>TYPE 2 WATERPROOFING</t>
  </si>
  <si>
    <t>TYPE 3 WATERPROOFING</t>
  </si>
  <si>
    <t>516</t>
  </si>
  <si>
    <t>1" PREFORMED EXPANSION JOINT FILLER</t>
  </si>
  <si>
    <t>518</t>
  </si>
  <si>
    <t>POROUS BACKFILL WITH GEOTEXTILE FABRIC</t>
  </si>
  <si>
    <t>601</t>
  </si>
  <si>
    <t>ROCK CHANNEL PROTECTION, TYPE B WITH FILTER</t>
  </si>
  <si>
    <t>611</t>
  </si>
  <si>
    <t>16' X 8' CONDUIT, TYPE A, 706.05, AS PER PLAN</t>
  </si>
  <si>
    <t>614</t>
  </si>
  <si>
    <t>DETOUR SIGNING</t>
  </si>
  <si>
    <t>CONSTRUCTION LAYOUT STAKES AND SURVEYING</t>
  </si>
  <si>
    <t>(Total of all Extended Values)</t>
  </si>
  <si>
    <t>Piedmont WWTP Improvements Bid Results</t>
  </si>
  <si>
    <t>Total Unit Price</t>
  </si>
  <si>
    <t>Remove Utility – WWTP and land Application</t>
  </si>
  <si>
    <t> ODOT Catch Basin No 2-2B</t>
  </si>
  <si>
    <t>ODOT HW-2.1 Half Height Headwall</t>
  </si>
  <si>
    <t>6" Perforated, Corrugated HDPE Wall Underdrains, 18" width</t>
  </si>
  <si>
    <t>WWTP</t>
  </si>
  <si>
    <t xml:space="preserve">2" CTS HDPE Force Main Extension from Existing WWTP to New WWTP </t>
  </si>
  <si>
    <t>Utility Trench Excavation: Allowance for rock</t>
  </si>
  <si>
    <t>Extended Aeration Package Plant, Incl filter dosing pump sta, 17,000 gpd</t>
  </si>
  <si>
    <t>Surface Sand Filter, 17,000 gpd</t>
  </si>
  <si>
    <t>UV Disinfection Unit</t>
  </si>
  <si>
    <t>Parshall Flume Unit, Incl. Ultrasonic Flow Meter</t>
  </si>
  <si>
    <t>48" Sampling Manhole</t>
  </si>
  <si>
    <t>48" Post-Aeration Manhole</t>
  </si>
  <si>
    <t>Tank Backfill, ODOT #57 Gravel or Stone</t>
  </si>
  <si>
    <t>8” HDPE Plant Effluent Line to Submerged Outfall</t>
  </si>
  <si>
    <t>Utility Backfill, Sand Between Plant Tanks</t>
  </si>
  <si>
    <t>Sitework</t>
  </si>
  <si>
    <t>Site Gravel Surface, ODOT #57, 8-IN Fill</t>
  </si>
  <si>
    <t>12-OZ Nonwoven Geotextile, Separator</t>
  </si>
  <si>
    <t>Site Excavation for WWTP, including Road</t>
  </si>
  <si>
    <t>Large Unit Segmented Block Retaining Wall</t>
  </si>
  <si>
    <t>Bin Retaining Wall</t>
  </si>
  <si>
    <t>6-FT Chainlink Security Fence</t>
  </si>
  <si>
    <t>6-FT Chainlink Double Swing Gate, 12-ft Opening</t>
  </si>
  <si>
    <t>Excavation – WWTP, site, Bin Wall</t>
  </si>
  <si>
    <t>WWTP, site, Bin Wall</t>
  </si>
  <si>
    <t xml:space="preserve">     </t>
  </si>
  <si>
    <t>Haul-off of spoils</t>
  </si>
  <si>
    <t>Stabilized Crushed Aggregate Drive - 6" (WWTP Drive)</t>
  </si>
  <si>
    <t>Landscape</t>
  </si>
  <si>
    <t>Seeding and Mulching - MWCD Riparian Buffer Mix</t>
  </si>
  <si>
    <t>Seeding and Mulching - MWCD Slope Stabilization Mix</t>
  </si>
  <si>
    <t>H-FRAME support structure</t>
  </si>
  <si>
    <t>50kW/62.5kVA diesel generator for WWTP</t>
  </si>
  <si>
    <t>260A Automatic Transfer switch for generator</t>
  </si>
  <si>
    <t>WWTP Control Panels</t>
  </si>
  <si>
    <t>Weatherproof / GFCI duplex receptacle</t>
  </si>
  <si>
    <t>UV system connection</t>
  </si>
  <si>
    <t>WWTP panel, 'WW'</t>
  </si>
  <si>
    <t>Grounding of panel, 'WW'</t>
  </si>
  <si>
    <t>Light pole and fixture at WWTP - type 'A'</t>
  </si>
  <si>
    <t>250A/2P circuit breaker for 'PP2'</t>
  </si>
  <si>
    <t>30A, 2P, 250V, NEMA 4X disconnect switch for CP's</t>
  </si>
  <si>
    <t>200A, 2P, 250V, NEMA 4X disconnect switch for CP's</t>
  </si>
  <si>
    <t>Light fixture type 'B' for SHED</t>
  </si>
  <si>
    <t xml:space="preserve"> SPEC</t>
  </si>
  <si>
    <t>20A, 125V, double duplex receptacle for SHED</t>
  </si>
  <si>
    <t>Magnetic flow meter power and control</t>
  </si>
  <si>
    <t>Ultrasonic flow meter power and control</t>
  </si>
  <si>
    <t>400A, 2P, 250V, NEMA 4X disconnect switch for panel 'WW'</t>
  </si>
  <si>
    <t>Control conduit junction box in SHED</t>
  </si>
  <si>
    <t>2" PVC schedule 40 conduit</t>
  </si>
  <si>
    <t>3" PVC schedule 40 conduit</t>
  </si>
  <si>
    <t>Power handhole</t>
  </si>
  <si>
    <t>Communication handhole</t>
  </si>
  <si>
    <t>High tension pulling cable</t>
  </si>
  <si>
    <t>Water well (P-6), demolition</t>
  </si>
  <si>
    <t>Lift station, demolition</t>
  </si>
  <si>
    <t>Waste water plant, demolition</t>
  </si>
  <si>
    <t>Lift station, new</t>
  </si>
  <si>
    <t>1-1/2" rigid conduit</t>
  </si>
  <si>
    <t>Weatherproof/GFI double duplex receptacle</t>
  </si>
  <si>
    <t>6"x6"x4" NEMA 4X junction box, communication</t>
  </si>
  <si>
    <t>MISC</t>
  </si>
  <si>
    <t>Lime Kiln Dust Stabilized Embankment</t>
  </si>
  <si>
    <t>Water for Embankment Stabilization</t>
  </si>
  <si>
    <t>CaCl for Embankment Stabilization</t>
  </si>
  <si>
    <t>TN</t>
  </si>
  <si>
    <t xml:space="preserve">Field Office </t>
  </si>
  <si>
    <t xml:space="preserve">Construction Layout Stakes </t>
  </si>
  <si>
    <t>Owner Allowance</t>
  </si>
  <si>
    <t>Wastewater Management from NTP to March 30, 2020</t>
  </si>
  <si>
    <t>Wastewater Haul / Disposal from NTP to March 30, 2020</t>
  </si>
  <si>
    <t>Alt. # 2</t>
  </si>
  <si>
    <t>Wastewater Management from April 1, 2020 to May 20, 2020</t>
  </si>
  <si>
    <t>Total Base Bid with Alternates</t>
  </si>
  <si>
    <t>Tappan Marina Fueling System Upgrades</t>
  </si>
  <si>
    <t>Item  No.</t>
  </si>
  <si>
    <t>ODOT Ref No.</t>
  </si>
  <si>
    <t xml:space="preserve"> Unit Cost </t>
  </si>
  <si>
    <t>Construction Fence /Gate</t>
  </si>
  <si>
    <t>Sawcut &amp; Removal of Asphalt Pavement for Utility Trenches</t>
  </si>
  <si>
    <t>Concrete Pavement Removal</t>
  </si>
  <si>
    <t>Excess Material Hauled Off Site (to Boat Storage Area)</t>
  </si>
  <si>
    <t> Special</t>
  </si>
  <si>
    <t>Aggregate Pavement Repair for Utility Trenches, complete</t>
  </si>
  <si>
    <t>ODOT 304 Aggregate Base - Aggregate Pavement (6")</t>
  </si>
  <si>
    <t>ODOT No. 1 &amp; 2 Aggregate Base - Aggregate Pavement (6")</t>
  </si>
  <si>
    <t>Landscape Blocks at Fuel Tank</t>
  </si>
  <si>
    <t>1.5" Sanitary HDD HDPE DR-11 Forcemain, complete</t>
  </si>
  <si>
    <t>1.5" Sanitary HDPE Vacuum Line from Courtesy Dock, complete</t>
  </si>
  <si>
    <t>Vacuum Pump 36"x36" Base, includes 6" concrete &amp; 4" ODOT 304 Aggregate, (Pump itself provided and installed by others)</t>
  </si>
  <si>
    <t>Connection to existing WWTP, complete</t>
  </si>
  <si>
    <t>Branch circuit breakers installed in existing panelboard</t>
  </si>
  <si>
    <t>Fuel Leak Detection System</t>
  </si>
  <si>
    <t>Disconnect existing fuel tank pump and removal of existing branch circuiting</t>
  </si>
  <si>
    <t>Branch circuit wiring and conduit, including trenching and backfill.</t>
  </si>
  <si>
    <t>Card reader pathway, including trenching and backfill</t>
  </si>
  <si>
    <t>Connections to owner provided equipment</t>
  </si>
  <si>
    <t>Modification of Existing AST, Including STP Removal, New Suction piping, Anti-Siphon Valve, Spill Containment, Full Cap Overfill Protection, Thermal Pressure Relief Valve, Power Wash, Sealing, and Placard, Per Plan</t>
  </si>
  <si>
    <t>1-1/2" Landside Piping within 4" Pipe Chase, with Manual Shutoff Valve, Anti-Siphon Valve &amp; Leak Detection, Per plan</t>
  </si>
  <si>
    <t>1-1/2" Piping with Dry Disconnect Coupling, Onshore Transition Sump to Dockside Transition Sump, Per Plan</t>
  </si>
  <si>
    <t>1-1/2" Above-Ground, Dockside Transition Sump to Dispenser Sump, Dockside Piping, Per Plan</t>
  </si>
  <si>
    <t>Fuel Tank Transition Sump, Incl. all Fittings &amp; Valves</t>
  </si>
  <si>
    <t>Landside Fuel Transition Sump, Incl. all Fittings &amp; Valves</t>
  </si>
  <si>
    <t>Dock Fuel Transition Sump, Incl. all Fittings &amp; Valves</t>
  </si>
  <si>
    <t>Dispenser Containment Sump</t>
  </si>
  <si>
    <t>Dual Nozzle Suction-Pump Dispenser with 25' of hose and retractable reel each nozzle, Per Plan</t>
  </si>
  <si>
    <t>Soil Sampling of existing fuel pipe trench &amp; shutoff valve sump</t>
  </si>
  <si>
    <t>Contaminated Soil Disposal</t>
  </si>
  <si>
    <t xml:space="preserve">  6’ Ornamental Fence with Single Gate</t>
  </si>
  <si>
    <t>Total of All Unit Price Bid Items Plus Alternate #1</t>
  </si>
  <si>
    <t>Thursday November 21, 2019   2:00PM</t>
  </si>
  <si>
    <t>MARINA POINT CAMPGROUND REDEVELOPMENT PHASE II</t>
  </si>
  <si>
    <t>REMOVAL MISC.: AGGREGATE PAVEMENT REMOVED</t>
  </si>
  <si>
    <t xml:space="preserve">REMOVAL MISC.: WOODEN STAIR/DOCK </t>
  </si>
  <si>
    <t xml:space="preserve">DRAINAGE STRUCTURES REMOVED </t>
  </si>
  <si>
    <t xml:space="preserve">SERVICE WATERLINE REMOVED (INCL.VALVES, YARD HYD's, &amp; FENCING) </t>
  </si>
  <si>
    <t>REMOVAL MISC.: STAGING AGGREGATE PAVEMENT REMOVED</t>
  </si>
  <si>
    <t>REMOVAL MISC.: PHASE 1 TEMPORARY AGGREGATE DRIVE</t>
  </si>
  <si>
    <t>REMOVAL MISC.: FISH CLEANING TABLE</t>
  </si>
  <si>
    <t>REMOVAL MISC.: MWCD MONUMENT SIGN</t>
  </si>
  <si>
    <t>REMOVAL MISC.: PICNIC TABLE</t>
  </si>
  <si>
    <t>REMOVAL MISC.: FIRE PIT</t>
  </si>
  <si>
    <t>REMOVAL MISC.: PROPANE STORAGE</t>
  </si>
  <si>
    <t>LIGHT POLES REMOVED INCLUDING SERVICE</t>
  </si>
  <si>
    <t>ELECTRIC SERVICE AC PANELS REMOVED</t>
  </si>
  <si>
    <t>ELECTRIC SERVICE - TRAILER HOOK-UP &amp; WIRE REMOVED</t>
  </si>
  <si>
    <t xml:space="preserve">GUARD SHACK REMOVAL </t>
  </si>
  <si>
    <t xml:space="preserve">CABLE PULL BOX RELOCATED </t>
  </si>
  <si>
    <t>MWCD WOOD ENTRANCE SIGN RELOCATED</t>
  </si>
  <si>
    <t>WATER (SEEDING)</t>
  </si>
  <si>
    <t>8” WATTLE</t>
  </si>
  <si>
    <t>EXCAVATION INCLUDING EMBANKMENT (PER PLAN) INCL. UTILITY TRENCH SPOILS</t>
  </si>
  <si>
    <t>LIME STABILIZED EMBANKMENT, AS DIRECTED (FURNISHED AND PLACED)</t>
  </si>
  <si>
    <t>TOPSOIL STRIPPED AND HAULED OFF-SITE</t>
  </si>
  <si>
    <t>ROCK REMOVAL AND EMBANKMENT</t>
  </si>
  <si>
    <t>BORROW FROM M20 AREA AND EMBANKMENT</t>
  </si>
  <si>
    <t>OFF SITE BORROW AND EMBANKMENT</t>
  </si>
  <si>
    <t xml:space="preserve">SY </t>
  </si>
  <si>
    <t>JUNIPERUS VIRGINIANA 'CUPRESSIFOLIA' (6' H)</t>
  </si>
  <si>
    <t xml:space="preserve">DOUBLE SHREDDED HARDWOOD MULCH (3" DEPTH) </t>
  </si>
  <si>
    <t>REPAIR SEEDING AND MULCHING (RESIDENTIAL AND URBAN AREA SEED)</t>
  </si>
  <si>
    <t>6" PVC FOR ROMTEC BUILDING CONNECTION INCL. CLEANOUTS &amp; FITTINGS</t>
  </si>
  <si>
    <t>ROCK CHANNEL PROTECTION TYPE C WITH FILTER FABRIC TYPE 'B'</t>
  </si>
  <si>
    <t>6” PERFORATED PVC STORM SEWER</t>
  </si>
  <si>
    <t>15” RCP STORM SEWER</t>
  </si>
  <si>
    <t>CATCH BASIN ODOT 2-2B</t>
  </si>
  <si>
    <t>CATCH BASIN ODOT 2-3</t>
  </si>
  <si>
    <t>FRENCH DRAIN</t>
  </si>
  <si>
    <t>CONNECTION OF EXISTING DRAINAGE CONDUITS</t>
  </si>
  <si>
    <t>6” UNDERDRAIN COMPLETE</t>
  </si>
  <si>
    <t>8" SANITARY SEWER SDR 35 W/ PREMIUM BACKFILL AND ROCK REMOVAL</t>
  </si>
  <si>
    <t>8" SANITARY SEWER SDR 35 W/ PREMIUM BACKFILL</t>
  </si>
  <si>
    <t>8" SANITARY SEWER SDR 35 W/ STANDARD BACKFILL</t>
  </si>
  <si>
    <t>WYE CONNECTIONS AT MAIN LINES</t>
  </si>
  <si>
    <t>4" SEWER LATERALS W/ STANDARD BACKFILL-COMPLETE INCL CLEANOUTS, WYES, SANITARY HOOKUP ASSEMBLY &amp; CONC. COLLARS</t>
  </si>
  <si>
    <t>4" SEWER LATERALS W/ PREMIUM BACKFILL-COMPLETE INCL CLEANOUTS, WYES, SANITARY HOOKUP ASSEMBLY &amp; CONC. COLLARS</t>
  </si>
  <si>
    <t xml:space="preserve">SANITARY CLEANOUTS </t>
  </si>
  <si>
    <t>ROMTEC AND DUMP STATION 4" SEWER W/ PREMIUM BACKFILL-COMPLETE INCL WYES AND FITTINGS</t>
  </si>
  <si>
    <t>4" WATER MAIN W/ PREMIUM BACKFILL INCL FITTINGS &amp; THRUST BLOCKING</t>
  </si>
  <si>
    <t>2" WATER MAIN W/ PREMIUM BACKFILL INCL FITTINGS &amp; THRUST BLOCKING</t>
  </si>
  <si>
    <t>2" WATER MAIN W/ STANDARD BACKFILL INCL FITTINGS &amp; THRUST BLOCKING</t>
  </si>
  <si>
    <t>YARD HYDRANT - FROST FREE  COMPLETE</t>
  </si>
  <si>
    <t>1" WATER SERVICE LATERALS (RV SITES) W/ PREIMIUM BACKFILL INCL CURB BOX</t>
  </si>
  <si>
    <t>1" WATER SERVICE LATERALS (RV SITES) W/STANDARD BACKFILL INCL CURB BOX</t>
  </si>
  <si>
    <t>1" WATER SERVICE LATERALS W/PREMIUM BACKFILL INCL CURB BOX</t>
  </si>
  <si>
    <t>1" WATER SERVICE LATERALS W/STANDARD BACKFILL INCL CURB BOX</t>
  </si>
  <si>
    <t>EXISTING WATER MAIN TAP CONNECTION</t>
  </si>
  <si>
    <t>EXISTING WATER MAIN EXTENSION CONNECTION</t>
  </si>
  <si>
    <t>REMOVE AND REINSTALL ADA PARKING SIGN W/POST AND BASE</t>
  </si>
  <si>
    <t>REMOVE AND REINSTALL PRECAST CONCRETE WHEELSTOP 6' LONG</t>
  </si>
  <si>
    <t>129C</t>
  </si>
  <si>
    <t>CHAIN LINK FENCE - COMPLETE IN PLACE</t>
  </si>
  <si>
    <r>
      <t xml:space="preserve">ODOT 204 SUBGRADE COMPACTION - </t>
    </r>
    <r>
      <rPr>
        <b/>
        <sz val="8"/>
        <color theme="1"/>
        <rFont val="Calibri"/>
        <family val="2"/>
      </rPr>
      <t>STAGING GRAVEL PAVEMENT</t>
    </r>
  </si>
  <si>
    <r>
      <t xml:space="preserve">6" ODOT 304 AGGREGATE BASE - </t>
    </r>
    <r>
      <rPr>
        <b/>
        <sz val="8"/>
        <color theme="1"/>
        <rFont val="Calibri"/>
        <family val="2"/>
      </rPr>
      <t>STAGING GRAVEL PAVEMENT</t>
    </r>
  </si>
  <si>
    <r>
      <t xml:space="preserve">ODOT 204 SUBGRADE COMPACTION - </t>
    </r>
    <r>
      <rPr>
        <b/>
        <sz val="8"/>
        <color theme="1"/>
        <rFont val="Calibri"/>
        <family val="2"/>
      </rPr>
      <t>GRAVEL PAVEMENT</t>
    </r>
  </si>
  <si>
    <r>
      <t xml:space="preserve">6" ODOT 304 AGGREGATE BASE - </t>
    </r>
    <r>
      <rPr>
        <b/>
        <sz val="8"/>
        <color theme="1"/>
        <rFont val="Calibri"/>
        <family val="2"/>
      </rPr>
      <t>GRAVEL PAVEMENT</t>
    </r>
  </si>
  <si>
    <r>
      <t xml:space="preserve">ODOT 204 SUBGRADE COMPACTION- </t>
    </r>
    <r>
      <rPr>
        <b/>
        <sz val="8"/>
        <color theme="1"/>
        <rFont val="Calibri"/>
        <family val="2"/>
      </rPr>
      <t>CAMPSITES</t>
    </r>
  </si>
  <si>
    <r>
      <t xml:space="preserve">4" ODOT ITEM 304, AGGREGATE BASE - </t>
    </r>
    <r>
      <rPr>
        <b/>
        <sz val="8"/>
        <color theme="1"/>
        <rFont val="Calibri"/>
        <family val="2"/>
      </rPr>
      <t>CAMPSITES</t>
    </r>
  </si>
  <si>
    <r>
      <t xml:space="preserve">5" ODOT ITEM 452, CLASS QCI CONCRETE INCLUDING SAWCUT JOINTS - </t>
    </r>
    <r>
      <rPr>
        <b/>
        <sz val="8"/>
        <color theme="1"/>
        <rFont val="Calibri"/>
        <family val="2"/>
      </rPr>
      <t>CAMPSITES</t>
    </r>
    <r>
      <rPr>
        <sz val="8"/>
        <color theme="1"/>
        <rFont val="Calibri"/>
        <family val="2"/>
      </rPr>
      <t xml:space="preserve"> </t>
    </r>
  </si>
  <si>
    <t>3" ODOT ITEM 411 - STABILIZED CRUSHED AGGREGATE SHOULDER.</t>
  </si>
  <si>
    <r>
      <t xml:space="preserve">ODOT 204 SUBGRADE COMPACTION - </t>
    </r>
    <r>
      <rPr>
        <b/>
        <sz val="8"/>
        <color theme="1"/>
        <rFont val="Calibri"/>
        <family val="2"/>
      </rPr>
      <t>ROAD</t>
    </r>
  </si>
  <si>
    <r>
      <t xml:space="preserve">4" ODOT ITEM 301, ASPHALT CONCRETE BASE - </t>
    </r>
    <r>
      <rPr>
        <b/>
        <sz val="8"/>
        <color theme="1"/>
        <rFont val="Calibri"/>
        <family val="2"/>
      </rPr>
      <t>ROAD</t>
    </r>
  </si>
  <si>
    <r>
      <t xml:space="preserve">6" ODOT ITEM 304, AGGREGATE BASE - </t>
    </r>
    <r>
      <rPr>
        <b/>
        <sz val="8"/>
        <color theme="1"/>
        <rFont val="Calibri"/>
        <family val="2"/>
      </rPr>
      <t>ROAD</t>
    </r>
  </si>
  <si>
    <r>
      <t xml:space="preserve">ODOT ITEM 407 TACK COAT (0.075 GAL/SY) - </t>
    </r>
    <r>
      <rPr>
        <b/>
        <sz val="8"/>
        <color theme="1"/>
        <rFont val="Calibri"/>
        <family val="2"/>
      </rPr>
      <t>ROAD</t>
    </r>
  </si>
  <si>
    <r>
      <t xml:space="preserve">1.25" ODOT ITEM 441, ASPHALT CONCRETE SURFACE COURSE TYPE 1, MEDIUM, PG 64-22 - </t>
    </r>
    <r>
      <rPr>
        <b/>
        <sz val="8"/>
        <color theme="1"/>
        <rFont val="Calibri"/>
        <family val="2"/>
      </rPr>
      <t>ROAD</t>
    </r>
  </si>
  <si>
    <r>
      <t xml:space="preserve">1.75" ODOT ITEM 441, ASPHALT CONCRETE INTERMEDIATE COURSE TYPE 2, MEDIUM, PG 62-22 - </t>
    </r>
    <r>
      <rPr>
        <b/>
        <sz val="8"/>
        <color theme="1"/>
        <rFont val="Calibri"/>
        <family val="2"/>
      </rPr>
      <t>ROAD</t>
    </r>
  </si>
  <si>
    <r>
      <t xml:space="preserve">ODOT 204 SUBGRADE COMPACTION - </t>
    </r>
    <r>
      <rPr>
        <b/>
        <sz val="8"/>
        <color theme="1"/>
        <rFont val="Calibri"/>
        <family val="2"/>
      </rPr>
      <t>ASPHALT PAVEMENT</t>
    </r>
  </si>
  <si>
    <r>
      <t>4" ODOT ITEM 301, ASPHALT CONCRETE BASE -</t>
    </r>
    <r>
      <rPr>
        <b/>
        <sz val="8"/>
        <color theme="1"/>
        <rFont val="Calibri"/>
        <family val="2"/>
      </rPr>
      <t xml:space="preserve"> ASPHALT PAVEMENT</t>
    </r>
  </si>
  <si>
    <r>
      <t>6" ODOT ITEM 304, AGGREGATE BASE -</t>
    </r>
    <r>
      <rPr>
        <b/>
        <sz val="8"/>
        <color theme="1"/>
        <rFont val="Calibri"/>
        <family val="2"/>
      </rPr>
      <t xml:space="preserve"> ASPHALT PAVEMENT</t>
    </r>
  </si>
  <si>
    <r>
      <t xml:space="preserve">ODOT ITEM 407 TACK COAT (0.075 GAL/SY) - </t>
    </r>
    <r>
      <rPr>
        <b/>
        <sz val="8"/>
        <color theme="1"/>
        <rFont val="Calibri"/>
        <family val="2"/>
      </rPr>
      <t>ASPHALT PAVEMENT</t>
    </r>
  </si>
  <si>
    <r>
      <t xml:space="preserve">1.25" ODOT ITEM 441, ASPHALT CONCRETE SURFACE COURSE TYPE 1, MEDIUM, PG 64-22 - </t>
    </r>
    <r>
      <rPr>
        <b/>
        <sz val="8"/>
        <color theme="1"/>
        <rFont val="Calibri"/>
        <family val="2"/>
      </rPr>
      <t>ASPHALT PAVEMENT</t>
    </r>
  </si>
  <si>
    <r>
      <t xml:space="preserve">1.75" ODOT ITEM 441, ASPHALT CONCRETE INTERMEDIATE COURSE TYPE 2, MEDIUM, PG 62-22 - </t>
    </r>
    <r>
      <rPr>
        <b/>
        <sz val="8"/>
        <color theme="1"/>
        <rFont val="Calibri"/>
        <family val="2"/>
      </rPr>
      <t>ASPHALT PAVEMENT</t>
    </r>
  </si>
  <si>
    <r>
      <t xml:space="preserve">4" CONCRETE PAVEMENT - </t>
    </r>
    <r>
      <rPr>
        <b/>
        <sz val="8"/>
        <color theme="1"/>
        <rFont val="Calibri"/>
        <family val="2"/>
      </rPr>
      <t>CONCRETE WALK</t>
    </r>
    <r>
      <rPr>
        <sz val="8"/>
        <color theme="1"/>
        <rFont val="Calibri"/>
        <family val="2"/>
      </rPr>
      <t xml:space="preserve"> W/ W.W.F.</t>
    </r>
  </si>
  <si>
    <r>
      <t xml:space="preserve">4" AGGREGATE BASE - </t>
    </r>
    <r>
      <rPr>
        <b/>
        <sz val="8"/>
        <color theme="1"/>
        <rFont val="Calibri"/>
        <family val="2"/>
      </rPr>
      <t>CONCRETE WALK</t>
    </r>
  </si>
  <si>
    <r>
      <t xml:space="preserve">SUBGRADE COMPACTION - </t>
    </r>
    <r>
      <rPr>
        <b/>
        <sz val="8"/>
        <color theme="1"/>
        <rFont val="Calibri"/>
        <family val="2"/>
      </rPr>
      <t>CONCRETE  WALK</t>
    </r>
  </si>
  <si>
    <t>154A</t>
  </si>
  <si>
    <t>PRECAST CONCRETE WHEELSTOP 8' LONG (FURNISHED AND INSTALLED)</t>
  </si>
  <si>
    <t>154B</t>
  </si>
  <si>
    <t>PRECAST CONCRETE WHEELSTOP 8' LONG INSTALLED (PROVIDED BY OWNER)</t>
  </si>
  <si>
    <t>ADA PARKING SIGN W/POST AND BASE</t>
  </si>
  <si>
    <t>TRAFFIC SIGNS (FURNISHED AND INSTALLED)</t>
  </si>
  <si>
    <t>158A</t>
  </si>
  <si>
    <t>158B</t>
  </si>
  <si>
    <t>PAINTED STRIPE - 6"</t>
  </si>
  <si>
    <t>158C</t>
  </si>
  <si>
    <t>PAINTED STRIPE - 8"</t>
  </si>
  <si>
    <t>PAVMENT MARKINGS (LETTERING)</t>
  </si>
  <si>
    <t>ADA STALL MARKING</t>
  </si>
  <si>
    <t>RV DUMP STATION - COMPLETE IN PLACE (TOWER TO BE PROVIDED BY OWNER)</t>
  </si>
  <si>
    <t>BAG TOSS SET - COMPLETE IN PLACE (Set Includes two boards and 8 bags.)</t>
  </si>
  <si>
    <t>VOLLEYBALL COURT - INCLUDING CURBING, SAND, GRAVEL BASE, UNDERDRAIN, FABRIC, AND OUTDOOR VOLLEYBALL PACKAGE</t>
  </si>
  <si>
    <t>INTEGRAL CURB AND WALK</t>
  </si>
  <si>
    <t>CONCRETE CURBED ISLAND</t>
  </si>
  <si>
    <t>CONCRETE BOLLARD</t>
  </si>
  <si>
    <t>ADA RAMPS</t>
  </si>
  <si>
    <t>CONCRETE STAIRS WITH HANDRAILING</t>
  </si>
  <si>
    <r>
      <t xml:space="preserve">1.25" ODOT ITEM 441, ASPHALT CONCRETE SURFACE COURSE TYPE 1, MEDIUM, PG 64-22 - </t>
    </r>
    <r>
      <rPr>
        <b/>
        <sz val="8"/>
        <color theme="1"/>
        <rFont val="Calibri"/>
        <family val="2"/>
      </rPr>
      <t>SURFACE COURSE FOR PHASE I</t>
    </r>
  </si>
  <si>
    <r>
      <t xml:space="preserve">ODOT ITEM 407 TACK COAT (0.075 GAL/SY) – </t>
    </r>
    <r>
      <rPr>
        <b/>
        <sz val="8"/>
        <color theme="1"/>
        <rFont val="Calibri"/>
        <family val="2"/>
      </rPr>
      <t>FOR SURFACE COURSE FOR PHASE 1</t>
    </r>
  </si>
  <si>
    <r>
      <t xml:space="preserve">3" ODOT ITEM 411 - STABILIZED CRUSHED AGGREGATE SHOULDER– </t>
    </r>
    <r>
      <rPr>
        <b/>
        <sz val="8"/>
        <color theme="1"/>
        <rFont val="Calibri"/>
        <family val="2"/>
      </rPr>
      <t>FOR SURFACE COURSE FOR PHASE 1</t>
    </r>
  </si>
  <si>
    <t>ODOT NO. 1’s AND 2’s</t>
  </si>
  <si>
    <t>BIAXIAL GEOGRID (TENSAR BX1200)</t>
  </si>
  <si>
    <t>FLOATING DOCKS (BOAT RAMP BOARDING DOCK)</t>
  </si>
  <si>
    <t>ANCHOR PILES (BOAT RAMP BOARDING DOCK)</t>
  </si>
  <si>
    <t>BOAT RAMP COMPLETE - IN PLACE</t>
  </si>
  <si>
    <t>SCOUR PROTECTION STONE</t>
  </si>
  <si>
    <t>FAULT INDICATOR, 15kV, 200A, Capacative Test Point Type</t>
  </si>
  <si>
    <t>SHORT CIRCUIT EVALUATION / ARC FLASH STUDY</t>
  </si>
  <si>
    <t>198A</t>
  </si>
  <si>
    <t>FUSED DISCONNECT SWITCH, 30A, 120/240V, 1PH, 3W, NEMA 3R (with fuses)</t>
  </si>
  <si>
    <t>198B</t>
  </si>
  <si>
    <t>FUSED DISCONNECT SWITCH, 600A, 120/240V, 1PH, 3W, NEMA 3R (with fuses)</t>
  </si>
  <si>
    <t>PANELBOARD, 100A, 120/240V, 1PH, 3W, NEMA 3R w/ MAIN CIRCUIT BREAKER</t>
  </si>
  <si>
    <t>WIRE, 600V 75 DEGREE C THHN/THWN, #1 COPPER CONDUCTOR</t>
  </si>
  <si>
    <t>WIRE, 600V 75 DEGREE C THHN/THWN, 350 kcmil COPPER CONDUCTOR</t>
  </si>
  <si>
    <t>210A</t>
  </si>
  <si>
    <t>CONDUIT PVC SCH 40, 1.00", INCL. TRENCHING AND BACKFILL</t>
  </si>
  <si>
    <t>210B</t>
  </si>
  <si>
    <t>CONDUIT PVC SCH 40, 1.25", INCL. TRENCHING AND BACKFILL</t>
  </si>
  <si>
    <t>CONDUIT PVC SCH 40, 2.5", INCL. TRENCHING AND BACKFILL</t>
  </si>
  <si>
    <t>CONDUIT PVC SCH 40, 5", INCL. TRENCHING AND BACKFILL</t>
  </si>
  <si>
    <t>215A</t>
  </si>
  <si>
    <t xml:space="preserve">LIGHT FIXTURE 'A', SL1 SITE LIGHTING </t>
  </si>
  <si>
    <t>215B</t>
  </si>
  <si>
    <t>LIGHT FIXTURE 'A', SL1 SITE LIGHTING (OWNER FURNISHED, INSTALLATION ONLY)</t>
  </si>
  <si>
    <t>216A</t>
  </si>
  <si>
    <t xml:space="preserve">LIGHT FIXTURE 'B', SL1 SITE LIGHTING </t>
  </si>
  <si>
    <t>216B</t>
  </si>
  <si>
    <t>LIGHT FIXTURE 'B', SL1 SITE LIGHTING (OWNER FURNISHED, INSTALLATION ONLY)</t>
  </si>
  <si>
    <t xml:space="preserve">LIGHT FIXTURE 'C', SL1 SITE LIGHTING </t>
  </si>
  <si>
    <t>218A</t>
  </si>
  <si>
    <t>218B</t>
  </si>
  <si>
    <t>ALUMINUM POLE, SL1 SITE LIGHTING (OWNER FURNISHED, INSTALLATION ONLY)</t>
  </si>
  <si>
    <t>219A</t>
  </si>
  <si>
    <t>219B</t>
  </si>
  <si>
    <t>FOUNDATION, SL1 SITE LIGHTING (OWNER FURNISHED, INSTALLATION ONLY)</t>
  </si>
  <si>
    <t>SITE LIGHTING BOLLARD (TYPE B1)</t>
  </si>
  <si>
    <t>CONNECTIONS, SITE LIGHTING</t>
  </si>
  <si>
    <t>30" x 48" Pullbox, logo on cover</t>
  </si>
  <si>
    <t>Conduits, 2 -3" Sched 40 PVC, Underground, INCL. TRENCHING AND BACKFILL</t>
  </si>
  <si>
    <t>Card Access Control &amp; Gate System</t>
  </si>
  <si>
    <t>CONDUIT PVC SCH 40, 2", INCL. TRENCHING AND BACKFILL</t>
  </si>
  <si>
    <t>CABLE, RS-485, shielded  twisted pair, 300V, direct burial rated</t>
  </si>
  <si>
    <t>Conduits, 3/4" Schedule 40 PVC, (control wiring)</t>
  </si>
  <si>
    <t>Conduits, 1" Schedule 40 PVC, (control wiring)</t>
  </si>
  <si>
    <t>PRE-ENGINEERED SHOWER BUILDING INSTALLER COST- BUILDING STRUCTURE, FOUNDATIONS, FROST SLABS, &amp; FINISHES</t>
  </si>
  <si>
    <t xml:space="preserve">PRE-ENGINEERED SHOWER BUILDING INSTALLER COST- ELECTRICAL </t>
  </si>
  <si>
    <t>PRE-ENGINEERED SHOWER BUILDING INSTALLER COST- PLUMBING</t>
  </si>
  <si>
    <t>PRE-ENGINEERED SHOWER BUILDING INSTALLER COST- HVAC</t>
  </si>
  <si>
    <t>PRE-ENGINEERED RESTROOM BUILDING INSTALLER COST- BUILDING STRUCTURE, FOUNDATIONS, FROST SLABS, &amp; FINISHES</t>
  </si>
  <si>
    <t xml:space="preserve">PRE-ENGINEERED RESTROOM BUILDING INSTALLER COST- ELECTRICAL </t>
  </si>
  <si>
    <t>PRE-ENGINEERED RESTROOM BUILDING INSTALLER COST- PLUMBING</t>
  </si>
  <si>
    <t>PRE-ENGINEERED RESTROOM BUILDING INSTALLER COST- HVAC</t>
  </si>
  <si>
    <t>24' x 28 PICNIC SHELTER INCL. FOUNDATIONS, PIERS, CONCRETE SLAB, AND STRUCTURE ASSEMEBLY</t>
  </si>
  <si>
    <t>24' x 28' PICNIC SHELTER - ELECTRICAL</t>
  </si>
  <si>
    <t>PRECONSTRUCTION VIDEO</t>
  </si>
  <si>
    <t>OWNER’S CONTINGENCY ALLOWANCE</t>
  </si>
  <si>
    <t>WASHER AND DRYER</t>
  </si>
  <si>
    <t>ELECTRICAL AND TELEPHONE SERVICE REMOVAL</t>
  </si>
  <si>
    <t>Total BASE BID</t>
  </si>
  <si>
    <t>ALTERNATE #1</t>
  </si>
  <si>
    <t>EXCAVATION AND EMBANKED AT M89 AREA</t>
  </si>
  <si>
    <r>
      <t xml:space="preserve">4" ODOT ITEM 301, ASPHALT CONCRETE BASE - </t>
    </r>
    <r>
      <rPr>
        <b/>
        <sz val="8"/>
        <color theme="1"/>
        <rFont val="Calibri"/>
        <family val="2"/>
      </rPr>
      <t>ASPHALT PAVEMENT</t>
    </r>
  </si>
  <si>
    <r>
      <t xml:space="preserve">6" ODOT ITEM 304, AGGREGATE BASE - </t>
    </r>
    <r>
      <rPr>
        <b/>
        <sz val="8"/>
        <color theme="1"/>
        <rFont val="Calibri"/>
        <family val="2"/>
      </rPr>
      <t>ASPHALT PAVEMENT</t>
    </r>
  </si>
  <si>
    <r>
      <t xml:space="preserve">4" CONCRETE PAVEMENT W/ W.W.F. - </t>
    </r>
    <r>
      <rPr>
        <b/>
        <sz val="8"/>
        <color theme="1"/>
        <rFont val="Calibri"/>
        <family val="2"/>
      </rPr>
      <t>CONCRETE WALK</t>
    </r>
  </si>
  <si>
    <t>POST-CONSTRUCTION BIORETENTION CELL-COMPLETE INCLUDING UNDERDRAINS</t>
  </si>
  <si>
    <t xml:space="preserve">Light Fixture 'A', SL1 Site Lighting </t>
  </si>
  <si>
    <t xml:space="preserve">Light Fixture 'B', SL1 Site Lighting </t>
  </si>
  <si>
    <t>Aluminum Pole, SL1 Site Lighting</t>
  </si>
  <si>
    <t>Connections, Site Lighting</t>
  </si>
  <si>
    <t>Foundation, SL1 Site Lighting</t>
  </si>
  <si>
    <t>ALTERNATE #2</t>
  </si>
  <si>
    <t>PAVEMENT REMOVED, ASPHALT INCLUDING SAW CUTS, BASE MATERIAL AND SUBSOIL AS NEEDED.</t>
  </si>
  <si>
    <t>ALTERNATE #3</t>
  </si>
  <si>
    <r>
      <t xml:space="preserve">4" ODOT ITEM 304, AGGREGATE BASE - </t>
    </r>
    <r>
      <rPr>
        <b/>
        <sz val="8"/>
        <color theme="1"/>
        <rFont val="Calibri"/>
        <family val="2"/>
      </rPr>
      <t xml:space="preserve">CAMPSITES </t>
    </r>
  </si>
  <si>
    <t>ALTERNATE #4</t>
  </si>
  <si>
    <t xml:space="preserve">EXCAVATION INCLUDING EMBANKMENT (PER PLAN) </t>
  </si>
  <si>
    <t>30' x 44' PICNIC SHELTER INCL. FOUNDATIONS, PIERS, CONCRETE SLAB, AND STRUCTURE ASSEMEBLY</t>
  </si>
  <si>
    <t>30' x 44' PICNIC SHELTER - ELECTRICAL</t>
  </si>
  <si>
    <t>Total Alternate #4</t>
  </si>
  <si>
    <t>ALTERNATE #5</t>
  </si>
  <si>
    <t>QUERCUS BICOLOR (3.5" CAL.)</t>
  </si>
  <si>
    <t>QUERCUS COCCINEA (3.5" CAL.)</t>
  </si>
  <si>
    <t>QUERCUS IMBRICARIA (3.5" CAL.)</t>
  </si>
  <si>
    <t>Total Alternate #5</t>
  </si>
  <si>
    <t>Pleasant Hill Horse Camp Electric Upgrades Project Bid Tab</t>
  </si>
  <si>
    <t>Total Price</t>
  </si>
  <si>
    <t>Trenching 4' deep 2'wide</t>
  </si>
  <si>
    <t>Concrete for Electrical Service Pad, Piers, and Frame</t>
  </si>
  <si>
    <t>ODOT 411 Aggregate Surface Course Trench Repair, 4-inch thickness</t>
  </si>
  <si>
    <t>Geotextile, ODOT 712.09, Type D</t>
  </si>
  <si>
    <t>ODOT Item 301 Asphalt Trench Repair, 4-inch thickness</t>
  </si>
  <si>
    <t>Ground Rods (copper clad)</t>
  </si>
  <si>
    <t>Cadweld Connection</t>
  </si>
  <si>
    <t xml:space="preserve">100A Panel 208/120/30V </t>
  </si>
  <si>
    <t>800A Panel 240/120V with MB</t>
  </si>
  <si>
    <t>70-225A KA Breaker</t>
  </si>
  <si>
    <t>3/4- inch Conduit with pull chord, rigid</t>
  </si>
  <si>
    <t>4-inch Conduit with pull chord, rigid</t>
  </si>
  <si>
    <t>1.5-inch Conduit with pull chord, PVC</t>
  </si>
  <si>
    <t>3-inch Conduit with pull chord, PVC</t>
  </si>
  <si>
    <t>4-inch Conduit with pull chord, PVC</t>
  </si>
  <si>
    <t>Wire, #12</t>
  </si>
  <si>
    <t>Wire, #8</t>
  </si>
  <si>
    <t>Wire, #2</t>
  </si>
  <si>
    <t>Wire, 250mcm</t>
  </si>
  <si>
    <t>Meter Socket 100A</t>
  </si>
  <si>
    <t>Trans Socket 3CT 1600A</t>
  </si>
  <si>
    <t>Power pedestal Concrete Pier Foundation, installed complete including reinforcing and conduits</t>
  </si>
  <si>
    <t>Power Pedestals, Installed Complete on Concrete Pier</t>
  </si>
  <si>
    <t>Power Pedestals, Delivered To Owner</t>
  </si>
  <si>
    <t>Receptacle, 20A GFI</t>
  </si>
  <si>
    <t>8 inch Recessed Down Light</t>
  </si>
  <si>
    <t>40' Wood Pole</t>
  </si>
  <si>
    <t>Toggle Switch SP 20A</t>
  </si>
  <si>
    <t>Connection of Existing Drainage</t>
  </si>
  <si>
    <t>Electric Service Allowance (Firelands)</t>
  </si>
  <si>
    <t>Tappan Lake Marina WWTP and Sanitary Improvemnts</t>
  </si>
  <si>
    <t>Bid Opening:  Wednesday February 26th, 2020 2:00pm</t>
  </si>
  <si>
    <t>UNOFFICIAL BID RESULTS</t>
  </si>
  <si>
    <t>Construction Layout Staking</t>
  </si>
  <si>
    <t>Chain Link Fence</t>
  </si>
  <si>
    <t>Fencing 20' Double Wide Gate</t>
  </si>
  <si>
    <t>Excavation for Wastewater Plant Area and Tanks</t>
  </si>
  <si>
    <t>Aggregate #304 for Wasterwater Plant Area</t>
  </si>
  <si>
    <t>Aggregate #57 for Wastewater Plant Area</t>
  </si>
  <si>
    <t>Backfill for WWTP Tanks</t>
  </si>
  <si>
    <t>6" Sanitary Sewer w. native backfill, complete (SDR-35)</t>
  </si>
  <si>
    <t>6" Sanitary Sewer w. premiem backfill, complete (SDR-35)</t>
  </si>
  <si>
    <t>1.5" Sanitary HDD HDPE DR-9 Forcemain Complete</t>
  </si>
  <si>
    <t>Grinder Pump Station with Valve vault, complete</t>
  </si>
  <si>
    <t>Wastewater Treatment Plant, Complete</t>
  </si>
  <si>
    <t>4x Service Entrance Manual Transfer Switch</t>
  </si>
  <si>
    <t>4x Minipower Center</t>
  </si>
  <si>
    <t>4x Pump Control Panel Connection (panels supplied as a part of the WWTP package)</t>
  </si>
  <si>
    <t>4x WWTP Contol Panel Connection (panelts supplied as a part of the WWTP package)</t>
  </si>
  <si>
    <t>4x Utility Disconnect Switch/Meter</t>
  </si>
  <si>
    <t>Equipement Support/Mounting Rack</t>
  </si>
  <si>
    <t>Remote Terminal Unit-SCADA</t>
  </si>
  <si>
    <t>Site Lighting, Pole, Base, and Luminaire</t>
  </si>
  <si>
    <t xml:space="preserve">Feeders </t>
  </si>
  <si>
    <t>Control/Monitoring/Cabling</t>
  </si>
  <si>
    <t>HDD 4" Conduit Installation (2 Conduits @ 350 feet each)</t>
  </si>
  <si>
    <t>4x Control Panel Connection( Panel supplied in grinder pump package)</t>
  </si>
  <si>
    <t>4X Enclosed Service Rated Circuit Breaker</t>
  </si>
  <si>
    <t>SCADA Wiring and Conduit (wired to RTU at WWTP)</t>
  </si>
  <si>
    <t>1" HDPE Waterline Connection, complete</t>
  </si>
  <si>
    <t>Furnish and Install Yard Hydrant</t>
  </si>
  <si>
    <t>Miscellaneoud Rock Excavation</t>
  </si>
  <si>
    <t>Pleasant Hill Campground Area G Unit Bid Price</t>
  </si>
  <si>
    <t>Item Cost</t>
  </si>
  <si>
    <t>Owner's Field Office</t>
  </si>
  <si>
    <t>Clearing and Grubbing, including tree and stump removal</t>
  </si>
  <si>
    <t>Select Demolition - Cabin, including foundation</t>
  </si>
  <si>
    <t>Select Demolition - Cabin foundations</t>
  </si>
  <si>
    <t>Select Demolition - Ex. Watermain</t>
  </si>
  <si>
    <t>Selective Demolition - 8" Sanitary Main (including structures)</t>
  </si>
  <si>
    <t>Selective Demolition - Cabin Utilities (including sanitary, water, electric)</t>
  </si>
  <si>
    <t>Selective Demolition - Existing Storm Sewer (including structures)</t>
  </si>
  <si>
    <t>Selective Demolition - Removal of site signage and misc. furnishings and recreation</t>
  </si>
  <si>
    <t>Selective Demolition - Removal and disposal of sanitary tank</t>
  </si>
  <si>
    <t>Selective Demolition - Ex. Gas line</t>
  </si>
  <si>
    <t>Temporary Consturction Fencing - As Approved by Owner</t>
  </si>
  <si>
    <t>MG</t>
  </si>
  <si>
    <t>Calcium Chloride</t>
  </si>
  <si>
    <t>Topsoil Stripped &amp; Stockpiled - whole site</t>
  </si>
  <si>
    <t>Full Depth Pavement Repair - Utility Crossing</t>
  </si>
  <si>
    <t xml:space="preserve">Partial Depth Pavement Repair (441) </t>
  </si>
  <si>
    <t>Full Depth Pavement Repair (Full Depth including Aggregate Base)</t>
  </si>
  <si>
    <t>Aggregate Base - Trash Enclsoure Foundation - 6"</t>
  </si>
  <si>
    <t>Aspahlt Concrete Intermiediate Course, Type 2 (448) - Roadways - 1-3/4"</t>
  </si>
  <si>
    <t>Asphalt Concrete Surface Course, Type I (448) - Roadway - 1 1/4"</t>
  </si>
  <si>
    <t>Asphalt Concrete Surface Course, Type I (448) - Multi-Use Path - 2 1/2"</t>
  </si>
  <si>
    <t>Reinforced Concrete pavement - Trash Enclsoure - Class QC1- 8"</t>
  </si>
  <si>
    <t>Reinforced Portand Cement Concrete - RV Pads Class QC1 - 5"</t>
  </si>
  <si>
    <t>Traffic / Parking Signage</t>
  </si>
  <si>
    <t>Concrete Curbing, integral to sidewalk</t>
  </si>
  <si>
    <t>Traffic Painting, Crosswalk Striping</t>
  </si>
  <si>
    <t>Traffic Painting, Handicap Symbol Marking, including loading stripe</t>
  </si>
  <si>
    <t>Traffic Painting, Island Marking</t>
  </si>
  <si>
    <t>Traffic Painting, Parking Lot Stall Marking</t>
  </si>
  <si>
    <t>Detectable Warning</t>
  </si>
  <si>
    <t>Sanitary Sewer Conduit - 8" SDR 35 PVC w/304 backfill - Installed Complete</t>
  </si>
  <si>
    <t>Sanitary Sewer Conduit - 8" SDR 35 PVC w/native backfill - Installed Complete</t>
  </si>
  <si>
    <t>Sanitary - 48" Manhole on existing 8" main</t>
  </si>
  <si>
    <t>Storm Sewer Conduit - 12" - Installed Complete</t>
  </si>
  <si>
    <t>Storm Sewer Conduit - 18" - Installed Complete</t>
  </si>
  <si>
    <t>Storm Catch Basin 2 x 3</t>
  </si>
  <si>
    <t>Precast Headwall &amp; endwall including outlet protection</t>
  </si>
  <si>
    <t>Storm Outlet Structure, orfice plate</t>
  </si>
  <si>
    <t xml:space="preserve">Primary Electrical Underground Conduit &amp; Trench Installation (2-6" schedule 80 conduits) </t>
  </si>
  <si>
    <t>Underground Electrical Service to Maintenance building, furnish &amp; install complete, including reconnection</t>
  </si>
  <si>
    <t>Secondary Electrical Underground Conduit &amp; Trench (Secondary 13-3")</t>
  </si>
  <si>
    <t>Secondary Electrical Underground Conduit &amp; Trench (Secondary 9-3")</t>
  </si>
  <si>
    <t>Secondary Electrical Underground Conduit &amp; Trench (Secondary 6-3")</t>
  </si>
  <si>
    <t>Secondary Electrical Underground Conduit &amp; Trench (Secondary 4-3")</t>
  </si>
  <si>
    <t>Secondary Electrical Underground Conduit &amp; Trench (Secondary 2-3")</t>
  </si>
  <si>
    <t>Secondary Electrical Underground Conduit &amp; Trench (Secondary 1-3")</t>
  </si>
  <si>
    <t>Main Distribution Panels (including grounding and equipment)</t>
  </si>
  <si>
    <t>Electrical Distribution Cable, Multiple Cables Per Conduit</t>
  </si>
  <si>
    <t>Electrical Transformers and Service</t>
  </si>
  <si>
    <t>Gas Line - 2" with native backfill - installed complete with valves</t>
  </si>
  <si>
    <t>Water - 4" main with 304 backfill - installed complete</t>
  </si>
  <si>
    <t>Water - 4" main with native backfill - installed complete</t>
  </si>
  <si>
    <t>Water - 2" Water Main with 304 backfill - installed complete</t>
  </si>
  <si>
    <t>Water - 2" Water Main with native backfill - installed complete</t>
  </si>
  <si>
    <t>4" Water Tapping Sleeve and valve</t>
  </si>
  <si>
    <t>4" Water Valve Box assembly</t>
  </si>
  <si>
    <t>2" Water Valve Box assembly</t>
  </si>
  <si>
    <t>2x2 Tee with 2" valve</t>
  </si>
  <si>
    <t>4"x4" Tee with 2" Reducer</t>
  </si>
  <si>
    <t>Furnish and Install Flushing Hydrant, including 2" lead</t>
  </si>
  <si>
    <t>Furnish and Install Yard Hydrant (frost free)</t>
  </si>
  <si>
    <t>Water Lateral to Maintenance Building (1" water line, valve assemblies, water connection)</t>
  </si>
  <si>
    <t>Water Lateral (1 1/2" water line, valve assemblies, water connection)</t>
  </si>
  <si>
    <t>Power Pedestal - Installation including foundation</t>
  </si>
  <si>
    <t xml:space="preserve">Communication Conduit - 2-2" PVC </t>
  </si>
  <si>
    <t>Communication Conduit - handholes</t>
  </si>
  <si>
    <t>Picnic Table - Belson Outdoors Model R8HA-P Green  - Supplied by owner</t>
  </si>
  <si>
    <t>Concrete Wheel Stop</t>
  </si>
  <si>
    <t>Dumpster Enclosure - Wood Slat Enclosure for Trash &amp; Recycling (Double)</t>
  </si>
  <si>
    <t>Shower Restroom Facility - Complete installation of pre-engineered restroom/shower building kit according to drawings and specifications</t>
  </si>
  <si>
    <t>Pre-engineered Shower Building installer cost - ELECTRICAL</t>
  </si>
  <si>
    <t>Pre-engineered Shower Building installer cost - PLUMBING</t>
  </si>
  <si>
    <t>Pre-engineered Shower Building installer cost - HVAC</t>
  </si>
  <si>
    <t xml:space="preserve">Shelter - Large - Installed including foundation and electrical </t>
  </si>
  <si>
    <t>Seeding &amp; Mulching - Open Space &amp; RV Sites (seed mix type A)</t>
  </si>
  <si>
    <t>Seed Mix B: Naturalization Areas (seed mix and cover crop)</t>
  </si>
  <si>
    <t>Campground Deciduous Tree - Red Maple 2" Caliper</t>
  </si>
  <si>
    <t>Campground Deciduous Tree - Sugar Maple 2" Caliper</t>
  </si>
  <si>
    <t>Campground Deciduous Tree - Ohio Buckeye 2" Caliper</t>
  </si>
  <si>
    <t>Campground Deciduous Tree - Sweetgum 2" Caliper</t>
  </si>
  <si>
    <t>Campground Deciduous Tree - Black Gum 2" Caliper</t>
  </si>
  <si>
    <t>Campground Deciduous Tree - Sycamore 2" Caliper</t>
  </si>
  <si>
    <t>Campground Deciduous Tree - Red Oak 2" Caliper</t>
  </si>
  <si>
    <t>Campground Deciduous Tree - Pin Oak 2" Caliper</t>
  </si>
  <si>
    <t>Campground Deciduous Tree - Serviceberry Clump 8' Height</t>
  </si>
  <si>
    <t>Campground Deciduous Tree - Red Bud Clump 8' Height</t>
  </si>
  <si>
    <t>Campground Evergreen Tree - Norway Spruce 6' ht</t>
  </si>
  <si>
    <t>Campground Evergreen Tree - White Spruce 6' ht</t>
  </si>
  <si>
    <t>Campground Evergreen Shrubs - Boxwood 5 Gallon</t>
  </si>
  <si>
    <t>Campground Deciduous Shrubs Gro-low Sumac - 5 Gallon</t>
  </si>
  <si>
    <t>Campground Deciduous Shrubs - Arrowwood Vibrunum 5 Gallon</t>
  </si>
  <si>
    <t>RV Campsite Landscaping - Armstrong Maple 2" caliper</t>
  </si>
  <si>
    <t>RV Campsite Landscaping - Heritage Birch 2" Caliper</t>
  </si>
  <si>
    <t>RV Campsite Landscaping - Serviceberry single stem 2" Caliper</t>
  </si>
  <si>
    <t>RV Campsite Landscaping - Arrowwood Viburnum Shrub 36" ht</t>
  </si>
  <si>
    <t>RV Campsite Landscaping - Spicebush 36" ht</t>
  </si>
  <si>
    <t>RV Campsite Landscaping - Redosier Dogwood Shrub 36" ht</t>
  </si>
  <si>
    <t>RV Campsite Landscaping - River wash gravel mulch, 3" depth, 1"dia avg</t>
  </si>
  <si>
    <t>RV Campsite Landscaping - Landscaping Fabric and Herbicide in River Cobble Area</t>
  </si>
  <si>
    <t>Alt 1-A</t>
  </si>
  <si>
    <t>Campground Deciduous Tree - Red Maple - Additional cost to substitute 3.5" Caliper for 2" Caliper</t>
  </si>
  <si>
    <t>Alt 1-B</t>
  </si>
  <si>
    <t>Campground Deciduous Tree - Sugar Maple - Additional cost to substitute 3.5" Caliper for 2" Caliper</t>
  </si>
  <si>
    <t>Alt 1-C</t>
  </si>
  <si>
    <t>Campground Deciduous Tree - Ohio Buckeye - Additional cost to substitute 3.5" Caliper for 2" Caliper</t>
  </si>
  <si>
    <t>Alt 1-D</t>
  </si>
  <si>
    <t>Campground Deciduous Tree - Sweetgum - Additional cost to substitute 3.5" Caliper for 2" Caliper</t>
  </si>
  <si>
    <t>Alt 1-E</t>
  </si>
  <si>
    <t>Campground Deciduous Tree - Black Gum - Additional cost to substitute 3.5" Caliper for 2" Caliper</t>
  </si>
  <si>
    <t>Alt 1-F</t>
  </si>
  <si>
    <t>Campground Deciduous Tree - Sycamore - Additional cost to substitute 3.5" Caliper for 2" Caliper</t>
  </si>
  <si>
    <t>Alt 1-G</t>
  </si>
  <si>
    <t>Campground Deciduous Tree - Red Oak - Additional cost to substitute 3.5" Caliper for 2" Caliper</t>
  </si>
  <si>
    <t>Alt 1-H</t>
  </si>
  <si>
    <t>Campground Deciduous Tree - Pin Oak - Additional cost to substitute 3.5" Caliper for 2" Caliper</t>
  </si>
  <si>
    <t>Alt 1-I</t>
  </si>
  <si>
    <t>Campground Evergreen Tree - Norway Spruce - Additional cost to substitute 8' Height for 6' Height</t>
  </si>
  <si>
    <t>Alt 1-J</t>
  </si>
  <si>
    <t>Campground Evergreen Tree - White Spruce - Additional cost to substitute 8' Height for 6' Height</t>
  </si>
  <si>
    <t>Alt 1-K</t>
  </si>
  <si>
    <t>RV Campsite Landscaping - Armstrong Maple -  Additional cost to substitute 3.5" Caliper for 2" Caliper</t>
  </si>
  <si>
    <t>Alt 1-L</t>
  </si>
  <si>
    <t>RV Campsite Landscaping - Heritage Birch - Additional cost to substitute 2" Caliper with 3.5" Caliper</t>
  </si>
  <si>
    <t>Total for Alternate #1 (Addition)</t>
  </si>
  <si>
    <t>Charles Mill Lake Campground Phase 3 Unit Bid Price</t>
  </si>
  <si>
    <t>Tree Protection, As Field Directed by Owner</t>
  </si>
  <si>
    <t>Site Utility &amp; Septic Removal, Capping or Abandoning</t>
  </si>
  <si>
    <t>Excess Pavement Materials Hauled Offsite</t>
  </si>
  <si>
    <t>ODOT 441 Asphalt Concrete Surface Course, Type 1 (448) - Prefabricated Restroom Parking Lot Overlay (1-1/2")</t>
  </si>
  <si>
    <t>ODOT 441 Asphalt Concrete Surface Course, Type 1 (448) - Heavy Duty Asphalt (1-1/4")</t>
  </si>
  <si>
    <t>ODOT 441 Asphalt Concrete Surface Course, Type 1 (448) - Standard Duty Asphalt (1-1/2")</t>
  </si>
  <si>
    <t>ODOT 441 Asphalt Concrete Intermediate Course Type 2 (448) - Heavy Duty Pavement (1-3/4")</t>
  </si>
  <si>
    <t>ODOT 441 Asphalt Concrete Intermediate Course Type 2 (448) - Standard Duty Pavement (3")</t>
  </si>
  <si>
    <t>ODOT 301 Asphalt Concrete Base - Heavy Duty Pavement (4")</t>
  </si>
  <si>
    <t>ODOT 304 Aggregate Base - Standard Duty Concrete Pavement - Sidewalks (4")</t>
  </si>
  <si>
    <t>ODOT 304 Aggregate Base - RV Pads &amp; Aprons (4")</t>
  </si>
  <si>
    <t>ODOT 304 Limestone - Aggregate Paths (8")</t>
  </si>
  <si>
    <t>ODOT 304 Limestone - Dumpster Pads (6")</t>
  </si>
  <si>
    <t>ODOT 452 Non-Reinforced Concrete Pavement-Class QC1-RV Pads and AprOns-5"</t>
  </si>
  <si>
    <t>ODOR 451 Reinforced Concrete Pavement - Dumpster Pads (8")</t>
  </si>
  <si>
    <t>ODOT 451 Reinforced Concrete - Standard Duty Pavement - Sidewalks (4")</t>
  </si>
  <si>
    <t>ODOT 411 Aggregate Roadway Shoulder - 3"</t>
  </si>
  <si>
    <t>#57 Bedding for Play Surface</t>
  </si>
  <si>
    <t>Engineered Wood Fiber Safety Surface for Playing Area</t>
  </si>
  <si>
    <t>6"x18" Concrete Flush Curb - Play Surface</t>
  </si>
  <si>
    <t>Pavement Transverse Striping</t>
  </si>
  <si>
    <t>ROMTEC Prefabricated Restroom/Shower Building Installer Cost - Building Structure &amp; Finishes</t>
  </si>
  <si>
    <t>ROMTEC Prefabricated Restroom/Shower Building Installer Cost - Electrical</t>
  </si>
  <si>
    <t>ROMTEC Prefabricated Restroom/Shower Building Installer Cost - Plumbing</t>
  </si>
  <si>
    <t>ROMTEC Prefabricated Restroom/Shower Building Installer Cost - HVAC</t>
  </si>
  <si>
    <t>Directional Signs</t>
  </si>
  <si>
    <t>Single Dumpster Enclosure - Wood Slat Enclosure for Trash &amp; Recycling</t>
  </si>
  <si>
    <t>Concrete Dock Abutment</t>
  </si>
  <si>
    <t>6" Sanitary Pipe (SDR-35), including bedding &amp; premium backfill, complete</t>
  </si>
  <si>
    <t>4" Sanitary Lateral (SDR-35), including bedding &amp; native backfill complete</t>
  </si>
  <si>
    <t>4" Sanitary Lateral (SDR-35), including bedding &amp; premier backfill, complete</t>
  </si>
  <si>
    <t>1.5" HDPE Forcemain HDD, complete</t>
  </si>
  <si>
    <t>48" Sanitary Drop Manhole, complete</t>
  </si>
  <si>
    <t>Two-way Cleanout, complete</t>
  </si>
  <si>
    <t>6"x6" PVC Sanitary Wye, complete</t>
  </si>
  <si>
    <t>Grinder Pump Station w/ Valve Vault &amp; SCADA, complete</t>
  </si>
  <si>
    <t>15" PVC Storm Sewer</t>
  </si>
  <si>
    <t>French Drain, Including Stone &amp; 4" Underdrain &amp; Fabric</t>
  </si>
  <si>
    <t>4" Underdrain Beneath Aggregate Trail</t>
  </si>
  <si>
    <t>ODOT Stacked Stone Half Height Headwall</t>
  </si>
  <si>
    <t>Yard Hydrant, complete</t>
  </si>
  <si>
    <t>Existing Site Elecrical Demolition</t>
  </si>
  <si>
    <t>Underground Pedestal Conduit and Wiring</t>
  </si>
  <si>
    <t>Dock Parking Lighting</t>
  </si>
  <si>
    <t>Pump Station SCADA</t>
  </si>
  <si>
    <t>Communications Conduit</t>
  </si>
  <si>
    <t>Communications Pull Boxes</t>
  </si>
  <si>
    <t>Pre-Fabricated CXT Restroom Shower House Feeder</t>
  </si>
  <si>
    <t>Shade Trees (2.5" Cal.)</t>
  </si>
  <si>
    <t>Fine Grading and Slope Seeding</t>
  </si>
  <si>
    <t>Campsite Landscaping (1 Shade Tree and 6 Shrubs)</t>
  </si>
  <si>
    <t>Allow</t>
  </si>
  <si>
    <t>Electrical Utiliy Service Extension Allowance</t>
  </si>
  <si>
    <t>Alt 1-1</t>
  </si>
  <si>
    <t>2" Asphalt Planning</t>
  </si>
  <si>
    <t>Alt 1-2</t>
  </si>
  <si>
    <t xml:space="preserve">2" ODOT 441 Asphalt Concrete Surface Course, Type 1 (448) overlay 2" </t>
  </si>
  <si>
    <t>Alt 1-3</t>
  </si>
  <si>
    <t>Partial depth base repairs of existing asphalt pavement adjacent to park office</t>
  </si>
  <si>
    <t>Alt 1-4</t>
  </si>
  <si>
    <t>Full Depth asphalt pavement removal</t>
  </si>
  <si>
    <t>Alt 1-5</t>
  </si>
  <si>
    <t>ODOT 441 Asphalt concrete surface course, Type 1 (448) Heavy Duty Asphalt (1-1/4")</t>
  </si>
  <si>
    <t>Alt 1-6</t>
  </si>
  <si>
    <t>ODOT 441 Asphalt concrete intermediate course Type 2 (448)- Heavy Duty Pavement (1-3/4")</t>
  </si>
  <si>
    <t>Alt 1-7</t>
  </si>
  <si>
    <t>ODOT 301 Asphalt Concrete Base- Heavy Duty Pavement (4")</t>
  </si>
  <si>
    <t>Alt 1-8</t>
  </si>
  <si>
    <t>ODOT 304 Aggregate Base- Heavy Duty Asphalt Pavement (6")</t>
  </si>
  <si>
    <t>Piedmont Lake Water Treatment Plant and SCADA</t>
  </si>
  <si>
    <t>Bid Opening:  Thursday April 9th, 2020  10:00am</t>
  </si>
  <si>
    <t>Site Utility Removal, Existing Storm Culvert</t>
  </si>
  <si>
    <t>Site Utility Removal, Existing 2" Waterline</t>
  </si>
  <si>
    <t>Existing Well House Demolition</t>
  </si>
  <si>
    <t>Haul and Dispose Excess Soils Offsite</t>
  </si>
  <si>
    <t xml:space="preserve">304 - Aggregate Base </t>
  </si>
  <si>
    <t>#1 and #2 Stone</t>
  </si>
  <si>
    <t>Retaining wall - installed complete (wall segments already purchased and onsite)</t>
  </si>
  <si>
    <t xml:space="preserve">4-inch PVC SDR 35 Sanitary Sewer, Complete, open cut with native backfill– Including Connection to Existing 4" and Restoration </t>
  </si>
  <si>
    <t>4-inch 2 way Cleanout, Complete</t>
  </si>
  <si>
    <t>4-inch 45º Bend, Complete</t>
  </si>
  <si>
    <t>12-inch RCP Storm Culvert (includes connection to existing catch basin)</t>
  </si>
  <si>
    <t>#1 and #2 Stone, Retaining Wall Under Drain Outlet Protection</t>
  </si>
  <si>
    <t xml:space="preserve">Well P-5 Installation Complete, includes removal of existing pump, replacement with new pump, new controller, new 120V power circuits in existing/new conduits from Power Panel EP-1 to controller and from controller to well pump; control wiring in existing/new conduit from controller to Well P-5 Expansion Module   </t>
  </si>
  <si>
    <t>21A</t>
  </si>
  <si>
    <t xml:space="preserve">Well P-7 demolition of pressure tanks, temporary enclosure &amp; piping. Cut &amp; cap 2-inch temporary interconnection between P-7 raw water line &amp; campground distribution system at RV Lots #55 and #56.  </t>
  </si>
  <si>
    <t>Connection of Well P-5 to 2-inch raw waterline, As per plan</t>
  </si>
  <si>
    <t>Connection of Marina Water Service to 2-inch finished waterline, As per plan</t>
  </si>
  <si>
    <t>2-inch HDPE Raw Water Line and Fittings including aggregate backfill, Complete</t>
  </si>
  <si>
    <t>2-inch HDPE Finished Water Line and Fittings including aggregate backfill, Complete</t>
  </si>
  <si>
    <t>2-inch Curb Valve and Box</t>
  </si>
  <si>
    <t>Water Plant Building - General Construction, Complete</t>
  </si>
  <si>
    <t>Water Plant Building - Plumbing, Complete</t>
  </si>
  <si>
    <t>Water Plant Building - Mechanical, Complete (Unit Heater &amp; Exhaust Fan)</t>
  </si>
  <si>
    <t xml:space="preserve">Water Plant Building - Electrical, Complete. Includes 100A,2P circuit breaker and new 240V power circuit in existing/new conduits from Marina Power Panel EP-1 to Water Plant Building, New Power Distribution PB, lights, receptacles, and 120V circuits to lights, receptacles, space heater, exhaust fan, and water plant PLC.   </t>
  </si>
  <si>
    <t xml:space="preserve">Water Plant Process Equipment, Pipe &amp; Valves, Complete. </t>
  </si>
  <si>
    <t xml:space="preserve">CTU Installation, Complete. Includes CTU in Enclosure, 120V power circuit from Panel PB, Coax from CTU to Antenna, Antenna &amp; Mast,  and 12 strand multi-mode fiber in ex/new conduit from CTU to IT Equipment rack in Marina Building    </t>
  </si>
  <si>
    <t xml:space="preserve">Connect Water Plant Process Equipment to CTU, Complete.  Includes Packaged Water Plant PLC, pressure transmitters, flow meters, etc. </t>
  </si>
  <si>
    <t>Well P-5 Expansion Module, Complete. Includes Expansion module in Enclosure, Junction Box adjacent to MDP-1, 120V power circuit from Well P-5 Controller to expansion Module, and control wiring in existing/new conduit from P-5 Expansion Module to the Expansion Module at the Marina Pump Station</t>
  </si>
  <si>
    <t>New 1.5 Inch Conduit between Marina Pump Station and HH-2</t>
  </si>
  <si>
    <t xml:space="preserve"> $-   </t>
  </si>
  <si>
    <t>New conduit extending the existing 4 conduits adjacent to the Water Plant Building location from their stub ups into the Water Plant Building in accordance with sheet E-101 and C-102</t>
  </si>
  <si>
    <t>New 1.5 Inch Conduit between Marina Well P-5 and existing light pole base</t>
  </si>
  <si>
    <t xml:space="preserve">Connect existing Marina Pump Station Expansion Module to CTU, Complete. Includes control wiring in existing/new conduit from expansion module to the CTU in Water Plant Building  </t>
  </si>
  <si>
    <t>Finished Water Storage Tank RTU Installation, Complete. Includes RTU in Enclosure, 120V power circuit from Power Panel to RTU, Control Conduit/wiring from Level Transmitter to RTU, Yagi Antenna &amp; Mast, and coax from RTU to Antenna</t>
  </si>
  <si>
    <t>WWTP RTU Installation, Complete. Includes RTU in Enclosure, 120V power circuit from WWTP Power Panel to RTU, Antenna &amp; Mast and Coax from RTU to Antenna</t>
  </si>
  <si>
    <t xml:space="preserve">Connect existing Campground Well P-7 Expansion Module to WWTP RTU, Complete. Includes control wiring in existing/new conduit from expansion module to the RTU at the WWTP  </t>
  </si>
  <si>
    <t xml:space="preserve">Connect existing Campground Sanitary Pump Station Expansion Module to WWTP RTU, Complete. Includes control wiring in existing/new conduit from expansion module to the RTU at the WWTP  </t>
  </si>
  <si>
    <t>Waterfront Sanitary PS RTU Installation, Complete. Includes RTU in Enclosure, 120V power circuit from PS Control Panel to RTU, Control Conduit/wiring from PS Control Panel to RTU, Yagi Antenna &amp; Mast, and coax from RTU to Antenna</t>
  </si>
  <si>
    <t>Total of All Unit Price Items</t>
  </si>
  <si>
    <t>Resinous Floor Finish</t>
  </si>
  <si>
    <t>Alt. # 7</t>
  </si>
  <si>
    <t>Description of Alternate</t>
  </si>
  <si>
    <t>Site Allowances</t>
  </si>
  <si>
    <t>Fire Alarm – Marina Building Renovation</t>
  </si>
  <si>
    <t>Telecommunications – Marina Building Renovation</t>
  </si>
  <si>
    <t>Electrical – Marina Building Renovation</t>
  </si>
  <si>
    <t>Plumbing – Marina Building Renovation</t>
  </si>
  <si>
    <t>Mechanical - Marina Building Renovation</t>
  </si>
  <si>
    <t>ACM Mgt &amp; Disposal – Marina Building Renovation</t>
  </si>
  <si>
    <t>General – Marina Building Renovation</t>
  </si>
  <si>
    <t>Marina Building Renovation</t>
  </si>
  <si>
    <t>River Rock Cobbles- 6" Depth</t>
  </si>
  <si>
    <t>ODOT 659.09 4B Low Growing Native Seed Mix</t>
  </si>
  <si>
    <t>Gas Service to Building from Propane Tank</t>
  </si>
  <si>
    <t>Miscellaneous Utility Services</t>
  </si>
  <si>
    <t>Site Telecommunications</t>
  </si>
  <si>
    <t>Miscellaneous Plumbing and Valves</t>
  </si>
  <si>
    <t>Emergency Eyewash / Shower Combo &amp; Plumbing</t>
  </si>
  <si>
    <t>Mechanical Service Items for Water Treatment Plant</t>
  </si>
  <si>
    <t>Controls / Monitoring Cabling</t>
  </si>
  <si>
    <t>Electrical Service Items for Water Treatment Plant</t>
  </si>
  <si>
    <t>Water Treatment Plant Equipment, complete</t>
  </si>
  <si>
    <t>5,800-gallon Water Storage Tank, baffles, and w/ associated piping, complete</t>
  </si>
  <si>
    <t>1.5" Gate Valve &amp; Box, complete</t>
  </si>
  <si>
    <t>Furnish &amp; Install Yard Hydrant</t>
  </si>
  <si>
    <t>1.5" HDD HDPE Waterline, complete</t>
  </si>
  <si>
    <t>4" Underdrain at Water Cistern, Including Stone &amp; Fabric</t>
  </si>
  <si>
    <t>6" PVC Storm Sewer</t>
  </si>
  <si>
    <t>Precast Concrete Outlet for Roof Drains</t>
  </si>
  <si>
    <t>Nyoplast Yard Drain</t>
  </si>
  <si>
    <t>1,000-gallon Grease Trap, complete</t>
  </si>
  <si>
    <t>Core Drill into Existing Grinder Pump, complete</t>
  </si>
  <si>
    <t>Drop Connection to Existing Manhole, complete</t>
  </si>
  <si>
    <t>6" Cleanout, complete</t>
  </si>
  <si>
    <t>Steel Pipe Bollards at Dumpster Enclosure</t>
  </si>
  <si>
    <t>Site Furnishings / Amenities</t>
  </si>
  <si>
    <t>Concrete Deck Abutment at Upper Leval Deck</t>
  </si>
  <si>
    <t>Transverse Striping</t>
  </si>
  <si>
    <t>Parking Lot Striping</t>
  </si>
  <si>
    <t>Exterior Stairs with Handrails &amp; Cheekwalls</t>
  </si>
  <si>
    <t>ADA Access Ramp Handrailing</t>
  </si>
  <si>
    <t>ODOT 451 Reinforced Concrete - Standard Duty Pavement  (4")</t>
  </si>
  <si>
    <t>ODOT No. 1 &amp; 2 Aggregate Base-Aggregate Pavement (6")</t>
  </si>
  <si>
    <t>AASHTO #57 Aggregate Surface Course- Aggregate Pavement (4")</t>
  </si>
  <si>
    <t>ODOT 304 Aggregate Base - Aggregate Pavement (8")</t>
  </si>
  <si>
    <t>ODOT 304 Aggregate Base - Standard Duty Concrete Pavement  (4")</t>
  </si>
  <si>
    <t>ODOT 301 Asphalt Concrete Base Course - Standard Duty Asphalt Pavement (4")</t>
  </si>
  <si>
    <t>Miscellaneous Rock Excavation</t>
  </si>
  <si>
    <t>Excess Material Hauled Offsite</t>
  </si>
  <si>
    <t>Boat Crane Removal, Complete</t>
  </si>
  <si>
    <t>Shower House Building Removal, Complete</t>
  </si>
  <si>
    <t>Concrete Removal</t>
  </si>
  <si>
    <t>Insurance &amp; Bonding</t>
  </si>
  <si>
    <t>Mobilization &amp; General Conditions</t>
  </si>
  <si>
    <t>Tappan Lake Marina Renovation Unit Price Breakdown</t>
  </si>
  <si>
    <t>Bid Rejected</t>
  </si>
  <si>
    <t>Bid Opening: Wednesday June 24th, 2020  2:00pm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</si>
</sst>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
    <numFmt numFmtId="166" formatCode="#,##0;#,##0"/>
    <numFmt numFmtId="167" formatCode="0.0%"/>
    <numFmt numFmtId="168" formatCode="mm/dd/yy"/>
    <numFmt numFmtId="169" formatCode="0.0"/>
    <numFmt numFmtId="170" formatCode="_(&quot;$&quot;* #,##0.00_);_(&quot;$&quot;* \(#,##0.00\);_(&quot;$&quot;* &quot;-&quot;_);_(@_)"/>
    <numFmt numFmtId="171" formatCode="#,##0.0"/>
  </numFmts>
  <fonts count="154" x14ac:knownFonts="1">
    <font>
      <sz val="11"/>
      <color theme="1"/>
      <name val="Calibri"/>
      <family val="2"/>
      <scheme val="minor"/>
    </font>
    <font>
      <sz val="11"/>
      <color theme="1"/>
      <name val="Calibri"/>
      <family val="2"/>
      <scheme val="minor"/>
    </font>
    <font>
      <sz val="10"/>
      <color theme="1"/>
      <name val="Tahoma"/>
      <family val="2"/>
    </font>
    <font>
      <sz val="10"/>
      <color theme="1"/>
      <name val="Calibri"/>
      <family val="2"/>
      <scheme val="minor"/>
    </font>
    <font>
      <b/>
      <sz val="10"/>
      <color theme="1"/>
      <name val="Calibri"/>
      <family val="2"/>
      <scheme val="minor"/>
    </font>
    <font>
      <b/>
      <sz val="11"/>
      <color theme="1"/>
      <name val="Tahoma"/>
      <family val="2"/>
    </font>
    <font>
      <sz val="10"/>
      <name val="Arial"/>
      <family val="2"/>
    </font>
    <font>
      <b/>
      <sz val="10"/>
      <color theme="1"/>
      <name val="Tahoma"/>
      <family val="2"/>
    </font>
    <font>
      <b/>
      <sz val="11"/>
      <color theme="1"/>
      <name val="Calibri"/>
      <family val="2"/>
      <scheme val="minor"/>
    </font>
    <font>
      <b/>
      <sz val="10"/>
      <name val="Arial"/>
      <family val="2"/>
    </font>
    <font>
      <sz val="10"/>
      <name val="Tahoma"/>
      <family val="2"/>
    </font>
    <font>
      <b/>
      <sz val="10"/>
      <name val="Tahoma"/>
      <family val="2"/>
    </font>
    <font>
      <sz val="12"/>
      <name val="Tahoma"/>
      <family val="2"/>
    </font>
    <font>
      <strike/>
      <sz val="10"/>
      <name val="Arial"/>
      <family val="2"/>
    </font>
    <font>
      <sz val="10"/>
      <color rgb="FFFF0000"/>
      <name val="Arial"/>
      <family val="2"/>
    </font>
    <font>
      <b/>
      <sz val="14"/>
      <color rgb="FF000000"/>
      <name val="Calibri"/>
      <family val="2"/>
      <scheme val="minor"/>
    </font>
    <font>
      <b/>
      <sz val="12"/>
      <name val="Calibri"/>
      <family val="2"/>
    </font>
    <font>
      <b/>
      <sz val="12"/>
      <color rgb="FF000000"/>
      <name val="Calibri"/>
      <family val="2"/>
    </font>
    <font>
      <sz val="12"/>
      <color rgb="FF000000"/>
      <name val="Calibri"/>
      <family val="2"/>
    </font>
    <font>
      <b/>
      <u/>
      <sz val="12"/>
      <name val="Calibri"/>
      <family val="2"/>
    </font>
    <font>
      <sz val="12"/>
      <name val="Calibri"/>
      <family val="2"/>
    </font>
    <font>
      <i/>
      <sz val="12"/>
      <name val="Calibri"/>
      <family val="2"/>
    </font>
    <font>
      <b/>
      <sz val="12"/>
      <color rgb="FFFF0000"/>
      <name val="Calibri"/>
      <family val="2"/>
    </font>
    <font>
      <sz val="12"/>
      <color rgb="FF000000"/>
      <name val="Calibri"/>
      <family val="2"/>
      <scheme val="minor"/>
    </font>
    <font>
      <b/>
      <sz val="12"/>
      <color rgb="FF000000"/>
      <name val="Calibri"/>
      <family val="2"/>
      <scheme val="minor"/>
    </font>
    <font>
      <b/>
      <sz val="12"/>
      <color rgb="FFFF0000"/>
      <name val="Calibri"/>
      <family val="2"/>
      <scheme val="minor"/>
    </font>
    <font>
      <sz val="11"/>
      <color theme="1"/>
      <name val="Calibri"/>
      <family val="2"/>
    </font>
    <font>
      <b/>
      <sz val="12"/>
      <name val="Arial"/>
      <family val="2"/>
    </font>
    <font>
      <sz val="12"/>
      <name val="Arial"/>
      <family val="2"/>
    </font>
    <font>
      <sz val="10"/>
      <color rgb="FF000000"/>
      <name val="Calibri"/>
      <family val="2"/>
    </font>
    <font>
      <sz val="10"/>
      <color theme="1"/>
      <name val="Calibri"/>
      <family val="2"/>
    </font>
    <font>
      <sz val="12"/>
      <name val="Arial"/>
      <family val="2"/>
    </font>
    <font>
      <b/>
      <sz val="14"/>
      <name val="Arial"/>
      <family val="2"/>
    </font>
    <font>
      <sz val="10"/>
      <name val="Microsoft Sans Serif"/>
      <family val="2"/>
    </font>
    <font>
      <b/>
      <sz val="12"/>
      <name val="Microsoft Sans Serif"/>
      <family val="2"/>
    </font>
    <font>
      <b/>
      <sz val="10"/>
      <name val="Microsoft Sans Serif"/>
      <family val="2"/>
    </font>
    <font>
      <sz val="8"/>
      <name val="Arial"/>
      <family val="2"/>
    </font>
    <font>
      <b/>
      <u/>
      <sz val="9"/>
      <color rgb="FF000000"/>
      <name val="Calibri"/>
      <family val="2"/>
    </font>
    <font>
      <i/>
      <sz val="8"/>
      <color rgb="FF000000"/>
      <name val="Calibri"/>
      <family val="2"/>
    </font>
    <font>
      <sz val="9"/>
      <color rgb="FF000000"/>
      <name val="Calibri"/>
      <family val="2"/>
    </font>
    <font>
      <b/>
      <sz val="9"/>
      <color rgb="FF000000"/>
      <name val="Calibri"/>
      <family val="2"/>
    </font>
    <font>
      <sz val="10"/>
      <name val="Times New Roman"/>
      <family val="1"/>
    </font>
    <font>
      <sz val="9"/>
      <name val="Calibri"/>
      <family val="2"/>
    </font>
    <font>
      <sz val="9"/>
      <color rgb="FF262626"/>
      <name val="Calibri"/>
      <family val="2"/>
    </font>
    <font>
      <b/>
      <i/>
      <sz val="9"/>
      <name val="Calibri"/>
      <family val="2"/>
    </font>
    <font>
      <b/>
      <i/>
      <sz val="9"/>
      <color rgb="FF262626"/>
      <name val="Calibri"/>
      <family val="2"/>
    </font>
    <font>
      <b/>
      <i/>
      <sz val="9"/>
      <color rgb="FF000000"/>
      <name val="Calibri"/>
      <family val="2"/>
    </font>
    <font>
      <sz val="9"/>
      <color indexed="8"/>
      <name val="Calibri"/>
      <family val="2"/>
    </font>
    <font>
      <b/>
      <sz val="9"/>
      <name val="Calibri"/>
      <family val="2"/>
    </font>
    <font>
      <b/>
      <i/>
      <strike/>
      <sz val="9"/>
      <name val="Calibri"/>
      <family val="2"/>
    </font>
    <font>
      <b/>
      <sz val="9"/>
      <color rgb="FF262626"/>
      <name val="Calibri"/>
      <family val="2"/>
    </font>
    <font>
      <b/>
      <u/>
      <sz val="9"/>
      <name val="Calibri"/>
      <family val="2"/>
    </font>
    <font>
      <b/>
      <sz val="8"/>
      <color rgb="FF000000"/>
      <name val="Calibri"/>
      <family val="2"/>
    </font>
    <font>
      <i/>
      <sz val="8"/>
      <color indexed="8"/>
      <name val="Calibri"/>
      <family val="2"/>
    </font>
    <font>
      <sz val="8"/>
      <color rgb="FF000000"/>
      <name val="Calibri"/>
      <family val="2"/>
    </font>
    <font>
      <sz val="11"/>
      <name val="Calibri"/>
      <family val="2"/>
    </font>
    <font>
      <b/>
      <sz val="12"/>
      <name val="Futura Bk BT"/>
      <family val="2"/>
    </font>
    <font>
      <b/>
      <sz val="10"/>
      <name val="Futura Bk BT"/>
      <family val="2"/>
    </font>
    <font>
      <sz val="10"/>
      <name val="Futura Bk BT"/>
      <family val="2"/>
    </font>
    <font>
      <b/>
      <sz val="18"/>
      <color theme="1"/>
      <name val="Calibri"/>
      <family val="2"/>
      <scheme val="minor"/>
    </font>
    <font>
      <sz val="10"/>
      <color theme="1" tint="0.14999847407452621"/>
      <name val="Arial"/>
      <family val="2"/>
    </font>
    <font>
      <sz val="10"/>
      <color theme="1"/>
      <name val="Arial"/>
      <family val="2"/>
    </font>
    <font>
      <b/>
      <i/>
      <sz val="10"/>
      <color theme="1"/>
      <name val="Arial"/>
      <family val="2"/>
    </font>
    <font>
      <sz val="14"/>
      <color theme="1"/>
      <name val="Calibri"/>
      <family val="2"/>
      <scheme val="minor"/>
    </font>
    <font>
      <b/>
      <sz val="14"/>
      <color theme="1"/>
      <name val="Calibri"/>
      <family val="2"/>
      <scheme val="minor"/>
    </font>
    <font>
      <b/>
      <sz val="12"/>
      <name val="Tahoma"/>
      <family val="2"/>
    </font>
    <font>
      <u/>
      <sz val="9"/>
      <color rgb="FF000000"/>
      <name val="Calibri"/>
      <family val="2"/>
    </font>
    <font>
      <b/>
      <sz val="11"/>
      <color theme="1"/>
      <name val="Calibri"/>
      <family val="2"/>
    </font>
    <font>
      <b/>
      <sz val="16"/>
      <color theme="1"/>
      <name val="Calibri"/>
      <family val="2"/>
      <scheme val="minor"/>
    </font>
    <font>
      <b/>
      <sz val="8"/>
      <name val="Arial"/>
      <family val="2"/>
    </font>
    <font>
      <sz val="18"/>
      <name val="Aharoni"/>
      <charset val="177"/>
    </font>
    <font>
      <sz val="9"/>
      <color theme="1"/>
      <name val="Tahoma"/>
      <family val="2"/>
    </font>
    <font>
      <b/>
      <sz val="14"/>
      <color theme="1"/>
      <name val="Tahoma"/>
      <family val="2"/>
    </font>
    <font>
      <b/>
      <sz val="11"/>
      <name val="Arial"/>
      <family val="2"/>
    </font>
    <font>
      <b/>
      <sz val="11"/>
      <name val="Calibri"/>
      <family val="2"/>
      <scheme val="minor"/>
    </font>
    <font>
      <b/>
      <sz val="12"/>
      <name val="Calibri"/>
      <family val="2"/>
      <scheme val="minor"/>
    </font>
    <font>
      <b/>
      <sz val="12"/>
      <color theme="1"/>
      <name val="Calibri"/>
      <family val="2"/>
      <scheme val="minor"/>
    </font>
    <font>
      <sz val="12"/>
      <name val="Calibri"/>
      <family val="2"/>
      <scheme val="minor"/>
    </font>
    <font>
      <sz val="11"/>
      <color theme="1"/>
      <name val="Arial"/>
      <family val="2"/>
    </font>
    <font>
      <sz val="11"/>
      <name val="Arial"/>
      <family val="2"/>
    </font>
    <font>
      <sz val="11"/>
      <color rgb="FFFF0000"/>
      <name val="Arial"/>
      <family val="2"/>
    </font>
    <font>
      <sz val="9"/>
      <color theme="1"/>
      <name val="Calibri"/>
      <family val="2"/>
    </font>
    <font>
      <b/>
      <sz val="9"/>
      <color theme="1"/>
      <name val="Calibri"/>
      <family val="2"/>
    </font>
    <font>
      <sz val="10"/>
      <color theme="1"/>
      <name val="Times New Roman"/>
      <family val="1"/>
    </font>
    <font>
      <b/>
      <u/>
      <sz val="9"/>
      <color theme="1"/>
      <name val="Calibri"/>
      <family val="2"/>
    </font>
    <font>
      <sz val="8"/>
      <color theme="1"/>
      <name val="Arial"/>
      <family val="2"/>
    </font>
    <font>
      <b/>
      <sz val="8"/>
      <color theme="1"/>
      <name val="Calibri"/>
      <family val="2"/>
    </font>
    <font>
      <b/>
      <i/>
      <sz val="8"/>
      <color theme="1"/>
      <name val="Calibri"/>
      <family val="2"/>
    </font>
    <font>
      <i/>
      <sz val="12"/>
      <color rgb="FF000000"/>
      <name val="Calibri"/>
      <family val="2"/>
    </font>
    <font>
      <sz val="7"/>
      <color theme="1"/>
      <name val="Times New Roman"/>
      <family val="1"/>
    </font>
    <font>
      <sz val="11"/>
      <color theme="1"/>
      <name val="Times New Roman"/>
      <family val="1"/>
    </font>
    <font>
      <sz val="12"/>
      <color theme="1"/>
      <name val="Arial"/>
      <family val="2"/>
    </font>
    <font>
      <b/>
      <sz val="12"/>
      <color theme="1"/>
      <name val="Arial"/>
      <family val="2"/>
    </font>
    <font>
      <b/>
      <sz val="16"/>
      <name val="Arial"/>
      <family val="2"/>
    </font>
    <font>
      <sz val="14"/>
      <name val="Arial"/>
      <family val="2"/>
    </font>
    <font>
      <b/>
      <u/>
      <sz val="14"/>
      <name val="Arial"/>
      <family val="2"/>
    </font>
    <font>
      <b/>
      <u/>
      <sz val="10"/>
      <name val="Arial"/>
      <family val="2"/>
    </font>
    <font>
      <b/>
      <u/>
      <sz val="11"/>
      <name val="Arial"/>
      <family val="2"/>
    </font>
    <font>
      <sz val="20"/>
      <color theme="1"/>
      <name val="Arial Rounded MT Bold"/>
      <family val="2"/>
    </font>
    <font>
      <b/>
      <sz val="11"/>
      <color rgb="FF000000"/>
      <name val="Calibri"/>
      <family val="2"/>
    </font>
    <font>
      <sz val="11"/>
      <color rgb="FF000000"/>
      <name val="Calibri"/>
      <family val="2"/>
    </font>
    <font>
      <u/>
      <sz val="11"/>
      <color theme="1"/>
      <name val="Calibri"/>
      <family val="2"/>
    </font>
    <font>
      <b/>
      <u/>
      <sz val="16"/>
      <color theme="1"/>
      <name val="Calibri"/>
      <family val="2"/>
    </font>
    <font>
      <sz val="16"/>
      <color theme="1"/>
      <name val="Calibri"/>
      <family val="2"/>
    </font>
    <font>
      <sz val="9"/>
      <name val="Calibri"/>
      <family val="2"/>
      <scheme val="minor"/>
    </font>
    <font>
      <sz val="9"/>
      <color theme="1" tint="0.14999847407452621"/>
      <name val="Calibri"/>
      <family val="2"/>
      <scheme val="minor"/>
    </font>
    <font>
      <sz val="9"/>
      <color theme="1"/>
      <name val="Calibri"/>
      <family val="2"/>
      <scheme val="minor"/>
    </font>
    <font>
      <sz val="10"/>
      <name val="Calibri"/>
      <family val="2"/>
    </font>
    <font>
      <sz val="10"/>
      <color theme="1" tint="0.14999847407452621"/>
      <name val="Calibri"/>
      <family val="2"/>
    </font>
    <font>
      <b/>
      <sz val="9"/>
      <color theme="1"/>
      <name val="Calibri"/>
      <family val="2"/>
      <scheme val="minor"/>
    </font>
    <font>
      <u/>
      <sz val="14"/>
      <color theme="1"/>
      <name val="Tahoma"/>
      <family val="2"/>
    </font>
    <font>
      <b/>
      <sz val="10"/>
      <color rgb="FF000000"/>
      <name val="Arial"/>
      <family val="2"/>
    </font>
    <font>
      <sz val="10"/>
      <color rgb="FF000000"/>
      <name val="Arial"/>
      <family val="2"/>
    </font>
    <font>
      <b/>
      <sz val="10"/>
      <color theme="1"/>
      <name val="Arial"/>
      <family val="2"/>
    </font>
    <font>
      <strike/>
      <sz val="10"/>
      <color rgb="FF000000"/>
      <name val="Arial"/>
      <family val="2"/>
    </font>
    <font>
      <strike/>
      <sz val="10"/>
      <color theme="1"/>
      <name val="Arial"/>
      <family val="2"/>
    </font>
    <font>
      <b/>
      <sz val="14"/>
      <color theme="1"/>
      <name val="Calibri"/>
      <family val="2"/>
    </font>
    <font>
      <sz val="8"/>
      <color theme="1"/>
      <name val="Calibri"/>
      <family val="2"/>
    </font>
    <font>
      <b/>
      <sz val="12"/>
      <color theme="1"/>
      <name val="Calibri"/>
      <family val="2"/>
    </font>
    <font>
      <b/>
      <sz val="20"/>
      <name val="Arial"/>
      <family val="2"/>
    </font>
    <font>
      <b/>
      <sz val="10"/>
      <color theme="1"/>
      <name val="Calibri"/>
      <family val="2"/>
    </font>
    <font>
      <b/>
      <u/>
      <sz val="10"/>
      <color theme="1"/>
      <name val="Calibri"/>
      <family val="2"/>
    </font>
    <font>
      <u/>
      <sz val="10"/>
      <color theme="1"/>
      <name val="Calibri"/>
      <family val="2"/>
    </font>
    <font>
      <b/>
      <u val="singleAccounting"/>
      <sz val="11"/>
      <color theme="1"/>
      <name val="Calibri"/>
      <family val="2"/>
      <scheme val="minor"/>
    </font>
    <font>
      <b/>
      <u/>
      <sz val="18"/>
      <color theme="1"/>
      <name val="Calibri"/>
      <family val="2"/>
      <scheme val="minor"/>
    </font>
    <font>
      <b/>
      <u/>
      <sz val="14"/>
      <color theme="1"/>
      <name val="Calibri"/>
      <family val="2"/>
      <scheme val="minor"/>
    </font>
    <font>
      <u/>
      <sz val="14"/>
      <name val="Arial"/>
      <family val="2"/>
    </font>
    <font>
      <b/>
      <u/>
      <sz val="22"/>
      <color theme="1"/>
      <name val="Calibri"/>
      <family val="2"/>
      <scheme val="minor"/>
    </font>
    <font>
      <sz val="12"/>
      <color theme="1"/>
      <name val="Calibri"/>
      <family val="2"/>
    </font>
    <font>
      <sz val="12"/>
      <color theme="1"/>
      <name val="Times New Roman"/>
      <family val="1"/>
    </font>
    <font>
      <sz val="8"/>
      <color theme="1"/>
      <name val="Times New Roman"/>
      <family val="1"/>
    </font>
    <font>
      <b/>
      <sz val="22"/>
      <color rgb="FF000000"/>
      <name val="Arial"/>
      <family val="2"/>
    </font>
    <font>
      <b/>
      <sz val="11"/>
      <color theme="1"/>
      <name val="Arial"/>
      <family val="2"/>
    </font>
    <font>
      <b/>
      <sz val="14"/>
      <color theme="1"/>
      <name val="Arial"/>
      <family val="2"/>
    </font>
    <font>
      <sz val="11"/>
      <color theme="1"/>
      <name val="Arial Narrow"/>
      <family val="2"/>
    </font>
    <font>
      <sz val="12"/>
      <color theme="1"/>
      <name val="Calibri"/>
      <family val="2"/>
      <scheme val="minor"/>
    </font>
    <font>
      <sz val="22"/>
      <color theme="1"/>
      <name val="Aharoni"/>
      <charset val="177"/>
    </font>
    <font>
      <b/>
      <u/>
      <sz val="11"/>
      <color theme="1"/>
      <name val="Calibri"/>
      <family val="2"/>
    </font>
    <font>
      <b/>
      <i/>
      <sz val="14"/>
      <name val="Calibri"/>
      <family val="2"/>
      <scheme val="minor"/>
    </font>
    <font>
      <b/>
      <i/>
      <u/>
      <sz val="11"/>
      <name val="Arial"/>
      <family val="2"/>
    </font>
    <font>
      <b/>
      <i/>
      <u/>
      <sz val="10"/>
      <name val="Arial"/>
      <family val="2"/>
    </font>
    <font>
      <sz val="9"/>
      <name val="Arial"/>
      <family val="2"/>
    </font>
    <font>
      <b/>
      <u/>
      <sz val="20"/>
      <color theme="1"/>
      <name val="Calibri"/>
      <family val="2"/>
      <scheme val="minor"/>
    </font>
    <font>
      <b/>
      <u/>
      <sz val="12"/>
      <color rgb="FF000000"/>
      <name val="Arial"/>
      <family val="2"/>
    </font>
    <font>
      <b/>
      <sz val="24"/>
      <name val="Arial"/>
      <family val="2"/>
    </font>
    <font>
      <b/>
      <sz val="12"/>
      <color rgb="FF000000"/>
      <name val="Segoe UI"/>
      <family val="2"/>
    </font>
    <font>
      <b/>
      <sz val="12"/>
      <color theme="1"/>
      <name val="Times New Roman"/>
      <family val="1"/>
    </font>
    <font>
      <sz val="10"/>
      <name val="Arial"/>
    </font>
    <font>
      <b/>
      <sz val="11"/>
      <color theme="1"/>
      <name val="Segoe UI"/>
      <family val="2"/>
    </font>
    <font>
      <sz val="11"/>
      <color rgb="FF9C0006"/>
      <name val="Calibri"/>
      <family val="2"/>
      <scheme val="minor"/>
    </font>
    <font>
      <sz val="11"/>
      <color rgb="FF9C6500"/>
      <name val="Calibri"/>
      <family val="2"/>
      <scheme val="minor"/>
    </font>
    <font>
      <sz val="18"/>
      <color theme="1"/>
      <name val="Calibri"/>
      <family val="2"/>
      <scheme val="minor"/>
    </font>
    <font>
      <sz val="11"/>
      <name val="Calibri"/>
      <family val="2"/>
      <scheme val="minor"/>
    </font>
    <font>
      <sz val="11"/>
      <name val="Arial Narrow"/>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FF"/>
        <bgColor indexed="64"/>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
      <patternFill patternType="solid">
        <fgColor rgb="FFFFC7CE"/>
      </patternFill>
    </fill>
    <fill>
      <patternFill patternType="solid">
        <fgColor rgb="FFFFEB9C"/>
      </patternFill>
    </fill>
  </fills>
  <borders count="19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style="thin">
        <color indexed="64"/>
      </top>
      <bottom style="medium">
        <color indexed="64"/>
      </bottom>
      <diagonal/>
    </border>
    <border>
      <left/>
      <right/>
      <top/>
      <bottom style="thick">
        <color indexed="64"/>
      </bottom>
      <diagonal/>
    </border>
    <border>
      <left/>
      <right style="thick">
        <color indexed="64"/>
      </right>
      <top/>
      <bottom/>
      <diagonal/>
    </border>
    <border>
      <left style="thick">
        <color indexed="64"/>
      </left>
      <right/>
      <top/>
      <bottom style="thick">
        <color indexed="64"/>
      </bottom>
      <diagonal/>
    </border>
    <border>
      <left style="thin">
        <color indexed="64"/>
      </left>
      <right style="thick">
        <color indexed="64"/>
      </right>
      <top style="thin">
        <color indexed="64"/>
      </top>
      <bottom style="medium">
        <color indexed="64"/>
      </bottom>
      <diagonal/>
    </border>
    <border>
      <left/>
      <right style="thick">
        <color indexed="64"/>
      </right>
      <top style="thick">
        <color indexed="64"/>
      </top>
      <bottom/>
      <diagonal/>
    </border>
    <border>
      <left style="thin">
        <color indexed="64"/>
      </left>
      <right style="thick">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top/>
      <bottom/>
      <diagonal/>
    </border>
    <border>
      <left style="thick">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ck">
        <color indexed="64"/>
      </bottom>
      <diagonal/>
    </border>
    <border>
      <left/>
      <right style="medium">
        <color indexed="64"/>
      </right>
      <top style="thick">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medium">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rgb="FF000000"/>
      </left>
      <right/>
      <top/>
      <bottom style="thin">
        <color rgb="FF000000"/>
      </bottom>
      <diagonal/>
    </border>
    <border>
      <left/>
      <right style="thin">
        <color indexed="64"/>
      </right>
      <top/>
      <bottom style="thin">
        <color rgb="FF000000"/>
      </bottom>
      <diagonal/>
    </border>
    <border>
      <left/>
      <right style="thin">
        <color indexed="64"/>
      </right>
      <top style="thick">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ck">
        <color indexed="64"/>
      </left>
      <right style="thin">
        <color indexed="64"/>
      </right>
      <top style="medium">
        <color indexed="64"/>
      </top>
      <bottom style="thin">
        <color indexed="64"/>
      </bottom>
      <diagonal/>
    </border>
    <border>
      <left style="thin">
        <color indexed="64"/>
      </left>
      <right/>
      <top style="thick">
        <color indexed="64"/>
      </top>
      <bottom style="medium">
        <color indexed="64"/>
      </bottom>
      <diagonal/>
    </border>
    <border>
      <left style="medium">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auto="1"/>
      </left>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double">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right style="medium">
        <color rgb="FF000000"/>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theme="0"/>
      </right>
      <top style="double">
        <color indexed="64"/>
      </top>
      <bottom style="double">
        <color indexed="64"/>
      </bottom>
      <diagonal/>
    </border>
    <border>
      <left style="thin">
        <color theme="0"/>
      </left>
      <right style="thin">
        <color theme="0"/>
      </right>
      <top style="double">
        <color indexed="64"/>
      </top>
      <bottom style="double">
        <color indexed="64"/>
      </bottom>
      <diagonal/>
    </border>
    <border>
      <left style="thin">
        <color theme="0"/>
      </left>
      <right/>
      <top style="double">
        <color indexed="64"/>
      </top>
      <bottom style="double">
        <color indexed="64"/>
      </bottom>
      <diagonal/>
    </border>
    <border>
      <left style="thin">
        <color theme="0"/>
      </left>
      <right style="medium">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double">
        <color indexed="64"/>
      </bottom>
      <diagonal/>
    </border>
    <border>
      <left/>
      <right style="thin">
        <color indexed="64"/>
      </right>
      <top style="medium">
        <color indexed="64"/>
      </top>
      <bottom style="thin">
        <color indexed="64"/>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14">
    <xf numFmtId="0" fontId="0" fillId="0" borderId="0"/>
    <xf numFmtId="44" fontId="1" fillId="0" borderId="0" applyFont="0" applyFill="0" applyBorder="0" applyAlignment="0" applyProtection="0"/>
    <xf numFmtId="0" fontId="6" fillId="0" borderId="0"/>
    <xf numFmtId="9" fontId="1" fillId="0" borderId="0" applyFont="0" applyFill="0" applyBorder="0" applyAlignment="0" applyProtection="0"/>
    <xf numFmtId="0" fontId="6" fillId="0" borderId="0"/>
    <xf numFmtId="44" fontId="3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147" fillId="0" borderId="0"/>
    <xf numFmtId="44" fontId="147" fillId="0" borderId="0" applyFont="0" applyFill="0" applyBorder="0" applyAlignment="0" applyProtection="0"/>
    <xf numFmtId="0" fontId="149" fillId="10" borderId="0" applyNumberFormat="0" applyBorder="0" applyAlignment="0" applyProtection="0"/>
    <xf numFmtId="0" fontId="150" fillId="11" borderId="0" applyNumberFormat="0" applyBorder="0" applyAlignment="0" applyProtection="0"/>
  </cellStyleXfs>
  <cellXfs count="2167">
    <xf numFmtId="0" fontId="0" fillId="0" borderId="0" xfId="0"/>
    <xf numFmtId="0" fontId="2" fillId="0" borderId="0" xfId="0" applyFont="1" applyBorder="1" applyAlignment="1">
      <alignment horizontal="center" vertical="center" wrapText="1"/>
    </xf>
    <xf numFmtId="0" fontId="3" fillId="0" borderId="0" xfId="0" applyFont="1"/>
    <xf numFmtId="0" fontId="5" fillId="0" borderId="0" xfId="0" applyFont="1" applyBorder="1" applyAlignment="1">
      <alignment vertical="center" wrapText="1"/>
    </xf>
    <xf numFmtId="0" fontId="9" fillId="0" borderId="2" xfId="0" applyFont="1" applyBorder="1"/>
    <xf numFmtId="0" fontId="9" fillId="0" borderId="3" xfId="0" applyFont="1" applyBorder="1"/>
    <xf numFmtId="0" fontId="9" fillId="0" borderId="3" xfId="0" applyFont="1" applyBorder="1" applyAlignment="1">
      <alignment horizontal="center"/>
    </xf>
    <xf numFmtId="0" fontId="9" fillId="0" borderId="4" xfId="0" applyFont="1" applyBorder="1" applyAlignment="1">
      <alignment horizontal="center"/>
    </xf>
    <xf numFmtId="164" fontId="9" fillId="0" borderId="5" xfId="0" applyNumberFormat="1" applyFont="1" applyBorder="1" applyAlignment="1">
      <alignment horizontal="center"/>
    </xf>
    <xf numFmtId="4" fontId="9" fillId="0" borderId="6" xfId="0" applyNumberFormat="1" applyFont="1" applyBorder="1" applyAlignment="1">
      <alignment horizontal="center"/>
    </xf>
    <xf numFmtId="0" fontId="9" fillId="0" borderId="5" xfId="0" applyFont="1" applyFill="1" applyBorder="1" applyAlignment="1">
      <alignment horizontal="center"/>
    </xf>
    <xf numFmtId="0" fontId="9" fillId="0" borderId="0" xfId="0" applyFont="1" applyBorder="1"/>
    <xf numFmtId="0" fontId="9" fillId="0" borderId="0" xfId="0" applyFont="1" applyBorder="1" applyAlignment="1">
      <alignment horizontal="center"/>
    </xf>
    <xf numFmtId="0" fontId="10" fillId="0" borderId="7" xfId="0" applyFont="1" applyBorder="1" applyAlignment="1">
      <alignment vertical="center" wrapText="1"/>
    </xf>
    <xf numFmtId="0" fontId="10" fillId="0" borderId="8" xfId="0" applyFont="1" applyBorder="1" applyAlignment="1">
      <alignment horizontal="center" vertical="center" wrapText="1"/>
    </xf>
    <xf numFmtId="44" fontId="0" fillId="0" borderId="4" xfId="0" applyNumberFormat="1" applyBorder="1" applyAlignment="1">
      <alignment horizontal="right"/>
    </xf>
    <xf numFmtId="44" fontId="0" fillId="0" borderId="5" xfId="0" applyNumberFormat="1" applyBorder="1" applyAlignment="1">
      <alignment horizontal="right"/>
    </xf>
    <xf numFmtId="44" fontId="0" fillId="0" borderId="6" xfId="0" applyNumberFormat="1" applyBorder="1" applyAlignment="1">
      <alignment horizontal="right"/>
    </xf>
    <xf numFmtId="44" fontId="0" fillId="0" borderId="5" xfId="0" applyNumberFormat="1" applyBorder="1"/>
    <xf numFmtId="4" fontId="0" fillId="0" borderId="6" xfId="0" applyNumberFormat="1" applyBorder="1" applyAlignment="1">
      <alignment horizontal="right"/>
    </xf>
    <xf numFmtId="164" fontId="0" fillId="0" borderId="5" xfId="0" applyNumberFormat="1" applyBorder="1"/>
    <xf numFmtId="0" fontId="10" fillId="0" borderId="9" xfId="0" applyFont="1" applyBorder="1" applyAlignment="1">
      <alignment vertical="center" wrapText="1"/>
    </xf>
    <xf numFmtId="0" fontId="10" fillId="0" borderId="10" xfId="0" applyFont="1" applyBorder="1" applyAlignment="1">
      <alignment horizontal="center" vertical="center" wrapText="1"/>
    </xf>
    <xf numFmtId="164" fontId="0" fillId="0" borderId="6" xfId="0" applyNumberFormat="1" applyBorder="1" applyAlignment="1">
      <alignment horizontal="right"/>
    </xf>
    <xf numFmtId="164" fontId="6" fillId="0" borderId="5" xfId="0" applyNumberFormat="1" applyFont="1" applyBorder="1"/>
    <xf numFmtId="44" fontId="0" fillId="2" borderId="5" xfId="0" applyNumberFormat="1" applyFill="1" applyBorder="1" applyAlignment="1">
      <alignment horizontal="right"/>
    </xf>
    <xf numFmtId="44" fontId="0" fillId="0" borderId="4" xfId="0" applyNumberFormat="1" applyFill="1" applyBorder="1" applyAlignment="1">
      <alignment horizontal="right"/>
    </xf>
    <xf numFmtId="44" fontId="0" fillId="0" borderId="6" xfId="0" applyNumberFormat="1" applyBorder="1"/>
    <xf numFmtId="164" fontId="0" fillId="0" borderId="6" xfId="0" applyNumberFormat="1" applyBorder="1"/>
    <xf numFmtId="3" fontId="10" fillId="0" borderId="10" xfId="0" applyNumberFormat="1" applyFont="1" applyBorder="1" applyAlignment="1">
      <alignment horizontal="center" vertical="center" wrapText="1"/>
    </xf>
    <xf numFmtId="44" fontId="6" fillId="0" borderId="5" xfId="0" applyNumberFormat="1" applyFont="1" applyBorder="1"/>
    <xf numFmtId="44" fontId="6" fillId="0" borderId="4" xfId="0" applyNumberFormat="1" applyFont="1" applyBorder="1" applyAlignment="1">
      <alignment horizontal="right"/>
    </xf>
    <xf numFmtId="44" fontId="6" fillId="0" borderId="5" xfId="0" applyNumberFormat="1" applyFont="1" applyBorder="1" applyAlignment="1">
      <alignment horizontal="right"/>
    </xf>
    <xf numFmtId="0" fontId="11" fillId="0" borderId="9" xfId="0" applyFont="1" applyBorder="1" applyAlignment="1">
      <alignment vertical="center" wrapText="1"/>
    </xf>
    <xf numFmtId="0" fontId="12" fillId="0" borderId="10" xfId="0" applyFont="1" applyBorder="1" applyAlignment="1">
      <alignment horizontal="center" vertical="center" wrapText="1"/>
    </xf>
    <xf numFmtId="8" fontId="0" fillId="0" borderId="4" xfId="0" applyNumberFormat="1" applyFill="1" applyBorder="1" applyAlignment="1">
      <alignment horizontal="right"/>
    </xf>
    <xf numFmtId="44" fontId="9" fillId="0" borderId="5" xfId="0" applyNumberFormat="1" applyFont="1" applyBorder="1" applyAlignment="1">
      <alignment horizontal="right"/>
    </xf>
    <xf numFmtId="164" fontId="9" fillId="0" borderId="5" xfId="0" applyNumberFormat="1" applyFont="1" applyBorder="1"/>
    <xf numFmtId="164" fontId="9" fillId="0" borderId="5" xfId="0" applyNumberFormat="1" applyFont="1" applyFill="1" applyBorder="1"/>
    <xf numFmtId="44" fontId="0" fillId="0" borderId="5" xfId="0" applyNumberFormat="1" applyFill="1" applyBorder="1" applyAlignment="1">
      <alignment horizontal="right"/>
    </xf>
    <xf numFmtId="44" fontId="9" fillId="0" borderId="5" xfId="0" applyNumberFormat="1" applyFont="1" applyBorder="1"/>
    <xf numFmtId="44" fontId="6" fillId="0" borderId="6" xfId="0" applyNumberFormat="1" applyFont="1" applyBorder="1"/>
    <xf numFmtId="164" fontId="0" fillId="2" borderId="5" xfId="0" applyNumberFormat="1" applyFill="1" applyBorder="1"/>
    <xf numFmtId="164" fontId="6" fillId="0" borderId="6" xfId="0" applyNumberFormat="1" applyFont="1" applyBorder="1"/>
    <xf numFmtId="0" fontId="12" fillId="0" borderId="11" xfId="0" applyFont="1" applyBorder="1" applyAlignment="1">
      <alignment horizontal="center" vertical="center" wrapText="1"/>
    </xf>
    <xf numFmtId="44" fontId="6" fillId="0" borderId="6" xfId="0" applyNumberFormat="1" applyFont="1" applyFill="1" applyBorder="1" applyAlignment="1">
      <alignment horizontal="center"/>
    </xf>
    <xf numFmtId="164" fontId="0" fillId="0" borderId="4" xfId="0" applyNumberFormat="1" applyBorder="1"/>
    <xf numFmtId="44" fontId="0" fillId="0" borderId="4" xfId="0" applyNumberFormat="1" applyBorder="1"/>
    <xf numFmtId="164" fontId="0" fillId="0" borderId="2" xfId="0" applyNumberFormat="1" applyBorder="1"/>
    <xf numFmtId="44" fontId="0" fillId="0" borderId="3" xfId="0" applyNumberFormat="1" applyBorder="1"/>
    <xf numFmtId="0" fontId="10" fillId="0" borderId="11" xfId="0" applyFont="1" applyBorder="1" applyAlignment="1">
      <alignment horizontal="center" vertical="center" wrapText="1"/>
    </xf>
    <xf numFmtId="44" fontId="0" fillId="0" borderId="2" xfId="0" applyNumberFormat="1" applyBorder="1"/>
    <xf numFmtId="44" fontId="9" fillId="0" borderId="3" xfId="0" applyNumberFormat="1" applyFont="1" applyBorder="1"/>
    <xf numFmtId="164" fontId="6" fillId="0" borderId="4" xfId="0" applyNumberFormat="1" applyFont="1" applyBorder="1"/>
    <xf numFmtId="0" fontId="11" fillId="0" borderId="9" xfId="0" applyFont="1" applyBorder="1" applyAlignment="1">
      <alignment horizontal="right" vertical="center" wrapText="1"/>
    </xf>
    <xf numFmtId="164" fontId="9" fillId="3" borderId="5" xfId="0" applyNumberFormat="1" applyFont="1" applyFill="1" applyBorder="1"/>
    <xf numFmtId="164" fontId="0" fillId="0" borderId="5" xfId="0" applyNumberFormat="1" applyFill="1" applyBorder="1"/>
    <xf numFmtId="164" fontId="13" fillId="3" borderId="5" xfId="0" applyNumberFormat="1" applyFont="1" applyFill="1" applyBorder="1"/>
    <xf numFmtId="0" fontId="10" fillId="0" borderId="9" xfId="0" applyFont="1" applyBorder="1" applyAlignment="1">
      <alignment horizontal="right" vertical="center" wrapText="1"/>
    </xf>
    <xf numFmtId="44" fontId="14" fillId="0" borderId="3" xfId="0" applyNumberFormat="1" applyFont="1" applyBorder="1"/>
    <xf numFmtId="44" fontId="14" fillId="0" borderId="5" xfId="0" applyNumberFormat="1" applyFont="1" applyBorder="1"/>
    <xf numFmtId="164" fontId="0" fillId="3" borderId="5" xfId="0" applyNumberFormat="1" applyFill="1" applyBorder="1"/>
    <xf numFmtId="0" fontId="12" fillId="0" borderId="9" xfId="0" applyFont="1" applyBorder="1" applyAlignment="1">
      <alignment vertical="center" wrapText="1"/>
    </xf>
    <xf numFmtId="4" fontId="0" fillId="0" borderId="3" xfId="0" applyNumberFormat="1" applyBorder="1"/>
    <xf numFmtId="0" fontId="15" fillId="0" borderId="0" xfId="0" applyFont="1" applyFill="1" applyBorder="1" applyAlignment="1">
      <alignment horizontal="center" vertical="top"/>
    </xf>
    <xf numFmtId="0" fontId="0" fillId="0" borderId="0" xfId="0" applyFill="1" applyBorder="1" applyAlignment="1">
      <alignment horizontal="left" vertical="top"/>
    </xf>
    <xf numFmtId="44" fontId="0" fillId="0" borderId="0" xfId="1" applyFont="1" applyFill="1" applyBorder="1" applyAlignment="1">
      <alignment horizontal="left" vertical="top"/>
    </xf>
    <xf numFmtId="0" fontId="18" fillId="0" borderId="2" xfId="0" applyFont="1" applyFill="1" applyBorder="1" applyAlignment="1">
      <alignment horizontal="center" vertical="center" wrapText="1"/>
    </xf>
    <xf numFmtId="0" fontId="18" fillId="0" borderId="16" xfId="0" applyFont="1" applyFill="1" applyBorder="1" applyAlignment="1">
      <alignment horizontal="left" vertical="top" wrapText="1"/>
    </xf>
    <xf numFmtId="44" fontId="18" fillId="0" borderId="17" xfId="1" applyFont="1" applyFill="1" applyBorder="1" applyAlignment="1">
      <alignment horizontal="left" vertical="top" wrapText="1"/>
    </xf>
    <xf numFmtId="0" fontId="18" fillId="0" borderId="17" xfId="0" applyFont="1" applyFill="1" applyBorder="1" applyAlignment="1">
      <alignment horizontal="left" vertical="top" wrapText="1"/>
    </xf>
    <xf numFmtId="44" fontId="18" fillId="0" borderId="17" xfId="1" applyFont="1" applyFill="1" applyBorder="1" applyAlignment="1">
      <alignment horizontal="center" vertical="center" wrapText="1"/>
    </xf>
    <xf numFmtId="44" fontId="18" fillId="3" borderId="17" xfId="1" applyFont="1" applyFill="1" applyBorder="1" applyAlignment="1">
      <alignment horizontal="center" vertical="center" wrapText="1"/>
    </xf>
    <xf numFmtId="44" fontId="18" fillId="3" borderId="17" xfId="1" applyFont="1" applyFill="1" applyBorder="1" applyAlignment="1">
      <alignment horizontal="left" vertical="top" wrapText="1"/>
    </xf>
    <xf numFmtId="44" fontId="18" fillId="0" borderId="16" xfId="1" applyFont="1" applyFill="1" applyBorder="1" applyAlignment="1">
      <alignment horizontal="center" vertical="center" wrapText="1"/>
    </xf>
    <xf numFmtId="44" fontId="18" fillId="2" borderId="17" xfId="1" applyFont="1" applyFill="1" applyBorder="1" applyAlignment="1">
      <alignment horizontal="center" vertical="center" wrapText="1"/>
    </xf>
    <xf numFmtId="0" fontId="18" fillId="0" borderId="18" xfId="0" applyFont="1" applyFill="1" applyBorder="1" applyAlignment="1">
      <alignment horizontal="center" vertical="center" wrapText="1"/>
    </xf>
    <xf numFmtId="44" fontId="18" fillId="0" borderId="0" xfId="1" applyFont="1" applyFill="1" applyBorder="1" applyAlignment="1">
      <alignment horizontal="left" vertical="top"/>
    </xf>
    <xf numFmtId="44" fontId="20" fillId="0" borderId="2" xfId="1" applyFont="1" applyFill="1" applyBorder="1" applyAlignment="1">
      <alignment horizontal="left" vertical="top" wrapText="1"/>
    </xf>
    <xf numFmtId="44" fontId="18" fillId="0" borderId="22" xfId="1" applyFont="1" applyFill="1" applyBorder="1" applyAlignment="1">
      <alignment horizontal="left" vertical="top" wrapText="1"/>
    </xf>
    <xf numFmtId="44" fontId="17" fillId="4" borderId="22" xfId="1" applyFont="1" applyFill="1" applyBorder="1" applyAlignment="1">
      <alignment horizontal="left" vertical="top" wrapText="1"/>
    </xf>
    <xf numFmtId="0" fontId="17" fillId="0" borderId="18" xfId="0" applyFont="1" applyFill="1" applyBorder="1" applyAlignment="1">
      <alignment horizontal="left" vertical="top" wrapText="1"/>
    </xf>
    <xf numFmtId="44" fontId="17" fillId="3" borderId="18" xfId="1" applyFont="1" applyFill="1" applyBorder="1" applyAlignment="1">
      <alignment horizontal="left" vertical="top" wrapText="1"/>
    </xf>
    <xf numFmtId="44" fontId="17" fillId="5" borderId="18" xfId="1" applyFont="1" applyFill="1" applyBorder="1" applyAlignment="1">
      <alignment horizontal="left" vertical="top" wrapText="1"/>
    </xf>
    <xf numFmtId="44" fontId="17" fillId="0" borderId="18" xfId="1" applyFont="1" applyFill="1" applyBorder="1" applyAlignment="1">
      <alignment horizontal="left" vertical="top" wrapText="1"/>
    </xf>
    <xf numFmtId="44" fontId="22" fillId="0" borderId="18" xfId="1" applyFont="1" applyFill="1" applyBorder="1" applyAlignment="1">
      <alignment wrapText="1"/>
    </xf>
    <xf numFmtId="44" fontId="18" fillId="0" borderId="19" xfId="1" applyFont="1" applyFill="1" applyBorder="1" applyAlignment="1">
      <alignment horizontal="left" vertical="top" wrapText="1"/>
    </xf>
    <xf numFmtId="0" fontId="0" fillId="0" borderId="2" xfId="0" applyFill="1" applyBorder="1" applyAlignment="1">
      <alignment horizontal="left" vertical="top"/>
    </xf>
    <xf numFmtId="0" fontId="23" fillId="0" borderId="0" xfId="0" applyFont="1" applyFill="1" applyBorder="1" applyAlignment="1">
      <alignment horizontal="left" vertical="top"/>
    </xf>
    <xf numFmtId="0" fontId="24" fillId="0" borderId="0" xfId="0" applyFont="1" applyFill="1" applyBorder="1" applyAlignment="1">
      <alignment horizontal="left" vertical="top"/>
    </xf>
    <xf numFmtId="0" fontId="23" fillId="0" borderId="0" xfId="0" applyFont="1" applyFill="1" applyBorder="1" applyAlignment="1">
      <alignment horizontal="center" vertical="top"/>
    </xf>
    <xf numFmtId="44" fontId="23" fillId="0" borderId="0" xfId="1" applyFont="1" applyFill="1" applyBorder="1" applyAlignment="1">
      <alignment horizontal="left" vertical="top"/>
    </xf>
    <xf numFmtId="44" fontId="25" fillId="2" borderId="0" xfId="1" applyFont="1" applyFill="1" applyBorder="1" applyAlignment="1">
      <alignment horizontal="center" vertical="center"/>
    </xf>
    <xf numFmtId="44" fontId="25" fillId="2" borderId="0" xfId="1" applyFont="1" applyFill="1" applyBorder="1" applyAlignment="1">
      <alignment horizontal="left" vertical="top"/>
    </xf>
    <xf numFmtId="44" fontId="23" fillId="2" borderId="0" xfId="1" applyFont="1" applyFill="1" applyBorder="1" applyAlignment="1">
      <alignment horizontal="left" vertical="top"/>
    </xf>
    <xf numFmtId="44" fontId="23" fillId="0" borderId="0" xfId="0" applyNumberFormat="1" applyFont="1" applyFill="1" applyBorder="1" applyAlignment="1">
      <alignment horizontal="left" vertical="top"/>
    </xf>
    <xf numFmtId="0" fontId="20" fillId="0" borderId="22" xfId="0" applyFont="1" applyFill="1" applyBorder="1" applyAlignment="1">
      <alignment horizontal="left" vertical="top" wrapText="1"/>
    </xf>
    <xf numFmtId="44" fontId="24" fillId="4" borderId="0" xfId="1" applyFont="1" applyFill="1" applyBorder="1" applyAlignment="1">
      <alignment horizontal="left" vertical="top"/>
    </xf>
    <xf numFmtId="44" fontId="24" fillId="5" borderId="0" xfId="1" applyFont="1" applyFill="1" applyBorder="1" applyAlignment="1">
      <alignment horizontal="left" vertical="top"/>
    </xf>
    <xf numFmtId="44" fontId="24" fillId="3" borderId="0" xfId="1" applyFont="1" applyFill="1" applyBorder="1" applyAlignment="1">
      <alignment horizontal="left" vertical="top"/>
    </xf>
    <xf numFmtId="44" fontId="24" fillId="0" borderId="0" xfId="1" applyFont="1" applyFill="1" applyBorder="1" applyAlignment="1">
      <alignment horizontal="left" vertical="top"/>
    </xf>
    <xf numFmtId="0" fontId="0" fillId="0" borderId="2" xfId="0" applyBorder="1" applyAlignment="1">
      <alignment horizontal="center" vertical="center"/>
    </xf>
    <xf numFmtId="164" fontId="0" fillId="0" borderId="0" xfId="0" applyNumberFormat="1"/>
    <xf numFmtId="4" fontId="0" fillId="0" borderId="0" xfId="0" applyNumberFormat="1"/>
    <xf numFmtId="0" fontId="0" fillId="0" borderId="0" xfId="0" applyAlignment="1">
      <alignment horizontal="right"/>
    </xf>
    <xf numFmtId="164" fontId="0" fillId="0" borderId="0" xfId="0" applyNumberFormat="1" applyBorder="1"/>
    <xf numFmtId="4" fontId="0" fillId="0" borderId="0" xfId="0" applyNumberFormat="1" applyBorder="1"/>
    <xf numFmtId="0" fontId="0" fillId="0" borderId="0" xfId="0" applyBorder="1"/>
    <xf numFmtId="0" fontId="9" fillId="0" borderId="29" xfId="0" applyFont="1" applyBorder="1" applyAlignment="1">
      <alignment horizontal="center"/>
    </xf>
    <xf numFmtId="0" fontId="9" fillId="0" borderId="30" xfId="0" applyFont="1" applyBorder="1" applyAlignment="1">
      <alignment horizontal="center"/>
    </xf>
    <xf numFmtId="164" fontId="9" fillId="0" borderId="31" xfId="0" applyNumberFormat="1" applyFont="1" applyBorder="1" applyAlignment="1">
      <alignment horizontal="center"/>
    </xf>
    <xf numFmtId="0" fontId="12" fillId="0" borderId="7" xfId="0" applyFont="1" applyBorder="1"/>
    <xf numFmtId="0" fontId="12" fillId="0" borderId="32" xfId="0" applyFont="1" applyBorder="1" applyAlignment="1">
      <alignment horizontal="center" vertical="center" wrapText="1"/>
    </xf>
    <xf numFmtId="44" fontId="0" fillId="0" borderId="33" xfId="0" applyNumberFormat="1" applyBorder="1" applyAlignment="1">
      <alignment horizontal="right"/>
    </xf>
    <xf numFmtId="44" fontId="6" fillId="0" borderId="34" xfId="0" applyNumberFormat="1" applyFont="1" applyBorder="1" applyAlignment="1">
      <alignment horizontal="right"/>
    </xf>
    <xf numFmtId="44" fontId="6" fillId="0" borderId="3" xfId="0" applyNumberFormat="1" applyFont="1" applyBorder="1" applyAlignment="1">
      <alignment horizontal="right"/>
    </xf>
    <xf numFmtId="0" fontId="12" fillId="0" borderId="35" xfId="0" applyFont="1" applyBorder="1" applyAlignment="1">
      <alignment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44" fontId="0" fillId="0" borderId="33" xfId="0" applyNumberFormat="1" applyFill="1" applyBorder="1" applyAlignment="1">
      <alignment horizontal="right"/>
    </xf>
    <xf numFmtId="44" fontId="0" fillId="0" borderId="33" xfId="0" applyNumberFormat="1" applyBorder="1"/>
    <xf numFmtId="44" fontId="14" fillId="0" borderId="3" xfId="0" applyNumberFormat="1" applyFont="1" applyBorder="1" applyAlignment="1">
      <alignment horizontal="right"/>
    </xf>
    <xf numFmtId="0" fontId="12" fillId="0" borderId="36" xfId="0" applyFont="1" applyBorder="1" applyAlignment="1">
      <alignment vertical="center" wrapText="1"/>
    </xf>
    <xf numFmtId="44" fontId="14" fillId="0" borderId="34" xfId="0" applyNumberFormat="1" applyFont="1" applyBorder="1" applyAlignment="1">
      <alignment horizontal="right"/>
    </xf>
    <xf numFmtId="44" fontId="6" fillId="0" borderId="33" xfId="0" applyNumberFormat="1" applyFont="1" applyBorder="1" applyAlignment="1">
      <alignment horizontal="right"/>
    </xf>
    <xf numFmtId="44" fontId="14" fillId="0" borderId="33" xfId="0" applyNumberFormat="1" applyFont="1" applyBorder="1"/>
    <xf numFmtId="44" fontId="6" fillId="0" borderId="40" xfId="0" applyNumberFormat="1" applyFont="1" applyBorder="1" applyAlignment="1">
      <alignment horizontal="right"/>
    </xf>
    <xf numFmtId="44" fontId="6" fillId="0" borderId="41" xfId="0" applyNumberFormat="1" applyFont="1" applyBorder="1" applyAlignment="1">
      <alignment horizontal="right"/>
    </xf>
    <xf numFmtId="44" fontId="0" fillId="0" borderId="40" xfId="0" applyNumberFormat="1" applyBorder="1"/>
    <xf numFmtId="44" fontId="6" fillId="0" borderId="42" xfId="0" applyNumberFormat="1" applyFont="1" applyBorder="1" applyAlignment="1">
      <alignment horizontal="right"/>
    </xf>
    <xf numFmtId="44" fontId="0" fillId="0" borderId="43" xfId="0" applyNumberFormat="1" applyFill="1" applyBorder="1" applyAlignment="1">
      <alignment horizontal="right"/>
    </xf>
    <xf numFmtId="44" fontId="6" fillId="0" borderId="44" xfId="0" applyNumberFormat="1" applyFont="1" applyBorder="1" applyAlignment="1">
      <alignment horizontal="right"/>
    </xf>
    <xf numFmtId="44" fontId="0" fillId="0" borderId="43" xfId="0" applyNumberFormat="1" applyBorder="1"/>
    <xf numFmtId="44" fontId="0" fillId="0" borderId="45" xfId="0" applyNumberFormat="1" applyBorder="1"/>
    <xf numFmtId="44" fontId="0" fillId="0" borderId="44" xfId="0" applyNumberFormat="1" applyBorder="1"/>
    <xf numFmtId="44" fontId="0" fillId="0" borderId="46" xfId="0" applyNumberFormat="1" applyBorder="1"/>
    <xf numFmtId="44" fontId="0" fillId="0" borderId="47" xfId="0" applyNumberFormat="1" applyBorder="1"/>
    <xf numFmtId="0" fontId="12" fillId="0" borderId="35" xfId="0" applyFont="1" applyFill="1" applyBorder="1" applyAlignment="1">
      <alignment vertical="center" wrapText="1"/>
    </xf>
    <xf numFmtId="0" fontId="12" fillId="0" borderId="7" xfId="0" applyFont="1" applyBorder="1" applyAlignment="1">
      <alignment horizontal="center" vertical="center"/>
    </xf>
    <xf numFmtId="44" fontId="6" fillId="0" borderId="48" xfId="0" applyNumberFormat="1" applyFont="1" applyBorder="1"/>
    <xf numFmtId="44" fontId="0" fillId="0" borderId="48" xfId="0" applyNumberFormat="1" applyBorder="1"/>
    <xf numFmtId="44" fontId="0" fillId="0" borderId="49" xfId="0" applyNumberFormat="1" applyBorder="1"/>
    <xf numFmtId="44" fontId="0" fillId="0" borderId="50" xfId="0" applyNumberFormat="1" applyBorder="1"/>
    <xf numFmtId="0" fontId="0" fillId="0" borderId="7" xfId="0" applyBorder="1" applyAlignment="1">
      <alignment horizontal="center" vertical="center"/>
    </xf>
    <xf numFmtId="164" fontId="0" fillId="0" borderId="35" xfId="0" applyNumberFormat="1" applyBorder="1"/>
    <xf numFmtId="164" fontId="0" fillId="0" borderId="8" xfId="0" applyNumberFormat="1" applyBorder="1"/>
    <xf numFmtId="0" fontId="0" fillId="0" borderId="35" xfId="0" applyBorder="1"/>
    <xf numFmtId="164" fontId="0" fillId="0" borderId="51" xfId="0" applyNumberFormat="1" applyBorder="1"/>
    <xf numFmtId="0" fontId="0" fillId="0" borderId="51" xfId="0" applyBorder="1"/>
    <xf numFmtId="0" fontId="9" fillId="0" borderId="54" xfId="0" applyFont="1" applyBorder="1"/>
    <xf numFmtId="0" fontId="9" fillId="0" borderId="55" xfId="0" applyFont="1" applyBorder="1" applyAlignment="1">
      <alignment horizontal="center" vertical="center"/>
    </xf>
    <xf numFmtId="0" fontId="9" fillId="0" borderId="56" xfId="0" applyFont="1" applyBorder="1" applyAlignment="1">
      <alignment horizontal="center"/>
    </xf>
    <xf numFmtId="4" fontId="9" fillId="0" borderId="57" xfId="0" applyNumberFormat="1" applyFont="1" applyBorder="1" applyAlignment="1">
      <alignment horizontal="center"/>
    </xf>
    <xf numFmtId="0" fontId="9" fillId="0" borderId="58" xfId="0" applyFont="1" applyFill="1" applyBorder="1" applyAlignment="1">
      <alignment horizontal="center"/>
    </xf>
    <xf numFmtId="0" fontId="9" fillId="0" borderId="59" xfId="0" applyFont="1" applyBorder="1" applyAlignment="1">
      <alignment horizontal="center"/>
    </xf>
    <xf numFmtId="164" fontId="9" fillId="0" borderId="58" xfId="0" applyNumberFormat="1" applyFont="1" applyBorder="1" applyAlignment="1">
      <alignment horizontal="center"/>
    </xf>
    <xf numFmtId="0" fontId="9" fillId="0" borderId="61" xfId="0" applyFont="1" applyFill="1" applyBorder="1" applyAlignment="1">
      <alignment horizontal="center"/>
    </xf>
    <xf numFmtId="0" fontId="12" fillId="0" borderId="35" xfId="0" applyFont="1" applyBorder="1"/>
    <xf numFmtId="0" fontId="12" fillId="0" borderId="62" xfId="0" applyFont="1" applyBorder="1" applyAlignment="1">
      <alignment horizontal="center"/>
    </xf>
    <xf numFmtId="0" fontId="12" fillId="0" borderId="63" xfId="0" applyFont="1" applyBorder="1" applyAlignment="1">
      <alignment horizontal="center" vertical="center" wrapText="1"/>
    </xf>
    <xf numFmtId="4" fontId="0" fillId="0" borderId="64" xfId="0" applyNumberFormat="1" applyBorder="1" applyAlignment="1">
      <alignment horizontal="right"/>
    </xf>
    <xf numFmtId="164" fontId="6" fillId="0" borderId="65" xfId="0" applyNumberFormat="1" applyFont="1" applyBorder="1" applyAlignment="1">
      <alignment horizontal="right"/>
    </xf>
    <xf numFmtId="8" fontId="0" fillId="0" borderId="64" xfId="0" applyNumberFormat="1" applyBorder="1" applyAlignment="1">
      <alignment horizontal="right"/>
    </xf>
    <xf numFmtId="164" fontId="6" fillId="0" borderId="67" xfId="0" applyNumberFormat="1" applyFont="1" applyBorder="1" applyAlignment="1">
      <alignment horizontal="right"/>
    </xf>
    <xf numFmtId="4" fontId="0" fillId="0" borderId="68" xfId="0" applyNumberFormat="1" applyBorder="1" applyAlignment="1">
      <alignment horizontal="right"/>
    </xf>
    <xf numFmtId="0" fontId="12" fillId="0" borderId="69" xfId="0" applyFont="1" applyBorder="1" applyAlignment="1">
      <alignment horizontal="center" vertical="center" wrapText="1"/>
    </xf>
    <xf numFmtId="0" fontId="12" fillId="0" borderId="70" xfId="0" applyFont="1" applyBorder="1" applyAlignment="1">
      <alignment horizontal="center" vertical="center" wrapText="1"/>
    </xf>
    <xf numFmtId="164" fontId="0" fillId="0" borderId="4" xfId="0" applyNumberFormat="1" applyBorder="1" applyAlignment="1">
      <alignment horizontal="right"/>
    </xf>
    <xf numFmtId="164" fontId="6" fillId="0" borderId="5" xfId="0" applyNumberFormat="1" applyFont="1" applyBorder="1" applyAlignment="1">
      <alignment horizontal="right"/>
    </xf>
    <xf numFmtId="8" fontId="0" fillId="0" borderId="4" xfId="0" applyNumberFormat="1" applyBorder="1" applyAlignment="1">
      <alignment horizontal="right"/>
    </xf>
    <xf numFmtId="0" fontId="12" fillId="0" borderId="71" xfId="0" applyFont="1" applyBorder="1" applyAlignment="1">
      <alignment horizontal="center" vertical="center" wrapText="1"/>
    </xf>
    <xf numFmtId="0" fontId="12" fillId="0" borderId="72" xfId="0" applyFont="1" applyBorder="1" applyAlignment="1">
      <alignment horizontal="center" vertical="center" wrapText="1"/>
    </xf>
    <xf numFmtId="164" fontId="6" fillId="0" borderId="73" xfId="0" applyNumberFormat="1" applyFont="1" applyBorder="1" applyAlignment="1">
      <alignment horizontal="right"/>
    </xf>
    <xf numFmtId="164" fontId="0" fillId="0" borderId="12" xfId="0" applyNumberFormat="1" applyBorder="1"/>
    <xf numFmtId="164" fontId="6" fillId="0" borderId="3" xfId="0" applyNumberFormat="1" applyFont="1" applyBorder="1" applyAlignment="1">
      <alignment horizontal="right"/>
    </xf>
    <xf numFmtId="164" fontId="6" fillId="0" borderId="4" xfId="0" applyNumberFormat="1" applyFont="1" applyBorder="1" applyAlignment="1">
      <alignment horizontal="right"/>
    </xf>
    <xf numFmtId="0" fontId="12" fillId="0" borderId="39" xfId="0" applyFont="1" applyBorder="1" applyAlignment="1">
      <alignment vertical="center" wrapText="1"/>
    </xf>
    <xf numFmtId="164" fontId="0" fillId="0" borderId="74" xfId="0" applyNumberFormat="1" applyBorder="1"/>
    <xf numFmtId="8" fontId="0" fillId="0" borderId="74" xfId="0" applyNumberFormat="1" applyFill="1" applyBorder="1" applyAlignment="1">
      <alignment horizontal="right"/>
    </xf>
    <xf numFmtId="164" fontId="0" fillId="0" borderId="75" xfId="0" applyNumberFormat="1" applyBorder="1"/>
    <xf numFmtId="164" fontId="0" fillId="0" borderId="76" xfId="0" applyNumberFormat="1" applyBorder="1"/>
    <xf numFmtId="164" fontId="0" fillId="0" borderId="77" xfId="0" applyNumberFormat="1" applyBorder="1"/>
    <xf numFmtId="8" fontId="0" fillId="0" borderId="76" xfId="0" applyNumberFormat="1" applyFill="1" applyBorder="1" applyAlignment="1">
      <alignment horizontal="right"/>
    </xf>
    <xf numFmtId="164" fontId="6" fillId="0" borderId="77" xfId="0" applyNumberFormat="1" applyFont="1" applyBorder="1" applyAlignment="1">
      <alignment horizontal="right"/>
    </xf>
    <xf numFmtId="164" fontId="0" fillId="0" borderId="78" xfId="0" applyNumberFormat="1" applyBorder="1"/>
    <xf numFmtId="0" fontId="2" fillId="0" borderId="11" xfId="0" applyFont="1" applyBorder="1" applyAlignment="1">
      <alignment horizontal="center" vertical="center" wrapText="1"/>
    </xf>
    <xf numFmtId="0" fontId="8" fillId="0" borderId="0" xfId="0" applyFont="1"/>
    <xf numFmtId="164" fontId="0" fillId="0" borderId="80" xfId="0" applyNumberFormat="1" applyBorder="1"/>
    <xf numFmtId="4" fontId="0" fillId="0" borderId="80" xfId="0" applyNumberFormat="1" applyBorder="1"/>
    <xf numFmtId="0" fontId="0" fillId="0" borderId="80" xfId="0" applyBorder="1"/>
    <xf numFmtId="0" fontId="0" fillId="0" borderId="81" xfId="0" applyBorder="1"/>
    <xf numFmtId="0" fontId="9" fillId="0" borderId="83" xfId="0" applyFont="1" applyBorder="1"/>
    <xf numFmtId="0" fontId="9" fillId="0" borderId="38" xfId="0" applyFont="1" applyBorder="1" applyAlignment="1">
      <alignment horizontal="center"/>
    </xf>
    <xf numFmtId="0" fontId="9" fillId="0" borderId="84" xfId="0" applyFont="1" applyBorder="1" applyAlignment="1">
      <alignment horizontal="center"/>
    </xf>
    <xf numFmtId="0" fontId="9" fillId="0" borderId="57" xfId="0" applyFont="1" applyBorder="1" applyAlignment="1">
      <alignment horizontal="center"/>
    </xf>
    <xf numFmtId="164" fontId="9" fillId="0" borderId="85" xfId="0" applyNumberFormat="1" applyFont="1" applyBorder="1" applyAlignment="1">
      <alignment horizontal="center"/>
    </xf>
    <xf numFmtId="0" fontId="12" fillId="0" borderId="86" xfId="0" applyFont="1" applyBorder="1" applyAlignment="1">
      <alignment horizontal="center" vertical="center" wrapText="1"/>
    </xf>
    <xf numFmtId="0" fontId="12" fillId="0" borderId="87" xfId="0" applyFont="1" applyBorder="1" applyAlignment="1">
      <alignment vertical="center" wrapText="1"/>
    </xf>
    <xf numFmtId="0" fontId="12" fillId="0" borderId="88" xfId="0" applyFont="1" applyBorder="1" applyAlignment="1">
      <alignment horizontal="center" vertical="center" wrapText="1"/>
    </xf>
    <xf numFmtId="0" fontId="12" fillId="0" borderId="89" xfId="0" applyFont="1" applyBorder="1" applyAlignment="1">
      <alignment horizontal="center" vertical="center" wrapText="1"/>
    </xf>
    <xf numFmtId="164" fontId="6" fillId="0" borderId="74" xfId="0" applyNumberFormat="1" applyFont="1" applyBorder="1" applyAlignment="1">
      <alignment horizontal="right"/>
    </xf>
    <xf numFmtId="0" fontId="12" fillId="0" borderId="90" xfId="0" applyFont="1" applyBorder="1" applyAlignment="1">
      <alignment horizontal="center" vertical="center" wrapText="1"/>
    </xf>
    <xf numFmtId="0" fontId="12" fillId="0" borderId="0" xfId="0" applyFont="1" applyBorder="1" applyAlignment="1">
      <alignment horizontal="center" vertical="center" wrapText="1"/>
    </xf>
    <xf numFmtId="8" fontId="0" fillId="0" borderId="91" xfId="0" applyNumberFormat="1" applyFill="1" applyBorder="1" applyAlignment="1">
      <alignment horizontal="right"/>
    </xf>
    <xf numFmtId="164" fontId="6" fillId="0" borderId="49" xfId="0" applyNumberFormat="1" applyFont="1" applyBorder="1" applyAlignment="1">
      <alignment horizontal="right"/>
    </xf>
    <xf numFmtId="164" fontId="0" fillId="0" borderId="91" xfId="0" applyNumberFormat="1" applyBorder="1"/>
    <xf numFmtId="164" fontId="0" fillId="0" borderId="92" xfId="0" applyNumberFormat="1" applyBorder="1"/>
    <xf numFmtId="164" fontId="0" fillId="0" borderId="48" xfId="0" applyNumberFormat="1" applyBorder="1"/>
    <xf numFmtId="164" fontId="0" fillId="0" borderId="50" xfId="0" applyNumberFormat="1" applyBorder="1"/>
    <xf numFmtId="164" fontId="0" fillId="0" borderId="49" xfId="0" applyNumberFormat="1" applyBorder="1"/>
    <xf numFmtId="0" fontId="0" fillId="0" borderId="93" xfId="0" applyBorder="1"/>
    <xf numFmtId="164" fontId="6" fillId="0" borderId="91" xfId="0" applyNumberFormat="1" applyFont="1" applyBorder="1"/>
    <xf numFmtId="164" fontId="0" fillId="0" borderId="94" xfId="0" applyNumberFormat="1" applyBorder="1"/>
    <xf numFmtId="164" fontId="0" fillId="0" borderId="70" xfId="0" applyNumberFormat="1" applyBorder="1"/>
    <xf numFmtId="0" fontId="0" fillId="0" borderId="94" xfId="0" applyBorder="1"/>
    <xf numFmtId="0" fontId="0" fillId="0" borderId="0" xfId="0" applyFont="1" applyAlignment="1">
      <alignment horizontal="center" vertical="center" wrapText="1"/>
    </xf>
    <xf numFmtId="44" fontId="29" fillId="0" borderId="0" xfId="0" applyNumberFormat="1"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center" vertical="center"/>
    </xf>
    <xf numFmtId="0" fontId="0" fillId="0" borderId="2" xfId="0" applyBorder="1"/>
    <xf numFmtId="44" fontId="0" fillId="0" borderId="2" xfId="0" applyNumberFormat="1" applyFont="1" applyBorder="1" applyAlignment="1">
      <alignment horizontal="center" vertical="center"/>
    </xf>
    <xf numFmtId="0" fontId="9" fillId="0" borderId="87" xfId="0" applyFont="1" applyBorder="1"/>
    <xf numFmtId="0" fontId="9" fillId="0" borderId="48" xfId="0" applyFont="1" applyBorder="1" applyAlignment="1">
      <alignment horizontal="center"/>
    </xf>
    <xf numFmtId="164" fontId="9" fillId="0" borderId="92" xfId="0" applyNumberFormat="1" applyFont="1" applyBorder="1" applyAlignment="1">
      <alignment horizontal="center"/>
    </xf>
    <xf numFmtId="4" fontId="9" fillId="0" borderId="50" xfId="0" applyNumberFormat="1" applyFont="1" applyBorder="1" applyAlignment="1">
      <alignment horizontal="center"/>
    </xf>
    <xf numFmtId="0" fontId="9" fillId="0" borderId="92" xfId="0" applyFont="1" applyFill="1" applyBorder="1" applyAlignment="1">
      <alignment horizontal="center"/>
    </xf>
    <xf numFmtId="4" fontId="9" fillId="0" borderId="91" xfId="0" applyNumberFormat="1" applyFont="1" applyBorder="1" applyAlignment="1">
      <alignment horizontal="center"/>
    </xf>
    <xf numFmtId="0" fontId="9" fillId="0" borderId="49" xfId="0" applyFont="1" applyFill="1" applyBorder="1" applyAlignment="1">
      <alignment horizontal="center"/>
    </xf>
    <xf numFmtId="0" fontId="9" fillId="0" borderId="47" xfId="0" applyFont="1" applyFill="1" applyBorder="1" applyAlignment="1">
      <alignment horizontal="center"/>
    </xf>
    <xf numFmtId="8" fontId="0" fillId="0" borderId="95" xfId="0" applyNumberFormat="1" applyBorder="1" applyAlignment="1">
      <alignment horizontal="right"/>
    </xf>
    <xf numFmtId="164" fontId="6" fillId="0" borderId="96" xfId="0" applyNumberFormat="1" applyFont="1" applyBorder="1" applyAlignment="1">
      <alignment horizontal="right"/>
    </xf>
    <xf numFmtId="4" fontId="0" fillId="0" borderId="95" xfId="0" applyNumberFormat="1" applyBorder="1" applyAlignment="1">
      <alignment horizontal="right"/>
    </xf>
    <xf numFmtId="8" fontId="0" fillId="0" borderId="33" xfId="0" applyNumberFormat="1" applyBorder="1" applyAlignment="1">
      <alignment horizontal="right"/>
    </xf>
    <xf numFmtId="164" fontId="6" fillId="0" borderId="34" xfId="0" applyNumberFormat="1" applyFont="1" applyBorder="1" applyAlignment="1">
      <alignment horizontal="right"/>
    </xf>
    <xf numFmtId="164" fontId="0" fillId="0" borderId="33" xfId="0" applyNumberFormat="1" applyBorder="1" applyAlignment="1">
      <alignment horizontal="right"/>
    </xf>
    <xf numFmtId="8" fontId="0" fillId="0" borderId="33" xfId="0" applyNumberFormat="1" applyFill="1" applyBorder="1" applyAlignment="1">
      <alignment horizontal="right"/>
    </xf>
    <xf numFmtId="164" fontId="0" fillId="0" borderId="33" xfId="0" applyNumberFormat="1" applyBorder="1"/>
    <xf numFmtId="0" fontId="12" fillId="0" borderId="97" xfId="0" applyFont="1" applyBorder="1" applyAlignment="1">
      <alignment horizontal="center" vertical="center" wrapText="1"/>
    </xf>
    <xf numFmtId="164" fontId="6" fillId="0" borderId="33" xfId="0" applyNumberFormat="1" applyFont="1" applyBorder="1" applyAlignment="1">
      <alignment horizontal="right"/>
    </xf>
    <xf numFmtId="0" fontId="12" fillId="0" borderId="98" xfId="0" applyFont="1" applyBorder="1" applyAlignment="1">
      <alignment horizontal="center" vertical="center" wrapText="1"/>
    </xf>
    <xf numFmtId="8" fontId="0" fillId="0" borderId="40" xfId="0" applyNumberFormat="1" applyFill="1" applyBorder="1" applyAlignment="1">
      <alignment horizontal="right"/>
    </xf>
    <xf numFmtId="164" fontId="6" fillId="0" borderId="41" xfId="0" applyNumberFormat="1" applyFont="1" applyBorder="1" applyAlignment="1">
      <alignment horizontal="right"/>
    </xf>
    <xf numFmtId="164" fontId="0" fillId="0" borderId="40" xfId="0" applyNumberFormat="1" applyBorder="1"/>
    <xf numFmtId="164" fontId="0" fillId="0" borderId="41" xfId="0" applyNumberFormat="1" applyBorder="1"/>
    <xf numFmtId="0" fontId="6" fillId="0" borderId="0" xfId="2" applyFont="1" applyFill="1" applyBorder="1" applyAlignment="1">
      <alignment horizontal="left"/>
    </xf>
    <xf numFmtId="0" fontId="6" fillId="0" borderId="0" xfId="2" applyFont="1" applyFill="1" applyBorder="1" applyAlignment="1">
      <alignment horizontal="center"/>
    </xf>
    <xf numFmtId="0" fontId="27" fillId="0" borderId="0" xfId="2" applyFont="1" applyFill="1" applyBorder="1" applyAlignment="1">
      <alignment horizontal="left"/>
    </xf>
    <xf numFmtId="0" fontId="27" fillId="0" borderId="0" xfId="2" applyFont="1" applyFill="1" applyBorder="1" applyAlignment="1">
      <alignment horizontal="center"/>
    </xf>
    <xf numFmtId="0" fontId="28" fillId="0" borderId="0" xfId="2" applyFont="1" applyFill="1" applyBorder="1" applyAlignment="1">
      <alignment horizontal="left"/>
    </xf>
    <xf numFmtId="0" fontId="33" fillId="0" borderId="39" xfId="4" applyFont="1" applyFill="1" applyBorder="1" applyAlignment="1">
      <alignment horizontal="left"/>
    </xf>
    <xf numFmtId="0" fontId="6" fillId="0" borderId="0" xfId="2" applyFill="1"/>
    <xf numFmtId="0" fontId="36" fillId="0" borderId="35" xfId="2" applyFont="1" applyFill="1" applyBorder="1" applyAlignment="1" applyProtection="1">
      <alignment horizontal="center" vertical="center" wrapText="1"/>
      <protection hidden="1"/>
    </xf>
    <xf numFmtId="0" fontId="36" fillId="0" borderId="101" xfId="2" applyFont="1" applyFill="1" applyBorder="1" applyAlignment="1" applyProtection="1">
      <alignment horizontal="center" vertical="center" wrapText="1"/>
      <protection hidden="1"/>
    </xf>
    <xf numFmtId="0" fontId="36" fillId="0" borderId="101" xfId="2" applyFont="1" applyFill="1" applyBorder="1" applyAlignment="1" applyProtection="1">
      <alignment horizontal="center" vertical="center"/>
      <protection hidden="1"/>
    </xf>
    <xf numFmtId="1" fontId="36" fillId="0" borderId="49" xfId="5" applyNumberFormat="1" applyFont="1" applyFill="1" applyBorder="1" applyAlignment="1" applyProtection="1">
      <alignment horizontal="center" vertical="center" wrapText="1"/>
      <protection hidden="1"/>
    </xf>
    <xf numFmtId="0" fontId="36" fillId="0" borderId="102" xfId="2" applyFont="1" applyFill="1" applyBorder="1" applyAlignment="1">
      <alignment horizontal="center" vertical="center"/>
    </xf>
    <xf numFmtId="3" fontId="36" fillId="0" borderId="103" xfId="2" applyNumberFormat="1" applyFont="1" applyFill="1" applyBorder="1" applyAlignment="1">
      <alignment horizontal="center" vertical="center"/>
    </xf>
    <xf numFmtId="49" fontId="27" fillId="0" borderId="103" xfId="2" applyNumberFormat="1" applyFont="1" applyFill="1" applyBorder="1" applyAlignment="1">
      <alignment horizontal="center" vertical="center" wrapText="1"/>
    </xf>
    <xf numFmtId="1" fontId="36" fillId="0" borderId="103" xfId="2" applyNumberFormat="1" applyFont="1" applyFill="1" applyBorder="1" applyAlignment="1">
      <alignment horizontal="center" vertical="center"/>
    </xf>
    <xf numFmtId="1" fontId="36" fillId="0" borderId="0" xfId="5" applyNumberFormat="1" applyFont="1" applyFill="1" applyBorder="1" applyAlignment="1" applyProtection="1">
      <alignment horizontal="center" vertical="center"/>
      <protection hidden="1"/>
    </xf>
    <xf numFmtId="44" fontId="36" fillId="0" borderId="38" xfId="5" applyFont="1" applyFill="1" applyBorder="1" applyAlignment="1" applyProtection="1">
      <alignment horizontal="right" vertical="center"/>
      <protection hidden="1"/>
    </xf>
    <xf numFmtId="0" fontId="36" fillId="0" borderId="33" xfId="6" applyFont="1" applyFill="1" applyBorder="1" applyAlignment="1">
      <alignment horizontal="center" vertical="center"/>
    </xf>
    <xf numFmtId="0" fontId="36" fillId="0" borderId="2" xfId="6" applyFont="1" applyFill="1" applyBorder="1" applyAlignment="1">
      <alignment horizontal="center" vertical="center"/>
    </xf>
    <xf numFmtId="0" fontId="36" fillId="0" borderId="2" xfId="6" applyFont="1" applyFill="1" applyBorder="1" applyAlignment="1">
      <alignment horizontal="left" vertical="center" wrapText="1"/>
    </xf>
    <xf numFmtId="0" fontId="36" fillId="0" borderId="3" xfId="6" applyFont="1" applyFill="1" applyBorder="1" applyAlignment="1">
      <alignment horizontal="center" vertical="center"/>
    </xf>
    <xf numFmtId="1" fontId="36" fillId="0" borderId="34" xfId="5" applyNumberFormat="1" applyFont="1" applyFill="1" applyBorder="1" applyAlignment="1" applyProtection="1">
      <alignment horizontal="center" vertical="center"/>
      <protection hidden="1"/>
    </xf>
    <xf numFmtId="44" fontId="36" fillId="0" borderId="6" xfId="5" applyFont="1" applyFill="1" applyBorder="1" applyAlignment="1" applyProtection="1">
      <alignment horizontal="right" vertical="center"/>
      <protection locked="0"/>
    </xf>
    <xf numFmtId="44" fontId="36" fillId="0" borderId="34" xfId="5" applyFont="1" applyFill="1" applyBorder="1" applyAlignment="1" applyProtection="1">
      <alignment horizontal="right" vertical="center"/>
      <protection hidden="1"/>
    </xf>
    <xf numFmtId="44" fontId="9" fillId="0" borderId="7" xfId="2" applyNumberFormat="1" applyFont="1" applyFill="1" applyBorder="1" applyAlignment="1" applyProtection="1">
      <alignment horizontal="center" vertical="center"/>
      <protection hidden="1"/>
    </xf>
    <xf numFmtId="44" fontId="36" fillId="0" borderId="104" xfId="5" applyFont="1" applyFill="1" applyBorder="1" applyAlignment="1" applyProtection="1">
      <alignment horizontal="right" vertical="center"/>
      <protection hidden="1"/>
    </xf>
    <xf numFmtId="44" fontId="36" fillId="0" borderId="7" xfId="2" applyNumberFormat="1" applyFont="1" applyFill="1" applyBorder="1" applyAlignment="1" applyProtection="1">
      <alignment horizontal="center" vertical="center"/>
      <protection hidden="1"/>
    </xf>
    <xf numFmtId="0" fontId="36" fillId="0" borderId="2" xfId="7" applyFont="1" applyFill="1" applyBorder="1" applyAlignment="1">
      <alignment horizontal="left" vertical="center" wrapText="1"/>
    </xf>
    <xf numFmtId="44" fontId="36" fillId="3" borderId="6" xfId="5" applyFont="1" applyFill="1" applyBorder="1" applyAlignment="1" applyProtection="1">
      <alignment horizontal="right" vertical="center"/>
      <protection locked="0"/>
    </xf>
    <xf numFmtId="44" fontId="36" fillId="3" borderId="34" xfId="5" applyFont="1" applyFill="1" applyBorder="1" applyAlignment="1" applyProtection="1">
      <alignment horizontal="right" vertical="center"/>
      <protection hidden="1"/>
    </xf>
    <xf numFmtId="0" fontId="6" fillId="0" borderId="0" xfId="2" applyFill="1" applyBorder="1"/>
    <xf numFmtId="0" fontId="36" fillId="0" borderId="105" xfId="2" applyFont="1" applyFill="1" applyBorder="1" applyAlignment="1">
      <alignment horizontal="center" vertical="center"/>
    </xf>
    <xf numFmtId="3" fontId="36" fillId="0" borderId="1" xfId="2" applyNumberFormat="1" applyFont="1" applyFill="1" applyBorder="1" applyAlignment="1">
      <alignment horizontal="center" vertical="center"/>
    </xf>
    <xf numFmtId="1" fontId="36" fillId="0" borderId="1" xfId="2" applyNumberFormat="1" applyFont="1" applyFill="1" applyBorder="1" applyAlignment="1">
      <alignment horizontal="center" vertical="center"/>
    </xf>
    <xf numFmtId="44" fontId="36" fillId="0" borderId="106" xfId="5" applyFont="1" applyFill="1" applyBorder="1" applyAlignment="1" applyProtection="1">
      <alignment horizontal="right" vertical="center"/>
      <protection hidden="1"/>
    </xf>
    <xf numFmtId="0" fontId="36" fillId="0" borderId="35" xfId="2" applyFont="1" applyFill="1" applyBorder="1" applyAlignment="1">
      <alignment horizontal="center" vertical="center"/>
    </xf>
    <xf numFmtId="3" fontId="36" fillId="0" borderId="51" xfId="2" applyNumberFormat="1" applyFont="1" applyFill="1" applyBorder="1" applyAlignment="1">
      <alignment horizontal="center" vertical="center"/>
    </xf>
    <xf numFmtId="49" fontId="27" fillId="0" borderId="51" xfId="2" applyNumberFormat="1" applyFont="1" applyFill="1" applyBorder="1" applyAlignment="1">
      <alignment horizontal="center" vertical="center" wrapText="1"/>
    </xf>
    <xf numFmtId="1" fontId="36" fillId="0" borderId="51" xfId="2" applyNumberFormat="1" applyFont="1" applyFill="1" applyBorder="1" applyAlignment="1">
      <alignment horizontal="center" vertical="center"/>
    </xf>
    <xf numFmtId="44" fontId="36" fillId="0" borderId="8" xfId="5" applyFont="1" applyFill="1" applyBorder="1" applyAlignment="1" applyProtection="1">
      <alignment horizontal="right" vertical="center"/>
      <protection hidden="1"/>
    </xf>
    <xf numFmtId="0" fontId="36" fillId="0" borderId="107" xfId="6" applyFont="1" applyFill="1" applyBorder="1" applyAlignment="1">
      <alignment horizontal="center" vertical="center"/>
    </xf>
    <xf numFmtId="0" fontId="36" fillId="0" borderId="24" xfId="6" applyFont="1" applyFill="1" applyBorder="1" applyAlignment="1">
      <alignment horizontal="center" vertical="center"/>
    </xf>
    <xf numFmtId="0" fontId="36" fillId="0" borderId="24" xfId="6" applyFont="1" applyFill="1" applyBorder="1" applyAlignment="1">
      <alignment horizontal="left" vertical="center" wrapText="1"/>
    </xf>
    <xf numFmtId="0" fontId="36" fillId="0" borderId="108" xfId="6" applyFont="1" applyFill="1" applyBorder="1" applyAlignment="1">
      <alignment horizontal="center" vertical="center"/>
    </xf>
    <xf numFmtId="1" fontId="36" fillId="0" borderId="109" xfId="5" applyNumberFormat="1" applyFont="1" applyFill="1" applyBorder="1" applyAlignment="1" applyProtection="1">
      <alignment horizontal="center" vertical="center"/>
      <protection hidden="1"/>
    </xf>
    <xf numFmtId="44" fontId="36" fillId="0" borderId="66" xfId="5" applyFont="1" applyFill="1" applyBorder="1" applyAlignment="1" applyProtection="1">
      <alignment horizontal="right" vertical="center"/>
      <protection locked="0"/>
    </xf>
    <xf numFmtId="44" fontId="36" fillId="0" borderId="109" xfId="5" applyFont="1" applyFill="1" applyBorder="1" applyAlignment="1" applyProtection="1">
      <alignment horizontal="right" vertical="center"/>
      <protection hidden="1"/>
    </xf>
    <xf numFmtId="44" fontId="36" fillId="3" borderId="7" xfId="2" applyNumberFormat="1" applyFont="1" applyFill="1" applyBorder="1" applyAlignment="1" applyProtection="1">
      <alignment horizontal="center" vertical="center"/>
      <protection hidden="1"/>
    </xf>
    <xf numFmtId="0" fontId="36" fillId="0" borderId="54" xfId="6" applyFont="1" applyFill="1" applyBorder="1" applyAlignment="1">
      <alignment horizontal="center" vertical="center"/>
    </xf>
    <xf numFmtId="0" fontId="36" fillId="0" borderId="55" xfId="6" applyFont="1" applyFill="1" applyBorder="1" applyAlignment="1">
      <alignment horizontal="center" vertical="center"/>
    </xf>
    <xf numFmtId="1" fontId="36" fillId="0" borderId="42" xfId="5" applyNumberFormat="1" applyFont="1" applyFill="1" applyBorder="1" applyAlignment="1" applyProtection="1">
      <alignment horizontal="center" vertical="center"/>
      <protection hidden="1"/>
    </xf>
    <xf numFmtId="44" fontId="36" fillId="0" borderId="75" xfId="5" applyFont="1" applyFill="1" applyBorder="1" applyAlignment="1" applyProtection="1">
      <alignment horizontal="right" vertical="center"/>
      <protection locked="0"/>
    </xf>
    <xf numFmtId="44" fontId="36" fillId="0" borderId="6" xfId="5" applyNumberFormat="1" applyFont="1" applyFill="1" applyBorder="1" applyAlignment="1" applyProtection="1">
      <alignment horizontal="right" vertical="center"/>
      <protection locked="0"/>
    </xf>
    <xf numFmtId="44" fontId="36" fillId="3" borderId="6" xfId="5" applyNumberFormat="1" applyFont="1" applyFill="1" applyBorder="1" applyAlignment="1" applyProtection="1">
      <alignment horizontal="right" vertical="center"/>
      <protection locked="0"/>
    </xf>
    <xf numFmtId="169" fontId="36" fillId="0" borderId="34" xfId="5" applyNumberFormat="1" applyFont="1" applyFill="1" applyBorder="1" applyAlignment="1" applyProtection="1">
      <alignment horizontal="center" vertical="center"/>
      <protection hidden="1"/>
    </xf>
    <xf numFmtId="0" fontId="36" fillId="0" borderId="54" xfId="6" applyFont="1" applyFill="1" applyBorder="1" applyAlignment="1">
      <alignment horizontal="left" vertical="center" wrapText="1"/>
    </xf>
    <xf numFmtId="0" fontId="9" fillId="0" borderId="0" xfId="2" applyNumberFormat="1" applyFont="1" applyFill="1" applyBorder="1" applyAlignment="1" applyProtection="1">
      <alignment horizontal="right" vertical="center"/>
      <protection hidden="1"/>
    </xf>
    <xf numFmtId="0" fontId="9" fillId="0" borderId="0" xfId="2" applyNumberFormat="1" applyFont="1" applyFill="1" applyBorder="1" applyAlignment="1" applyProtection="1">
      <alignment horizontal="center" vertical="center"/>
      <protection hidden="1"/>
    </xf>
    <xf numFmtId="0" fontId="27" fillId="0" borderId="11" xfId="2" applyNumberFormat="1" applyFont="1" applyFill="1" applyBorder="1" applyAlignment="1" applyProtection="1">
      <alignment horizontal="left" vertical="center"/>
      <protection hidden="1"/>
    </xf>
    <xf numFmtId="0" fontId="9" fillId="0" borderId="11" xfId="2" applyNumberFormat="1" applyFont="1" applyFill="1" applyBorder="1" applyAlignment="1" applyProtection="1">
      <alignment horizontal="left" vertical="center"/>
      <protection hidden="1"/>
    </xf>
    <xf numFmtId="0" fontId="9" fillId="0" borderId="11" xfId="2" applyNumberFormat="1" applyFont="1" applyFill="1" applyBorder="1" applyAlignment="1" applyProtection="1">
      <alignment horizontal="center" vertical="center"/>
      <protection hidden="1"/>
    </xf>
    <xf numFmtId="42" fontId="28" fillId="0" borderId="7" xfId="5" applyNumberFormat="1" applyFont="1" applyFill="1" applyBorder="1" applyAlignment="1" applyProtection="1">
      <alignment horizontal="right" vertical="center"/>
      <protection hidden="1"/>
    </xf>
    <xf numFmtId="170" fontId="28" fillId="0" borderId="7" xfId="5" applyNumberFormat="1" applyFont="1" applyFill="1" applyBorder="1" applyAlignment="1" applyProtection="1">
      <alignment horizontal="right" vertical="center"/>
      <protection hidden="1"/>
    </xf>
    <xf numFmtId="0" fontId="27" fillId="0" borderId="0" xfId="2" applyNumberFormat="1" applyFont="1" applyFill="1" applyBorder="1" applyAlignment="1" applyProtection="1">
      <alignment horizontal="left" vertical="center"/>
      <protection hidden="1"/>
    </xf>
    <xf numFmtId="0" fontId="9" fillId="0" borderId="0" xfId="2" applyNumberFormat="1" applyFont="1" applyFill="1" applyBorder="1" applyAlignment="1" applyProtection="1">
      <alignment horizontal="left" vertical="center"/>
      <protection hidden="1"/>
    </xf>
    <xf numFmtId="170" fontId="27" fillId="0" borderId="0" xfId="5" applyNumberFormat="1" applyFont="1" applyFill="1" applyBorder="1" applyAlignment="1" applyProtection="1">
      <alignment horizontal="right" vertical="center"/>
      <protection hidden="1"/>
    </xf>
    <xf numFmtId="170" fontId="9" fillId="0" borderId="0" xfId="2" applyNumberFormat="1" applyFont="1" applyFill="1" applyBorder="1" applyAlignment="1" applyProtection="1">
      <alignment horizontal="left" vertical="center"/>
      <protection hidden="1"/>
    </xf>
    <xf numFmtId="0" fontId="28" fillId="0" borderId="0" xfId="2" applyFont="1" applyFill="1"/>
    <xf numFmtId="0" fontId="6" fillId="0" borderId="0" xfId="2" applyFill="1" applyAlignment="1">
      <alignment horizontal="center"/>
    </xf>
    <xf numFmtId="44" fontId="28" fillId="3" borderId="0" xfId="2" applyNumberFormat="1" applyFont="1" applyFill="1"/>
    <xf numFmtId="44" fontId="28" fillId="0" borderId="0" xfId="2" applyNumberFormat="1" applyFont="1" applyFill="1"/>
    <xf numFmtId="170" fontId="28" fillId="3" borderId="0" xfId="2" applyNumberFormat="1" applyFont="1" applyFill="1"/>
    <xf numFmtId="164" fontId="38" fillId="0" borderId="29" xfId="1" applyNumberFormat="1" applyFont="1" applyBorder="1" applyAlignment="1">
      <alignment horizontal="center" vertical="center"/>
    </xf>
    <xf numFmtId="164" fontId="38" fillId="0" borderId="29" xfId="0" applyNumberFormat="1" applyFont="1" applyBorder="1" applyAlignment="1">
      <alignment horizontal="center" vertical="center"/>
    </xf>
    <xf numFmtId="0" fontId="38" fillId="0" borderId="29" xfId="0" applyFont="1" applyBorder="1" applyAlignment="1">
      <alignment horizontal="center" vertical="center"/>
    </xf>
    <xf numFmtId="164" fontId="38" fillId="0" borderId="29" xfId="0" applyNumberFormat="1" applyFont="1" applyFill="1" applyBorder="1" applyAlignment="1">
      <alignment horizontal="center" vertical="center"/>
    </xf>
    <xf numFmtId="164" fontId="37" fillId="0" borderId="10" xfId="1" applyNumberFormat="1" applyFont="1" applyBorder="1" applyAlignment="1">
      <alignment horizontal="center" vertical="center" wrapText="1"/>
    </xf>
    <xf numFmtId="164" fontId="37" fillId="0" borderId="10" xfId="0" applyNumberFormat="1" applyFont="1" applyBorder="1" applyAlignment="1">
      <alignment horizontal="center" vertical="center" wrapText="1"/>
    </xf>
    <xf numFmtId="0" fontId="37" fillId="0" borderId="10" xfId="0" applyFont="1" applyBorder="1" applyAlignment="1">
      <alignment horizontal="center" vertical="center" wrapText="1"/>
    </xf>
    <xf numFmtId="164" fontId="37" fillId="0" borderId="10" xfId="0" applyNumberFormat="1" applyFont="1" applyFill="1" applyBorder="1" applyAlignment="1">
      <alignment horizontal="center" vertical="center" wrapText="1"/>
    </xf>
    <xf numFmtId="0" fontId="39" fillId="0" borderId="9" xfId="0" applyFont="1" applyBorder="1" applyAlignment="1">
      <alignment horizontal="center" vertical="center"/>
    </xf>
    <xf numFmtId="0" fontId="39" fillId="0" borderId="10" xfId="0" applyFont="1" applyBorder="1" applyAlignment="1">
      <alignment horizontal="center" vertical="center"/>
    </xf>
    <xf numFmtId="0" fontId="40" fillId="0" borderId="10" xfId="0" applyFont="1" applyBorder="1" applyAlignment="1">
      <alignment horizontal="center" vertical="center"/>
    </xf>
    <xf numFmtId="0" fontId="39" fillId="0" borderId="10" xfId="0" applyFont="1" applyBorder="1" applyAlignment="1">
      <alignment horizontal="left" vertical="center"/>
    </xf>
    <xf numFmtId="164" fontId="39" fillId="0" borderId="10" xfId="1" applyNumberFormat="1" applyFont="1" applyBorder="1" applyAlignment="1">
      <alignment horizontal="center" vertical="center"/>
    </xf>
    <xf numFmtId="164" fontId="39" fillId="0" borderId="10" xfId="0" applyNumberFormat="1" applyFont="1" applyBorder="1" applyAlignment="1">
      <alignment horizontal="right" vertical="center"/>
    </xf>
    <xf numFmtId="0" fontId="39" fillId="0" borderId="10" xfId="0" applyFont="1" applyBorder="1" applyAlignment="1">
      <alignment vertical="center"/>
    </xf>
    <xf numFmtId="164" fontId="39" fillId="0" borderId="10" xfId="0" applyNumberFormat="1" applyFont="1" applyFill="1" applyBorder="1" applyAlignment="1">
      <alignment horizontal="right" vertical="center"/>
    </xf>
    <xf numFmtId="0" fontId="41" fillId="0" borderId="9" xfId="0" applyFont="1" applyBorder="1"/>
    <xf numFmtId="0" fontId="41" fillId="0" borderId="10" xfId="0" applyFont="1" applyBorder="1"/>
    <xf numFmtId="164" fontId="41" fillId="0" borderId="10" xfId="1" applyNumberFormat="1" applyFont="1" applyBorder="1"/>
    <xf numFmtId="164" fontId="41" fillId="0" borderId="10" xfId="0" applyNumberFormat="1" applyFont="1" applyBorder="1" applyAlignment="1">
      <alignment horizontal="right"/>
    </xf>
    <xf numFmtId="0" fontId="41" fillId="0" borderId="10" xfId="0" applyFont="1" applyBorder="1" applyAlignment="1"/>
    <xf numFmtId="164" fontId="41" fillId="0" borderId="10" xfId="0" applyNumberFormat="1" applyFont="1" applyFill="1" applyBorder="1" applyAlignment="1">
      <alignment horizontal="right"/>
    </xf>
    <xf numFmtId="0" fontId="42" fillId="0" borderId="9" xfId="0" applyFont="1" applyBorder="1" applyAlignment="1">
      <alignment horizontal="center" vertical="center"/>
    </xf>
    <xf numFmtId="0" fontId="42" fillId="0" borderId="10" xfId="0" applyFont="1" applyBorder="1" applyAlignment="1">
      <alignment horizontal="center" vertical="center"/>
    </xf>
    <xf numFmtId="0" fontId="42" fillId="0" borderId="10" xfId="0" applyFont="1" applyBorder="1" applyAlignment="1">
      <alignment horizontal="left" vertical="center"/>
    </xf>
    <xf numFmtId="164" fontId="41" fillId="0" borderId="10" xfId="0" applyNumberFormat="1" applyFont="1" applyBorder="1" applyAlignment="1"/>
    <xf numFmtId="164" fontId="41" fillId="0" borderId="10" xfId="1" applyNumberFormat="1" applyFont="1" applyBorder="1" applyAlignment="1"/>
    <xf numFmtId="164" fontId="39" fillId="0" borderId="10" xfId="0" applyNumberFormat="1" applyFont="1" applyBorder="1" applyAlignment="1">
      <alignment vertical="center"/>
    </xf>
    <xf numFmtId="0" fontId="41" fillId="0" borderId="37" xfId="0" applyFont="1" applyBorder="1"/>
    <xf numFmtId="0" fontId="41" fillId="0" borderId="38" xfId="0" applyFont="1" applyBorder="1"/>
    <xf numFmtId="164" fontId="41" fillId="0" borderId="38" xfId="0" applyNumberFormat="1" applyFont="1" applyBorder="1" applyAlignment="1">
      <alignment horizontal="right"/>
    </xf>
    <xf numFmtId="164" fontId="41" fillId="0" borderId="38" xfId="0" applyNumberFormat="1" applyFont="1" applyBorder="1" applyAlignment="1"/>
    <xf numFmtId="0" fontId="41" fillId="0" borderId="7" xfId="0" applyFont="1" applyBorder="1"/>
    <xf numFmtId="0" fontId="41" fillId="0" borderId="8" xfId="0" applyFont="1" applyBorder="1"/>
    <xf numFmtId="0" fontId="40" fillId="0" borderId="8" xfId="0" applyFont="1" applyBorder="1" applyAlignment="1">
      <alignment horizontal="center" vertical="center"/>
    </xf>
    <xf numFmtId="164" fontId="41" fillId="0" borderId="8" xfId="0" applyNumberFormat="1" applyFont="1" applyBorder="1" applyAlignment="1">
      <alignment horizontal="right"/>
    </xf>
    <xf numFmtId="164" fontId="41" fillId="0" borderId="8" xfId="0" applyNumberFormat="1" applyFont="1" applyBorder="1" applyAlignment="1"/>
    <xf numFmtId="0" fontId="43" fillId="0" borderId="9" xfId="0" applyFont="1" applyBorder="1" applyAlignment="1">
      <alignment horizontal="center" vertical="center"/>
    </xf>
    <xf numFmtId="0" fontId="43" fillId="0" borderId="10" xfId="0" applyFont="1" applyBorder="1" applyAlignment="1">
      <alignment horizontal="center" vertical="center"/>
    </xf>
    <xf numFmtId="0" fontId="43" fillId="0" borderId="10" xfId="0" applyFont="1" applyBorder="1" applyAlignment="1">
      <alignment horizontal="left" vertical="center"/>
    </xf>
    <xf numFmtId="164" fontId="42" fillId="0" borderId="10" xfId="0" applyNumberFormat="1" applyFont="1" applyBorder="1" applyAlignment="1">
      <alignment horizontal="right" vertical="center"/>
    </xf>
    <xf numFmtId="164" fontId="42" fillId="0" borderId="10" xfId="0" applyNumberFormat="1" applyFont="1" applyBorder="1" applyAlignment="1">
      <alignment vertical="center"/>
    </xf>
    <xf numFmtId="3" fontId="42" fillId="0" borderId="10" xfId="0" applyNumberFormat="1" applyFont="1" applyBorder="1" applyAlignment="1">
      <alignment horizontal="center" vertical="center"/>
    </xf>
    <xf numFmtId="0" fontId="44" fillId="0" borderId="9" xfId="0" applyFont="1" applyBorder="1" applyAlignment="1">
      <alignment horizontal="center" vertical="center"/>
    </xf>
    <xf numFmtId="0" fontId="44" fillId="0" borderId="10" xfId="0" applyFont="1" applyBorder="1" applyAlignment="1">
      <alignment horizontal="center" vertical="center"/>
    </xf>
    <xf numFmtId="0" fontId="44" fillId="0" borderId="10" xfId="0" applyFont="1" applyBorder="1" applyAlignment="1">
      <alignment horizontal="left" vertical="center"/>
    </xf>
    <xf numFmtId="3" fontId="45" fillId="0" borderId="10" xfId="0" applyNumberFormat="1" applyFont="1" applyBorder="1" applyAlignment="1">
      <alignment horizontal="center" vertical="center"/>
    </xf>
    <xf numFmtId="164" fontId="46" fillId="0" borderId="10" xfId="0" applyNumberFormat="1" applyFont="1" applyBorder="1" applyAlignment="1">
      <alignment horizontal="right" vertical="center"/>
    </xf>
    <xf numFmtId="164" fontId="46" fillId="0" borderId="10" xfId="0" applyNumberFormat="1" applyFont="1" applyBorder="1" applyAlignment="1">
      <alignment vertical="center"/>
    </xf>
    <xf numFmtId="3" fontId="43" fillId="0" borderId="10" xfId="0" applyNumberFormat="1" applyFont="1" applyBorder="1" applyAlignment="1">
      <alignment horizontal="center" vertical="center"/>
    </xf>
    <xf numFmtId="3" fontId="39" fillId="0" borderId="10" xfId="0" applyNumberFormat="1" applyFont="1" applyBorder="1" applyAlignment="1">
      <alignment horizontal="center" vertical="center"/>
    </xf>
    <xf numFmtId="164" fontId="41" fillId="0" borderId="10" xfId="0" applyNumberFormat="1" applyFont="1" applyBorder="1" applyAlignment="1">
      <alignment horizontal="right" vertical="center"/>
    </xf>
    <xf numFmtId="164" fontId="41" fillId="0" borderId="10" xfId="0" applyNumberFormat="1" applyFont="1" applyBorder="1" applyAlignment="1">
      <alignment vertical="center"/>
    </xf>
    <xf numFmtId="0" fontId="42" fillId="0" borderId="9" xfId="0" applyFont="1" applyBorder="1" applyAlignment="1">
      <alignment horizontal="justify" vertical="center"/>
    </xf>
    <xf numFmtId="0" fontId="48" fillId="0" borderId="10" xfId="0" applyFont="1" applyBorder="1" applyAlignment="1">
      <alignment horizontal="center" vertical="center"/>
    </xf>
    <xf numFmtId="0" fontId="49" fillId="0" borderId="9" xfId="0" applyFont="1" applyBorder="1" applyAlignment="1">
      <alignment horizontal="center" vertical="center"/>
    </xf>
    <xf numFmtId="0" fontId="49" fillId="0" borderId="10" xfId="0" applyFont="1" applyBorder="1" applyAlignment="1">
      <alignment horizontal="center" vertical="center"/>
    </xf>
    <xf numFmtId="0" fontId="49" fillId="0" borderId="10" xfId="0" applyFont="1" applyBorder="1" applyAlignment="1">
      <alignment horizontal="left" vertical="center"/>
    </xf>
    <xf numFmtId="164" fontId="0" fillId="0" borderId="0" xfId="0" applyNumberFormat="1" applyAlignment="1">
      <alignment horizontal="right"/>
    </xf>
    <xf numFmtId="0" fontId="42" fillId="6" borderId="10" xfId="0" applyFont="1" applyFill="1" applyBorder="1" applyAlignment="1">
      <alignment horizontal="left" vertical="center"/>
    </xf>
    <xf numFmtId="3" fontId="42" fillId="6" borderId="10" xfId="0" applyNumberFormat="1" applyFont="1" applyFill="1" applyBorder="1" applyAlignment="1">
      <alignment horizontal="center" vertical="center"/>
    </xf>
    <xf numFmtId="0" fontId="42" fillId="6" borderId="10" xfId="0" applyFont="1" applyFill="1" applyBorder="1" applyAlignment="1">
      <alignment horizontal="center" vertical="center"/>
    </xf>
    <xf numFmtId="164" fontId="41" fillId="3" borderId="10" xfId="0" applyNumberFormat="1" applyFont="1" applyFill="1" applyBorder="1" applyAlignment="1">
      <alignment horizontal="right"/>
    </xf>
    <xf numFmtId="3" fontId="44" fillId="0" borderId="10" xfId="0" applyNumberFormat="1" applyFont="1" applyBorder="1" applyAlignment="1">
      <alignment horizontal="center" vertical="center"/>
    </xf>
    <xf numFmtId="0" fontId="50" fillId="0" borderId="10" xfId="0" applyFont="1" applyBorder="1" applyAlignment="1">
      <alignment horizontal="center" vertical="center"/>
    </xf>
    <xf numFmtId="0" fontId="41" fillId="0" borderId="10" xfId="0" applyFont="1" applyBorder="1" applyAlignment="1">
      <alignment vertical="center"/>
    </xf>
    <xf numFmtId="0" fontId="51" fillId="0" borderId="10" xfId="0" applyFont="1" applyBorder="1" applyAlignment="1">
      <alignment horizontal="center" vertical="center"/>
    </xf>
    <xf numFmtId="0" fontId="39" fillId="6" borderId="10" xfId="0" applyFont="1" applyFill="1" applyBorder="1" applyAlignment="1">
      <alignment horizontal="justify" vertical="center"/>
    </xf>
    <xf numFmtId="0" fontId="39" fillId="6" borderId="10" xfId="0" applyFont="1" applyFill="1" applyBorder="1" applyAlignment="1">
      <alignment horizontal="center" vertical="center"/>
    </xf>
    <xf numFmtId="0" fontId="42" fillId="0" borderId="10" xfId="0" applyFont="1" applyBorder="1" applyAlignment="1">
      <alignment horizontal="justify" vertical="center"/>
    </xf>
    <xf numFmtId="0" fontId="42" fillId="6" borderId="10" xfId="0" applyFont="1" applyFill="1" applyBorder="1" applyAlignment="1">
      <alignment horizontal="justify" vertical="center"/>
    </xf>
    <xf numFmtId="0" fontId="51" fillId="6" borderId="10" xfId="0" applyFont="1" applyFill="1" applyBorder="1" applyAlignment="1">
      <alignment horizontal="center" vertical="center"/>
    </xf>
    <xf numFmtId="0" fontId="48" fillId="0" borderId="9" xfId="0" applyFont="1" applyBorder="1" applyAlignment="1">
      <alignment horizontal="center" vertical="center"/>
    </xf>
    <xf numFmtId="0" fontId="48" fillId="6" borderId="10" xfId="0" applyFont="1" applyFill="1" applyBorder="1" applyAlignment="1">
      <alignment horizontal="justify" vertical="center"/>
    </xf>
    <xf numFmtId="0" fontId="48" fillId="6" borderId="10" xfId="0" applyFont="1" applyFill="1" applyBorder="1" applyAlignment="1">
      <alignment horizontal="center" vertical="center"/>
    </xf>
    <xf numFmtId="0" fontId="41" fillId="0" borderId="9" xfId="0" applyFont="1" applyBorder="1" applyAlignment="1">
      <alignment vertical="center"/>
    </xf>
    <xf numFmtId="0" fontId="52" fillId="0" borderId="35" xfId="0" applyFont="1" applyBorder="1" applyAlignment="1">
      <alignment vertical="center"/>
    </xf>
    <xf numFmtId="0" fontId="52" fillId="0" borderId="51" xfId="0" applyFont="1" applyBorder="1" applyAlignment="1">
      <alignment vertical="center"/>
    </xf>
    <xf numFmtId="164" fontId="41" fillId="0" borderId="10" xfId="1" applyNumberFormat="1" applyFont="1" applyBorder="1" applyAlignment="1">
      <alignment horizontal="right"/>
    </xf>
    <xf numFmtId="0" fontId="54" fillId="0" borderId="35" xfId="0" applyFont="1" applyBorder="1" applyAlignment="1">
      <alignment vertical="center"/>
    </xf>
    <xf numFmtId="164" fontId="54" fillId="0" borderId="51" xfId="0" applyNumberFormat="1" applyFont="1" applyBorder="1" applyAlignment="1">
      <alignment vertical="center"/>
    </xf>
    <xf numFmtId="0" fontId="0" fillId="0" borderId="0" xfId="0" applyAlignment="1"/>
    <xf numFmtId="164" fontId="0" fillId="0" borderId="0" xfId="0" applyNumberFormat="1" applyFill="1" applyAlignment="1">
      <alignment horizontal="right"/>
    </xf>
    <xf numFmtId="0" fontId="55" fillId="0" borderId="7" xfId="0" applyFont="1" applyBorder="1" applyAlignment="1">
      <alignment horizontal="left" vertical="center" wrapText="1"/>
    </xf>
    <xf numFmtId="0" fontId="55" fillId="0" borderId="8" xfId="0" applyFont="1" applyBorder="1" applyAlignment="1">
      <alignment horizontal="center" vertical="center" wrapText="1"/>
    </xf>
    <xf numFmtId="0" fontId="55" fillId="0" borderId="8" xfId="0" applyFont="1" applyBorder="1" applyAlignment="1">
      <alignment horizontal="left" vertical="center" wrapText="1"/>
    </xf>
    <xf numFmtId="164" fontId="55" fillId="0" borderId="8" xfId="0" applyNumberFormat="1" applyFont="1" applyBorder="1" applyAlignment="1">
      <alignment horizontal="right" vertical="center" wrapText="1"/>
    </xf>
    <xf numFmtId="164" fontId="55" fillId="0" borderId="8" xfId="1" applyNumberFormat="1" applyFont="1" applyBorder="1" applyAlignment="1">
      <alignment horizontal="right" vertical="center" wrapText="1"/>
    </xf>
    <xf numFmtId="164" fontId="55" fillId="0" borderId="8" xfId="0" applyNumberFormat="1" applyFont="1" applyBorder="1" applyAlignment="1">
      <alignment vertical="center" wrapText="1"/>
    </xf>
    <xf numFmtId="164" fontId="55" fillId="0" borderId="8" xfId="0" applyNumberFormat="1" applyFont="1" applyFill="1" applyBorder="1" applyAlignment="1">
      <alignment horizontal="right" vertical="center" wrapText="1"/>
    </xf>
    <xf numFmtId="164" fontId="0" fillId="0" borderId="0" xfId="0" applyNumberFormat="1" applyAlignment="1"/>
    <xf numFmtId="0" fontId="55" fillId="0" borderId="9" xfId="0" applyFont="1" applyBorder="1" applyAlignment="1">
      <alignment horizontal="left" vertical="center" wrapText="1"/>
    </xf>
    <xf numFmtId="0" fontId="55" fillId="0" borderId="10" xfId="0" applyFont="1" applyBorder="1" applyAlignment="1">
      <alignment horizontal="center" vertical="center" wrapText="1"/>
    </xf>
    <xf numFmtId="0" fontId="55" fillId="0" borderId="10" xfId="0" applyFont="1" applyBorder="1" applyAlignment="1">
      <alignment horizontal="left" vertical="center" wrapText="1"/>
    </xf>
    <xf numFmtId="164" fontId="55" fillId="0" borderId="10" xfId="0" applyNumberFormat="1" applyFont="1" applyBorder="1" applyAlignment="1">
      <alignment horizontal="right" vertical="center" wrapText="1"/>
    </xf>
    <xf numFmtId="164" fontId="55" fillId="0" borderId="10" xfId="0" applyNumberFormat="1" applyFont="1" applyBorder="1" applyAlignment="1">
      <alignment vertical="center" wrapText="1"/>
    </xf>
    <xf numFmtId="0" fontId="0" fillId="0" borderId="39" xfId="0" applyBorder="1"/>
    <xf numFmtId="8" fontId="0" fillId="0" borderId="39" xfId="0" applyNumberFormat="1" applyBorder="1"/>
    <xf numFmtId="8" fontId="0" fillId="0" borderId="38" xfId="0" applyNumberFormat="1" applyBorder="1"/>
    <xf numFmtId="0" fontId="0" fillId="0" borderId="36" xfId="0" applyBorder="1"/>
    <xf numFmtId="4" fontId="0" fillId="0" borderId="39" xfId="0" applyNumberFormat="1" applyBorder="1"/>
    <xf numFmtId="0" fontId="0" fillId="0" borderId="8" xfId="0" applyBorder="1"/>
    <xf numFmtId="8" fontId="0" fillId="0" borderId="7" xfId="0" applyNumberFormat="1" applyBorder="1"/>
    <xf numFmtId="0" fontId="9" fillId="0" borderId="0" xfId="0" applyFont="1" applyAlignment="1">
      <alignment horizontal="center"/>
    </xf>
    <xf numFmtId="0" fontId="9" fillId="0" borderId="0" xfId="0" applyFont="1"/>
    <xf numFmtId="0" fontId="6" fillId="0" borderId="33" xfId="0" applyFont="1" applyBorder="1"/>
    <xf numFmtId="0" fontId="6" fillId="0" borderId="34" xfId="0" applyFont="1" applyBorder="1"/>
    <xf numFmtId="0" fontId="0" fillId="0" borderId="0" xfId="0" applyAlignment="1">
      <alignment horizontal="center" vertical="center"/>
    </xf>
    <xf numFmtId="44" fontId="0" fillId="0" borderId="39" xfId="0" applyNumberFormat="1" applyBorder="1"/>
    <xf numFmtId="44" fontId="0" fillId="0" borderId="38" xfId="0" applyNumberFormat="1" applyBorder="1"/>
    <xf numFmtId="0" fontId="0" fillId="0" borderId="3" xfId="0" applyBorder="1" applyAlignment="1">
      <alignment horizontal="left" vertical="center"/>
    </xf>
    <xf numFmtId="0" fontId="0" fillId="0" borderId="14" xfId="0" applyBorder="1" applyAlignment="1">
      <alignment horizontal="center" vertical="center"/>
    </xf>
    <xf numFmtId="44" fontId="0" fillId="0" borderId="110" xfId="0" applyNumberFormat="1" applyBorder="1"/>
    <xf numFmtId="44" fontId="0" fillId="0" borderId="111" xfId="0" applyNumberFormat="1" applyBorder="1"/>
    <xf numFmtId="0" fontId="0" fillId="0" borderId="0" xfId="0" applyBorder="1" applyAlignment="1">
      <alignment horizontal="left" vertical="center"/>
    </xf>
    <xf numFmtId="0" fontId="0" fillId="0" borderId="0" xfId="0" applyBorder="1" applyAlignment="1">
      <alignment horizontal="center" vertical="center"/>
    </xf>
    <xf numFmtId="44" fontId="0" fillId="3" borderId="38" xfId="0" applyNumberFormat="1" applyFill="1" applyBorder="1"/>
    <xf numFmtId="0" fontId="0" fillId="0" borderId="3" xfId="0" applyBorder="1"/>
    <xf numFmtId="44" fontId="0" fillId="0" borderId="112" xfId="0" applyNumberFormat="1" applyBorder="1"/>
    <xf numFmtId="44" fontId="0" fillId="0" borderId="113" xfId="0" applyNumberFormat="1" applyBorder="1"/>
    <xf numFmtId="44" fontId="0" fillId="0" borderId="0" xfId="0" applyNumberFormat="1"/>
    <xf numFmtId="0" fontId="9" fillId="0" borderId="35" xfId="0" applyFont="1" applyBorder="1"/>
    <xf numFmtId="0" fontId="9" fillId="0" borderId="51" xfId="0" applyFont="1" applyBorder="1" applyAlignment="1">
      <alignment horizontal="center" vertical="center"/>
    </xf>
    <xf numFmtId="44" fontId="9" fillId="0" borderId="8" xfId="0" applyNumberFormat="1" applyFont="1" applyBorder="1"/>
    <xf numFmtId="44" fontId="0" fillId="0" borderId="0" xfId="0" applyNumberFormat="1" applyFill="1"/>
    <xf numFmtId="44" fontId="0" fillId="3" borderId="0" xfId="0" applyNumberFormat="1" applyFill="1"/>
    <xf numFmtId="0" fontId="58" fillId="0" borderId="0" xfId="0" applyFont="1"/>
    <xf numFmtId="0" fontId="58" fillId="0" borderId="0" xfId="0" applyFont="1" applyAlignment="1">
      <alignment horizontal="right"/>
    </xf>
    <xf numFmtId="0" fontId="57" fillId="0" borderId="2" xfId="0" applyFont="1" applyBorder="1" applyAlignment="1">
      <alignment horizontal="center"/>
    </xf>
    <xf numFmtId="0" fontId="57" fillId="0" borderId="2" xfId="0" applyFont="1" applyBorder="1" applyAlignment="1">
      <alignment horizontal="center" wrapText="1"/>
    </xf>
    <xf numFmtId="0" fontId="57" fillId="0" borderId="2" xfId="0" applyFont="1" applyFill="1" applyBorder="1" applyAlignment="1">
      <alignment horizontal="center" wrapText="1"/>
    </xf>
    <xf numFmtId="0" fontId="58" fillId="0" borderId="2" xfId="0" applyFont="1" applyBorder="1" applyAlignment="1">
      <alignment wrapText="1"/>
    </xf>
    <xf numFmtId="44" fontId="58" fillId="0" borderId="2" xfId="0" applyNumberFormat="1" applyFont="1" applyBorder="1" applyAlignment="1">
      <alignment horizontal="center"/>
    </xf>
    <xf numFmtId="164" fontId="58" fillId="0" borderId="2" xfId="0" applyNumberFormat="1" applyFont="1" applyBorder="1" applyAlignment="1">
      <alignment horizontal="center"/>
    </xf>
    <xf numFmtId="0" fontId="58" fillId="0" borderId="2" xfId="0" applyFont="1" applyBorder="1" applyAlignment="1">
      <alignment horizontal="center"/>
    </xf>
    <xf numFmtId="0" fontId="9" fillId="0" borderId="1" xfId="0" applyFont="1" applyFill="1" applyBorder="1" applyAlignment="1">
      <alignment vertical="center"/>
    </xf>
    <xf numFmtId="7" fontId="0" fillId="0" borderId="0" xfId="0" applyNumberFormat="1" applyFont="1" applyFill="1" applyBorder="1" applyAlignment="1" applyProtection="1">
      <alignment horizontal="center" vertical="center"/>
      <protection locked="0"/>
    </xf>
    <xf numFmtId="7" fontId="0" fillId="0" borderId="0" xfId="0" applyNumberFormat="1" applyFont="1" applyBorder="1" applyAlignment="1" applyProtection="1">
      <alignment horizontal="right" vertical="center"/>
      <protection locked="0"/>
    </xf>
    <xf numFmtId="7" fontId="60" fillId="0" borderId="0" xfId="0" applyNumberFormat="1" applyFont="1" applyFill="1" applyBorder="1" applyAlignment="1" applyProtection="1">
      <alignment horizontal="center" vertical="center"/>
      <protection locked="0"/>
    </xf>
    <xf numFmtId="7" fontId="0" fillId="3" borderId="0" xfId="0" applyNumberFormat="1" applyFont="1" applyFill="1" applyBorder="1" applyAlignment="1" applyProtection="1">
      <alignment horizontal="right" vertical="center"/>
      <protection locked="0"/>
    </xf>
    <xf numFmtId="7" fontId="6" fillId="0" borderId="0" xfId="0" applyNumberFormat="1" applyFont="1" applyFill="1" applyBorder="1" applyAlignment="1" applyProtection="1">
      <alignment horizontal="center" vertical="center"/>
      <protection locked="0"/>
    </xf>
    <xf numFmtId="7" fontId="61" fillId="0" borderId="0" xfId="0" applyNumberFormat="1" applyFont="1" applyFill="1" applyBorder="1" applyAlignment="1" applyProtection="1">
      <alignment horizontal="center" vertical="center"/>
      <protection locked="0"/>
    </xf>
    <xf numFmtId="7" fontId="6" fillId="0" borderId="0" xfId="0" applyNumberFormat="1" applyFont="1" applyBorder="1" applyAlignment="1" applyProtection="1">
      <alignment horizontal="right" vertical="center"/>
      <protection locked="0"/>
    </xf>
    <xf numFmtId="7" fontId="6" fillId="0" borderId="1" xfId="0" applyNumberFormat="1" applyFont="1" applyFill="1" applyBorder="1" applyAlignment="1" applyProtection="1">
      <alignment horizontal="center" vertical="center"/>
      <protection locked="0"/>
    </xf>
    <xf numFmtId="7" fontId="6" fillId="0" borderId="1" xfId="0" applyNumberFormat="1" applyFont="1" applyBorder="1" applyAlignment="1" applyProtection="1">
      <alignment horizontal="right" vertical="center"/>
      <protection locked="0"/>
    </xf>
    <xf numFmtId="0" fontId="63" fillId="0" borderId="0" xfId="0" applyFont="1"/>
    <xf numFmtId="0" fontId="64" fillId="0" borderId="0" xfId="0" applyFont="1" applyFill="1" applyBorder="1" applyAlignment="1">
      <alignment horizontal="center" vertical="center"/>
    </xf>
    <xf numFmtId="0" fontId="0" fillId="0" borderId="0" xfId="0" applyAlignment="1">
      <alignment horizontal="center"/>
    </xf>
    <xf numFmtId="164" fontId="0" fillId="0" borderId="0" xfId="1" applyNumberFormat="1" applyFont="1" applyAlignment="1">
      <alignment horizontal="center"/>
    </xf>
    <xf numFmtId="0" fontId="64" fillId="0" borderId="0" xfId="0" applyFont="1"/>
    <xf numFmtId="4" fontId="9" fillId="0" borderId="114" xfId="0" applyNumberFormat="1" applyFont="1" applyBorder="1" applyAlignment="1">
      <alignment horizontal="center"/>
    </xf>
    <xf numFmtId="0" fontId="9" fillId="0" borderId="115" xfId="0" applyFont="1" applyFill="1" applyBorder="1" applyAlignment="1">
      <alignment horizontal="center"/>
    </xf>
    <xf numFmtId="0" fontId="12" fillId="0" borderId="71" xfId="0" applyFont="1" applyBorder="1" applyAlignment="1">
      <alignment horizontal="center"/>
    </xf>
    <xf numFmtId="3" fontId="12" fillId="0" borderId="71" xfId="0" applyNumberFormat="1" applyFont="1" applyBorder="1" applyAlignment="1">
      <alignment horizontal="center" vertical="center" wrapText="1"/>
    </xf>
    <xf numFmtId="0" fontId="65" fillId="0" borderId="36" xfId="0" applyFont="1" applyBorder="1" applyAlignment="1">
      <alignment vertical="center" wrapText="1"/>
    </xf>
    <xf numFmtId="0" fontId="6" fillId="0" borderId="0" xfId="0" applyFont="1" applyAlignment="1">
      <alignment horizontal="center" vertical="center"/>
    </xf>
    <xf numFmtId="3" fontId="12" fillId="0" borderId="72" xfId="0" applyNumberFormat="1" applyFont="1" applyBorder="1" applyAlignment="1">
      <alignment horizontal="center" vertical="center" wrapText="1"/>
    </xf>
    <xf numFmtId="0" fontId="65" fillId="0" borderId="71" xfId="0" applyFont="1" applyBorder="1" applyAlignment="1">
      <alignment horizontal="center" vertical="center" wrapText="1"/>
    </xf>
    <xf numFmtId="0" fontId="65" fillId="0" borderId="72" xfId="0" applyFont="1" applyBorder="1" applyAlignment="1">
      <alignment horizontal="center" vertical="center" wrapText="1"/>
    </xf>
    <xf numFmtId="0" fontId="65" fillId="0" borderId="36" xfId="2" applyFont="1" applyBorder="1" applyAlignment="1">
      <alignment horizontal="right" vertical="center" wrapText="1"/>
    </xf>
    <xf numFmtId="0" fontId="12" fillId="0" borderId="71" xfId="2" applyFont="1" applyBorder="1" applyAlignment="1">
      <alignment horizontal="center" vertical="center" wrapText="1"/>
    </xf>
    <xf numFmtId="0" fontId="12" fillId="0" borderId="72" xfId="2" applyFont="1" applyBorder="1" applyAlignment="1">
      <alignment horizontal="center" vertical="center" wrapText="1"/>
    </xf>
    <xf numFmtId="0" fontId="12" fillId="0" borderId="36" xfId="2" applyFont="1" applyBorder="1" applyAlignment="1">
      <alignment vertical="center" wrapText="1"/>
    </xf>
    <xf numFmtId="0" fontId="65" fillId="0" borderId="36" xfId="2" applyFont="1" applyBorder="1" applyAlignment="1">
      <alignment vertical="center" wrapText="1"/>
    </xf>
    <xf numFmtId="3" fontId="12" fillId="0" borderId="72" xfId="2" applyNumberFormat="1" applyFont="1" applyBorder="1" applyAlignment="1">
      <alignment horizontal="center" vertical="center" wrapText="1"/>
    </xf>
    <xf numFmtId="0" fontId="9" fillId="0" borderId="0" xfId="0" applyFont="1" applyAlignment="1">
      <alignment horizontal="center" vertical="center"/>
    </xf>
    <xf numFmtId="0" fontId="65" fillId="0" borderId="71" xfId="2" applyFont="1" applyBorder="1" applyAlignment="1">
      <alignment horizontal="center" vertical="center" wrapText="1"/>
    </xf>
    <xf numFmtId="0" fontId="65" fillId="0" borderId="72" xfId="2" applyFont="1" applyBorder="1" applyAlignment="1">
      <alignment horizontal="center" vertical="center" wrapText="1"/>
    </xf>
    <xf numFmtId="0" fontId="65" fillId="0" borderId="36" xfId="0" applyFont="1" applyBorder="1" applyAlignment="1">
      <alignment horizontal="right" vertical="center" wrapText="1"/>
    </xf>
    <xf numFmtId="0" fontId="65" fillId="0" borderId="35" xfId="0" applyFont="1" applyBorder="1" applyAlignment="1">
      <alignment vertical="center" wrapText="1"/>
    </xf>
    <xf numFmtId="0" fontId="12" fillId="0" borderId="116" xfId="0" applyFont="1" applyBorder="1" applyAlignment="1">
      <alignment horizontal="center" vertical="center" wrapText="1"/>
    </xf>
    <xf numFmtId="0" fontId="12" fillId="0" borderId="81" xfId="0" applyFont="1" applyBorder="1" applyAlignment="1">
      <alignment horizontal="center" vertical="center" wrapText="1"/>
    </xf>
    <xf numFmtId="164" fontId="0" fillId="3" borderId="74" xfId="0" applyNumberFormat="1" applyFill="1" applyBorder="1"/>
    <xf numFmtId="164" fontId="6" fillId="3" borderId="65" xfId="0" applyNumberFormat="1" applyFont="1" applyFill="1" applyBorder="1" applyAlignment="1">
      <alignment horizontal="right"/>
    </xf>
    <xf numFmtId="164" fontId="6" fillId="0" borderId="13" xfId="0" applyNumberFormat="1" applyFont="1" applyBorder="1" applyAlignment="1">
      <alignment horizontal="right"/>
    </xf>
    <xf numFmtId="0" fontId="39" fillId="0" borderId="0" xfId="0" applyFont="1" applyBorder="1" applyAlignment="1">
      <alignment horizontal="center" vertical="center"/>
    </xf>
    <xf numFmtId="0" fontId="40" fillId="0" borderId="0" xfId="0" applyFont="1" applyBorder="1" applyAlignment="1">
      <alignment horizontal="center" vertical="center"/>
    </xf>
    <xf numFmtId="0" fontId="39" fillId="0" borderId="0" xfId="0" applyFont="1" applyBorder="1" applyAlignment="1">
      <alignment horizontal="left" vertical="center"/>
    </xf>
    <xf numFmtId="0" fontId="6" fillId="0" borderId="55" xfId="0" applyFont="1" applyBorder="1"/>
    <xf numFmtId="0" fontId="6" fillId="0" borderId="75" xfId="0" applyFont="1" applyBorder="1"/>
    <xf numFmtId="164" fontId="39" fillId="0" borderId="117" xfId="0" applyNumberFormat="1" applyFont="1" applyBorder="1" applyAlignment="1">
      <alignment horizontal="center" vertical="center"/>
    </xf>
    <xf numFmtId="164" fontId="39" fillId="0" borderId="59" xfId="0" applyNumberFormat="1" applyFont="1" applyBorder="1" applyAlignment="1">
      <alignment horizontal="center" vertical="center"/>
    </xf>
    <xf numFmtId="164" fontId="42" fillId="0" borderId="117" xfId="0" applyNumberFormat="1" applyFont="1" applyBorder="1" applyAlignment="1">
      <alignment horizontal="center" vertical="center"/>
    </xf>
    <xf numFmtId="164" fontId="42" fillId="0" borderId="108" xfId="0" applyNumberFormat="1" applyFont="1" applyBorder="1" applyAlignment="1">
      <alignment horizontal="center" vertical="center"/>
    </xf>
    <xf numFmtId="164" fontId="39" fillId="0" borderId="66" xfId="0" applyNumberFormat="1" applyFont="1" applyBorder="1" applyAlignment="1">
      <alignment horizontal="center" vertical="center"/>
    </xf>
    <xf numFmtId="0" fontId="42" fillId="6" borderId="0" xfId="0" applyFont="1" applyFill="1" applyBorder="1" applyAlignment="1">
      <alignment horizontal="right" vertical="center"/>
    </xf>
    <xf numFmtId="164" fontId="0" fillId="3" borderId="0" xfId="0" applyNumberFormat="1" applyFill="1"/>
    <xf numFmtId="0" fontId="67" fillId="0" borderId="37" xfId="0" applyFont="1" applyBorder="1" applyAlignment="1">
      <alignment horizontal="center" vertical="center" wrapText="1"/>
    </xf>
    <xf numFmtId="0" fontId="67" fillId="0" borderId="38" xfId="0" applyFont="1" applyBorder="1" applyAlignment="1">
      <alignment horizontal="center" vertical="center" wrapText="1"/>
    </xf>
    <xf numFmtId="0" fontId="67" fillId="0" borderId="9" xfId="0" applyFont="1" applyBorder="1" applyAlignment="1">
      <alignment horizontal="center" vertical="center" wrapText="1"/>
    </xf>
    <xf numFmtId="0" fontId="67" fillId="0" borderId="10"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left" vertical="center" wrapText="1"/>
    </xf>
    <xf numFmtId="0" fontId="26" fillId="0" borderId="10" xfId="0" applyFont="1" applyBorder="1" applyAlignment="1">
      <alignment horizontal="center" vertical="center" wrapText="1"/>
    </xf>
    <xf numFmtId="44" fontId="26" fillId="0" borderId="10" xfId="1" applyFont="1" applyBorder="1" applyAlignment="1">
      <alignment horizontal="left" vertical="center" wrapText="1"/>
    </xf>
    <xf numFmtId="44" fontId="26" fillId="0" borderId="48" xfId="1" applyFont="1" applyBorder="1" applyAlignment="1">
      <alignment horizontal="left" vertical="center" wrapText="1"/>
    </xf>
    <xf numFmtId="3" fontId="26" fillId="0" borderId="10" xfId="0" applyNumberFormat="1" applyFont="1" applyBorder="1" applyAlignment="1">
      <alignment horizontal="center" vertical="center" wrapText="1"/>
    </xf>
    <xf numFmtId="0" fontId="61" fillId="0" borderId="10" xfId="0" applyFont="1" applyBorder="1" applyAlignment="1">
      <alignment horizontal="left" vertical="center" wrapText="1"/>
    </xf>
    <xf numFmtId="44" fontId="26" fillId="0" borderId="10" xfId="1" applyFont="1" applyBorder="1" applyAlignment="1">
      <alignment horizontal="center" vertical="center" wrapText="1"/>
    </xf>
    <xf numFmtId="44" fontId="26" fillId="0" borderId="48" xfId="1" applyFont="1" applyBorder="1" applyAlignment="1">
      <alignment horizontal="center" vertical="center" wrapText="1"/>
    </xf>
    <xf numFmtId="44" fontId="67" fillId="0" borderId="48" xfId="0" applyNumberFormat="1" applyFont="1" applyBorder="1" applyAlignment="1">
      <alignment horizontal="left" vertical="center" wrapText="1"/>
    </xf>
    <xf numFmtId="0" fontId="67" fillId="0" borderId="0" xfId="0" applyFont="1" applyBorder="1" applyAlignment="1">
      <alignment horizontal="center" vertical="center" wrapText="1"/>
    </xf>
    <xf numFmtId="0" fontId="26" fillId="0" borderId="0" xfId="0" applyFont="1" applyBorder="1" applyAlignment="1">
      <alignment horizontal="left" vertical="center" wrapText="1"/>
    </xf>
    <xf numFmtId="0" fontId="26" fillId="0" borderId="9" xfId="0" applyFont="1" applyBorder="1" applyAlignment="1">
      <alignment horizontal="left" vertical="center" wrapText="1"/>
    </xf>
    <xf numFmtId="0" fontId="26" fillId="0" borderId="9" xfId="0" applyFont="1" applyBorder="1" applyAlignment="1">
      <alignment horizontal="justify" vertical="center" wrapText="1"/>
    </xf>
    <xf numFmtId="44" fontId="26" fillId="0" borderId="48" xfId="0" applyNumberFormat="1" applyFont="1" applyBorder="1" applyAlignment="1">
      <alignment horizontal="left" vertical="center" wrapText="1"/>
    </xf>
    <xf numFmtId="44" fontId="26" fillId="0" borderId="48" xfId="0" applyNumberFormat="1" applyFont="1" applyFill="1" applyBorder="1" applyAlignment="1">
      <alignment horizontal="left" vertical="center" wrapText="1"/>
    </xf>
    <xf numFmtId="0" fontId="26" fillId="0" borderId="0" xfId="0" applyFont="1" applyBorder="1" applyAlignment="1">
      <alignment horizontal="justify" vertical="center" wrapText="1"/>
    </xf>
    <xf numFmtId="0" fontId="26" fillId="0" borderId="0" xfId="0" applyFont="1" applyBorder="1" applyAlignment="1">
      <alignment horizontal="center" vertical="center" wrapText="1"/>
    </xf>
    <xf numFmtId="3" fontId="26" fillId="0" borderId="0" xfId="0" applyNumberFormat="1" applyFont="1" applyBorder="1" applyAlignment="1">
      <alignment horizontal="center" vertical="center" wrapText="1"/>
    </xf>
    <xf numFmtId="44" fontId="26" fillId="0" borderId="0" xfId="1" applyFont="1" applyBorder="1" applyAlignment="1">
      <alignment horizontal="left" vertical="center" wrapText="1"/>
    </xf>
    <xf numFmtId="44" fontId="26" fillId="3" borderId="10" xfId="1" applyFont="1" applyFill="1" applyBorder="1" applyAlignment="1">
      <alignment horizontal="left" vertical="center" wrapText="1"/>
    </xf>
    <xf numFmtId="44" fontId="0" fillId="0" borderId="0" xfId="1" applyFont="1"/>
    <xf numFmtId="0" fontId="6" fillId="0" borderId="100" xfId="0" applyFont="1" applyFill="1" applyBorder="1" applyAlignment="1">
      <alignment horizontal="left"/>
    </xf>
    <xf numFmtId="0" fontId="6" fillId="0" borderId="0" xfId="0" applyFont="1" applyFill="1" applyBorder="1" applyAlignment="1">
      <alignment horizontal="left"/>
    </xf>
    <xf numFmtId="0" fontId="6" fillId="0" borderId="0" xfId="0" applyFont="1" applyFill="1" applyBorder="1" applyAlignment="1">
      <alignment horizontal="center"/>
    </xf>
    <xf numFmtId="0" fontId="27" fillId="0" borderId="0" xfId="0" applyFont="1" applyFill="1" applyBorder="1" applyAlignment="1">
      <alignment horizontal="left"/>
    </xf>
    <xf numFmtId="0" fontId="28" fillId="0" borderId="0" xfId="0" applyFont="1" applyFill="1" applyBorder="1" applyAlignment="1">
      <alignment horizontal="left"/>
    </xf>
    <xf numFmtId="0" fontId="28" fillId="0" borderId="0" xfId="0" applyFont="1" applyFill="1" applyBorder="1" applyAlignment="1">
      <alignment horizontal="center"/>
    </xf>
    <xf numFmtId="0" fontId="36" fillId="0" borderId="7" xfId="0" applyFont="1" applyFill="1" applyBorder="1" applyAlignment="1" applyProtection="1">
      <alignment horizontal="center" vertical="center" wrapText="1"/>
      <protection hidden="1"/>
    </xf>
    <xf numFmtId="0" fontId="36" fillId="0" borderId="7" xfId="0" applyFont="1" applyFill="1" applyBorder="1" applyAlignment="1" applyProtection="1">
      <alignment horizontal="center" vertical="center"/>
      <protection hidden="1"/>
    </xf>
    <xf numFmtId="1" fontId="36" fillId="0" borderId="7" xfId="1" applyNumberFormat="1" applyFont="1" applyFill="1" applyBorder="1" applyAlignment="1" applyProtection="1">
      <alignment horizontal="center" vertical="center" wrapText="1"/>
      <protection hidden="1"/>
    </xf>
    <xf numFmtId="1" fontId="36" fillId="0" borderId="100" xfId="1" applyNumberFormat="1" applyFont="1" applyFill="1" applyBorder="1" applyAlignment="1" applyProtection="1">
      <alignment horizontal="center" vertical="center"/>
      <protection hidden="1"/>
    </xf>
    <xf numFmtId="44" fontId="0" fillId="0" borderId="0" xfId="0" applyNumberFormat="1" applyFill="1" applyBorder="1"/>
    <xf numFmtId="0" fontId="9" fillId="0" borderId="35" xfId="0" applyNumberFormat="1" applyFont="1" applyFill="1" applyBorder="1" applyAlignment="1" applyProtection="1">
      <alignment vertical="center"/>
      <protection hidden="1"/>
    </xf>
    <xf numFmtId="0" fontId="9" fillId="0" borderId="51" xfId="0" applyNumberFormat="1" applyFont="1" applyFill="1" applyBorder="1" applyAlignment="1" applyProtection="1">
      <alignment horizontal="right" vertical="center"/>
      <protection hidden="1"/>
    </xf>
    <xf numFmtId="0" fontId="0" fillId="0" borderId="51" xfId="0" applyFill="1" applyBorder="1"/>
    <xf numFmtId="0" fontId="36" fillId="0" borderId="118" xfId="0" applyFont="1" applyBorder="1" applyAlignment="1" applyProtection="1">
      <alignment horizontal="center"/>
    </xf>
    <xf numFmtId="0" fontId="36" fillId="0" borderId="54" xfId="0" applyFont="1" applyBorder="1" applyAlignment="1" applyProtection="1">
      <alignment horizontal="center"/>
    </xf>
    <xf numFmtId="1" fontId="36" fillId="0" borderId="34" xfId="0" applyNumberFormat="1" applyFont="1" applyBorder="1" applyAlignment="1">
      <alignment horizontal="center"/>
    </xf>
    <xf numFmtId="0" fontId="32" fillId="0" borderId="54" xfId="0" applyNumberFormat="1" applyFont="1" applyFill="1" applyBorder="1" applyAlignment="1" applyProtection="1">
      <alignment horizontal="right" vertical="center" wrapText="1"/>
    </xf>
    <xf numFmtId="0" fontId="36" fillId="0" borderId="55" xfId="0" applyNumberFormat="1" applyFont="1" applyFill="1" applyBorder="1" applyAlignment="1" applyProtection="1">
      <alignment horizontal="center" vertical="center"/>
    </xf>
    <xf numFmtId="0" fontId="36" fillId="0" borderId="54" xfId="0" applyNumberFormat="1" applyFont="1" applyFill="1" applyBorder="1" applyAlignment="1" applyProtection="1">
      <alignment horizontal="left" vertical="center" wrapText="1"/>
    </xf>
    <xf numFmtId="0" fontId="0" fillId="0" borderId="0" xfId="0" applyFill="1"/>
    <xf numFmtId="0" fontId="0" fillId="0" borderId="0" xfId="0" applyFill="1" applyAlignment="1">
      <alignment horizontal="center"/>
    </xf>
    <xf numFmtId="0" fontId="27" fillId="0" borderId="0" xfId="0" applyFont="1" applyFill="1" applyAlignment="1">
      <alignment horizontal="right"/>
    </xf>
    <xf numFmtId="0" fontId="0" fillId="0" borderId="36" xfId="0" applyFill="1" applyBorder="1"/>
    <xf numFmtId="0" fontId="32" fillId="0" borderId="7" xfId="0" applyNumberFormat="1" applyFont="1" applyFill="1" applyBorder="1" applyAlignment="1" applyProtection="1">
      <alignment horizontal="right" vertical="center" wrapText="1"/>
    </xf>
    <xf numFmtId="0" fontId="12" fillId="0" borderId="8" xfId="0" applyFont="1" applyBorder="1" applyAlignment="1">
      <alignment horizontal="center" vertical="center" wrapText="1"/>
    </xf>
    <xf numFmtId="43" fontId="6" fillId="0" borderId="0" xfId="8" applyFont="1" applyFill="1" applyBorder="1" applyAlignment="1">
      <alignment horizontal="center"/>
    </xf>
    <xf numFmtId="0" fontId="2" fillId="0" borderId="7" xfId="0" applyFont="1" applyBorder="1" applyAlignment="1">
      <alignment horizontal="left" vertical="center" wrapText="1"/>
    </xf>
    <xf numFmtId="0" fontId="2" fillId="0" borderId="8" xfId="0" applyFont="1" applyBorder="1" applyAlignment="1">
      <alignment horizontal="center" vertical="center" wrapText="1"/>
    </xf>
    <xf numFmtId="0" fontId="71" fillId="0" borderId="8" xfId="0" applyFont="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Border="1" applyAlignment="1">
      <alignment horizontal="left" vertical="center" wrapText="1"/>
    </xf>
    <xf numFmtId="0" fontId="12" fillId="0" borderId="7" xfId="0" applyFont="1" applyBorder="1" applyAlignment="1">
      <alignment vertical="center" wrapText="1"/>
    </xf>
    <xf numFmtId="8" fontId="2" fillId="0" borderId="10" xfId="0" applyNumberFormat="1" applyFont="1" applyBorder="1" applyAlignment="1">
      <alignment horizontal="center" vertical="center" wrapText="1"/>
    </xf>
    <xf numFmtId="8" fontId="2" fillId="0" borderId="10" xfId="0" applyNumberFormat="1" applyFont="1" applyFill="1" applyBorder="1" applyAlignment="1">
      <alignment horizontal="center" vertical="center" wrapText="1"/>
    </xf>
    <xf numFmtId="0" fontId="2" fillId="0" borderId="10" xfId="0" applyFont="1" applyBorder="1" applyAlignment="1">
      <alignment horizontal="center" vertical="center" wrapText="1"/>
    </xf>
    <xf numFmtId="0" fontId="9" fillId="0" borderId="0" xfId="0" applyFont="1" applyAlignment="1">
      <alignment horizontal="right"/>
    </xf>
    <xf numFmtId="43" fontId="0" fillId="0" borderId="0" xfId="8" applyFont="1" applyAlignment="1">
      <alignment horizontal="center"/>
    </xf>
    <xf numFmtId="44" fontId="9" fillId="0" borderId="0" xfId="1" applyFont="1" applyAlignment="1">
      <alignment horizontal="center"/>
    </xf>
    <xf numFmtId="44" fontId="0" fillId="0" borderId="0" xfId="1" applyFont="1" applyFill="1"/>
    <xf numFmtId="44" fontId="0" fillId="0" borderId="0" xfId="1" applyFont="1" applyAlignment="1">
      <alignment horizontal="center"/>
    </xf>
    <xf numFmtId="0" fontId="6" fillId="0" borderId="0" xfId="0" applyFont="1"/>
    <xf numFmtId="0" fontId="6" fillId="0" borderId="0" xfId="0" applyFont="1" applyAlignment="1">
      <alignment horizontal="center"/>
    </xf>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0" fontId="37" fillId="0" borderId="9" xfId="0" applyFont="1" applyBorder="1" applyAlignment="1">
      <alignment horizontal="center" vertical="center"/>
    </xf>
    <xf numFmtId="8" fontId="0" fillId="0" borderId="0" xfId="0" applyNumberFormat="1" applyBorder="1"/>
    <xf numFmtId="0" fontId="9" fillId="0" borderId="0" xfId="0" applyFont="1" applyAlignment="1"/>
    <xf numFmtId="15" fontId="0" fillId="0" borderId="0" xfId="0" applyNumberFormat="1" applyAlignment="1"/>
    <xf numFmtId="15" fontId="9" fillId="0" borderId="0" xfId="0" applyNumberFormat="1" applyFont="1" applyAlignment="1"/>
    <xf numFmtId="0" fontId="67" fillId="0" borderId="29" xfId="0" applyFont="1" applyBorder="1" applyAlignment="1">
      <alignment horizontal="center" vertical="center" wrapText="1"/>
    </xf>
    <xf numFmtId="0" fontId="0" fillId="0" borderId="0" xfId="0" applyFont="1"/>
    <xf numFmtId="0" fontId="2" fillId="0" borderId="7" xfId="0" applyFont="1" applyBorder="1" applyAlignment="1">
      <alignment horizontal="center" vertical="center" wrapText="1"/>
    </xf>
    <xf numFmtId="0" fontId="3" fillId="0" borderId="7" xfId="0" applyFont="1" applyBorder="1"/>
    <xf numFmtId="164" fontId="39" fillId="0" borderId="0" xfId="0" applyNumberFormat="1" applyFont="1" applyBorder="1" applyAlignment="1">
      <alignment horizontal="center" vertical="center"/>
    </xf>
    <xf numFmtId="164" fontId="42" fillId="0" borderId="0" xfId="0" applyNumberFormat="1" applyFont="1" applyBorder="1" applyAlignment="1">
      <alignment horizontal="center" vertical="center"/>
    </xf>
    <xf numFmtId="164" fontId="42" fillId="0" borderId="1" xfId="0" applyNumberFormat="1" applyFont="1" applyBorder="1" applyAlignment="1">
      <alignment horizontal="center" vertical="center"/>
    </xf>
    <xf numFmtId="0" fontId="39" fillId="0" borderId="7" xfId="0" applyFont="1" applyBorder="1" applyAlignment="1">
      <alignment horizontal="center" vertical="center"/>
    </xf>
    <xf numFmtId="0" fontId="42" fillId="0" borderId="7" xfId="0" applyFont="1" applyBorder="1" applyAlignment="1">
      <alignment horizontal="left" vertical="center"/>
    </xf>
    <xf numFmtId="0" fontId="42" fillId="0" borderId="7" xfId="0" applyFont="1" applyBorder="1" applyAlignment="1">
      <alignment horizontal="center" vertical="center"/>
    </xf>
    <xf numFmtId="0" fontId="48" fillId="0" borderId="7" xfId="0" applyFont="1" applyBorder="1" applyAlignment="1">
      <alignment horizontal="center" vertical="center"/>
    </xf>
    <xf numFmtId="0" fontId="39" fillId="0" borderId="7" xfId="0" applyFont="1" applyBorder="1" applyAlignment="1">
      <alignment horizontal="left" vertical="center"/>
    </xf>
    <xf numFmtId="3" fontId="42" fillId="0" borderId="7" xfId="0" applyNumberFormat="1" applyFont="1" applyBorder="1" applyAlignment="1">
      <alignment horizontal="center" vertical="center"/>
    </xf>
    <xf numFmtId="0" fontId="40" fillId="0" borderId="7" xfId="0" applyFont="1" applyBorder="1" applyAlignment="1">
      <alignment horizontal="center" vertical="center"/>
    </xf>
    <xf numFmtId="3" fontId="39" fillId="0" borderId="7" xfId="0" applyNumberFormat="1" applyFont="1" applyBorder="1" applyAlignment="1">
      <alignment horizontal="center" vertical="center"/>
    </xf>
    <xf numFmtId="0" fontId="42" fillId="6" borderId="7" xfId="0" applyFont="1" applyFill="1" applyBorder="1" applyAlignment="1">
      <alignment horizontal="left" vertical="center"/>
    </xf>
    <xf numFmtId="0" fontId="42" fillId="6" borderId="7" xfId="0" applyFont="1" applyFill="1" applyBorder="1" applyAlignment="1">
      <alignment horizontal="center" vertical="center"/>
    </xf>
    <xf numFmtId="0" fontId="0" fillId="0" borderId="54" xfId="0" applyBorder="1"/>
    <xf numFmtId="0" fontId="0" fillId="0" borderId="7" xfId="0" applyBorder="1"/>
    <xf numFmtId="0" fontId="18" fillId="0" borderId="54" xfId="0" applyFont="1" applyFill="1" applyBorder="1" applyAlignment="1">
      <alignment horizontal="center" vertical="center" wrapText="1"/>
    </xf>
    <xf numFmtId="165" fontId="18" fillId="0" borderId="7"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166" fontId="18" fillId="0" borderId="7" xfId="0" applyNumberFormat="1"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8" fillId="0" borderId="7" xfId="0" applyFont="1" applyFill="1" applyBorder="1" applyAlignment="1">
      <alignment horizontal="center" vertical="center" wrapText="1"/>
    </xf>
    <xf numFmtId="0" fontId="20" fillId="0" borderId="7" xfId="0" applyFont="1" applyFill="1" applyBorder="1" applyAlignment="1">
      <alignment horizontal="left" vertical="center" wrapText="1"/>
    </xf>
    <xf numFmtId="0" fontId="16" fillId="0" borderId="7" xfId="0" applyFont="1" applyFill="1" applyBorder="1" applyAlignment="1">
      <alignment horizontal="center" vertical="center" wrapText="1"/>
    </xf>
    <xf numFmtId="0" fontId="70" fillId="0" borderId="0" xfId="0" applyFont="1" applyAlignment="1"/>
    <xf numFmtId="15" fontId="27" fillId="0" borderId="0" xfId="0" applyNumberFormat="1" applyFont="1" applyAlignment="1"/>
    <xf numFmtId="0" fontId="7" fillId="0" borderId="0" xfId="0" applyFont="1" applyBorder="1" applyAlignment="1">
      <alignment horizontal="center" vertical="center" wrapText="1"/>
    </xf>
    <xf numFmtId="0" fontId="4" fillId="0" borderId="0" xfId="0" applyFont="1" applyBorder="1"/>
    <xf numFmtId="0" fontId="8" fillId="0" borderId="54" xfId="0" applyFont="1" applyBorder="1" applyAlignment="1">
      <alignment horizontal="center"/>
    </xf>
    <xf numFmtId="0" fontId="8" fillId="0" borderId="54" xfId="0" applyFont="1" applyBorder="1"/>
    <xf numFmtId="44" fontId="8" fillId="0" borderId="24" xfId="0" applyNumberFormat="1" applyFont="1" applyBorder="1"/>
    <xf numFmtId="0" fontId="26" fillId="0" borderId="7" xfId="0" applyFont="1" applyBorder="1" applyAlignment="1">
      <alignment vertical="center" wrapText="1"/>
    </xf>
    <xf numFmtId="44" fontId="1" fillId="0" borderId="7" xfId="1" applyFont="1" applyBorder="1" applyAlignment="1">
      <alignment horizontal="center" vertical="center"/>
    </xf>
    <xf numFmtId="0" fontId="0" fillId="0" borderId="7" xfId="0" applyBorder="1" applyAlignment="1">
      <alignment vertical="center" wrapText="1"/>
    </xf>
    <xf numFmtId="0" fontId="0" fillId="0" borderId="7" xfId="0" applyBorder="1" applyAlignment="1">
      <alignment wrapText="1"/>
    </xf>
    <xf numFmtId="0" fontId="9" fillId="0" borderId="7" xfId="0" applyFont="1" applyBorder="1"/>
    <xf numFmtId="0" fontId="9" fillId="0" borderId="7" xfId="0" applyFont="1" applyBorder="1" applyAlignment="1">
      <alignment horizontal="center"/>
    </xf>
    <xf numFmtId="0" fontId="12" fillId="0" borderId="7" xfId="0" applyFont="1" applyBorder="1" applyAlignment="1">
      <alignment horizontal="center"/>
    </xf>
    <xf numFmtId="0" fontId="12" fillId="0" borderId="7" xfId="0" applyFont="1" applyFill="1" applyBorder="1" applyAlignment="1">
      <alignment vertical="center" wrapText="1"/>
    </xf>
    <xf numFmtId="0" fontId="28" fillId="0" borderId="7" xfId="0" applyFont="1" applyBorder="1" applyAlignment="1">
      <alignment horizontal="center" vertical="center"/>
    </xf>
    <xf numFmtId="4" fontId="0" fillId="0" borderId="121" xfId="0" applyNumberFormat="1" applyBorder="1" applyAlignment="1">
      <alignment horizontal="right"/>
    </xf>
    <xf numFmtId="0" fontId="9" fillId="0" borderId="7" xfId="0" applyFont="1" applyBorder="1" applyAlignment="1">
      <alignment horizontal="center" vertical="center"/>
    </xf>
    <xf numFmtId="0" fontId="59" fillId="0" borderId="0" xfId="0" applyFont="1" applyAlignment="1"/>
    <xf numFmtId="0" fontId="9" fillId="0" borderId="0" xfId="0" applyFont="1" applyFill="1" applyBorder="1" applyAlignment="1">
      <alignment vertical="center"/>
    </xf>
    <xf numFmtId="0" fontId="0" fillId="0" borderId="7" xfId="0" applyFont="1" applyFill="1" applyBorder="1" applyAlignment="1">
      <alignment horizontal="center" vertical="center"/>
    </xf>
    <xf numFmtId="0" fontId="0" fillId="0" borderId="7" xfId="0" applyFont="1" applyFill="1" applyBorder="1" applyAlignment="1">
      <alignment horizontal="left" vertical="center" indent="1"/>
    </xf>
    <xf numFmtId="0" fontId="0" fillId="0" borderId="7" xfId="0" applyFont="1" applyBorder="1" applyAlignment="1">
      <alignment horizontal="left" vertical="center"/>
    </xf>
    <xf numFmtId="0" fontId="0" fillId="0" borderId="7" xfId="0" applyFont="1" applyBorder="1" applyAlignment="1">
      <alignment horizontal="center" vertical="center"/>
    </xf>
    <xf numFmtId="3" fontId="0" fillId="0" borderId="7" xfId="0" applyNumberFormat="1" applyFont="1" applyFill="1" applyBorder="1" applyAlignment="1" applyProtection="1">
      <alignment horizontal="center" vertical="center"/>
      <protection locked="0"/>
    </xf>
    <xf numFmtId="3" fontId="0" fillId="7" borderId="7" xfId="0" applyNumberFormat="1" applyFont="1" applyFill="1" applyBorder="1" applyAlignment="1" applyProtection="1">
      <alignment horizontal="center" vertical="center"/>
      <protection locked="0"/>
    </xf>
    <xf numFmtId="0" fontId="6" fillId="0" borderId="7" xfId="0" applyFont="1" applyBorder="1" applyAlignment="1">
      <alignment horizontal="center" vertical="center"/>
    </xf>
    <xf numFmtId="3" fontId="60" fillId="0" borderId="7" xfId="0" applyNumberFormat="1" applyFont="1" applyFill="1" applyBorder="1" applyAlignment="1" applyProtection="1">
      <alignment horizontal="center" vertical="center"/>
      <protection locked="0"/>
    </xf>
    <xf numFmtId="0" fontId="60" fillId="0" borderId="7" xfId="0" applyFont="1" applyBorder="1" applyAlignment="1">
      <alignment horizontal="center" vertical="center"/>
    </xf>
    <xf numFmtId="0" fontId="6" fillId="0" borderId="7" xfId="0" applyFont="1" applyFill="1" applyBorder="1" applyAlignment="1">
      <alignment horizontal="center" vertical="center"/>
    </xf>
    <xf numFmtId="0" fontId="0" fillId="0" borderId="7" xfId="0" applyFont="1" applyFill="1" applyBorder="1" applyAlignment="1">
      <alignment horizontal="left" vertical="center"/>
    </xf>
    <xf numFmtId="0" fontId="6" fillId="0" borderId="7" xfId="0" applyFont="1" applyFill="1" applyBorder="1" applyAlignment="1">
      <alignment horizontal="left" vertical="center"/>
    </xf>
    <xf numFmtId="4" fontId="6" fillId="0" borderId="7" xfId="0" applyNumberFormat="1" applyFont="1" applyFill="1" applyBorder="1" applyAlignment="1" applyProtection="1">
      <alignment horizontal="center" vertical="center"/>
      <protection locked="0"/>
    </xf>
    <xf numFmtId="3" fontId="6" fillId="0" borderId="7" xfId="0" applyNumberFormat="1" applyFont="1" applyFill="1" applyBorder="1" applyAlignment="1" applyProtection="1">
      <alignment horizontal="center" vertical="center"/>
      <protection locked="0"/>
    </xf>
    <xf numFmtId="171" fontId="6" fillId="0" borderId="7" xfId="0" applyNumberFormat="1" applyFont="1" applyFill="1" applyBorder="1" applyAlignment="1" applyProtection="1">
      <alignment horizontal="center" vertical="center"/>
      <protection locked="0"/>
    </xf>
    <xf numFmtId="0" fontId="61" fillId="0" borderId="7" xfId="0" applyFont="1" applyBorder="1" applyAlignment="1">
      <alignment horizontal="center" vertical="center"/>
    </xf>
    <xf numFmtId="0" fontId="61" fillId="0" borderId="7" xfId="0" applyFont="1" applyFill="1" applyBorder="1" applyAlignment="1">
      <alignment horizontal="center" vertical="center"/>
    </xf>
    <xf numFmtId="3" fontId="61" fillId="7" borderId="7" xfId="0" applyNumberFormat="1" applyFont="1" applyFill="1" applyBorder="1" applyAlignment="1" applyProtection="1">
      <alignment horizontal="center" vertical="center"/>
      <protection locked="0"/>
    </xf>
    <xf numFmtId="3" fontId="61" fillId="0" borderId="7" xfId="0" applyNumberFormat="1" applyFont="1" applyFill="1" applyBorder="1" applyAlignment="1" applyProtection="1">
      <alignment horizontal="center" vertical="center"/>
      <protection locked="0"/>
    </xf>
    <xf numFmtId="3" fontId="6" fillId="7" borderId="7" xfId="0" applyNumberFormat="1" applyFont="1" applyFill="1" applyBorder="1" applyAlignment="1" applyProtection="1">
      <alignment horizontal="center" vertical="center"/>
      <protection locked="0"/>
    </xf>
    <xf numFmtId="0" fontId="0" fillId="0" borderId="7" xfId="0" applyBorder="1" applyAlignment="1">
      <alignment horizontal="center"/>
    </xf>
    <xf numFmtId="0" fontId="28" fillId="0" borderId="11" xfId="2" applyFont="1" applyFill="1" applyBorder="1" applyAlignment="1">
      <alignment horizontal="left"/>
    </xf>
    <xf numFmtId="0" fontId="28" fillId="0" borderId="11" xfId="2" applyFont="1" applyFill="1" applyBorder="1" applyAlignment="1">
      <alignment horizontal="center"/>
    </xf>
    <xf numFmtId="168" fontId="28" fillId="0" borderId="0" xfId="2" applyNumberFormat="1" applyFont="1" applyFill="1" applyBorder="1" applyAlignment="1"/>
    <xf numFmtId="0" fontId="56" fillId="0" borderId="0" xfId="0" applyFont="1" applyAlignment="1">
      <alignment wrapText="1"/>
    </xf>
    <xf numFmtId="0" fontId="57" fillId="0" borderId="0" xfId="0" applyFont="1" applyAlignment="1"/>
    <xf numFmtId="0" fontId="56" fillId="0" borderId="0" xfId="0" applyFont="1" applyAlignment="1"/>
    <xf numFmtId="0" fontId="74" fillId="0" borderId="0" xfId="0" applyFont="1" applyAlignment="1"/>
    <xf numFmtId="0" fontId="36" fillId="0" borderId="99" xfId="0" applyFont="1" applyFill="1" applyBorder="1" applyAlignment="1">
      <alignment horizontal="center" vertical="center"/>
    </xf>
    <xf numFmtId="3" fontId="36" fillId="0" borderId="100" xfId="0" applyNumberFormat="1" applyFont="1" applyFill="1" applyBorder="1" applyAlignment="1">
      <alignment horizontal="center" vertical="center"/>
    </xf>
    <xf numFmtId="49" fontId="27" fillId="0" borderId="100" xfId="0" applyNumberFormat="1" applyFont="1" applyFill="1" applyBorder="1" applyAlignment="1">
      <alignment horizontal="center" vertical="center" wrapText="1"/>
    </xf>
    <xf numFmtId="1" fontId="36" fillId="0" borderId="100" xfId="0" applyNumberFormat="1" applyFont="1" applyFill="1" applyBorder="1" applyAlignment="1">
      <alignment horizontal="center" vertical="center"/>
    </xf>
    <xf numFmtId="0" fontId="36" fillId="0" borderId="7" xfId="6" applyFont="1" applyFill="1" applyBorder="1" applyAlignment="1">
      <alignment horizontal="center" vertical="center"/>
    </xf>
    <xf numFmtId="0" fontId="36" fillId="0" borderId="7" xfId="6" applyFont="1" applyFill="1" applyBorder="1" applyAlignment="1">
      <alignment horizontal="left" vertical="center" wrapText="1"/>
    </xf>
    <xf numFmtId="1" fontId="36" fillId="0" borderId="7" xfId="1" applyNumberFormat="1" applyFont="1" applyFill="1" applyBorder="1" applyAlignment="1" applyProtection="1">
      <alignment horizontal="center" vertical="center"/>
      <protection hidden="1"/>
    </xf>
    <xf numFmtId="49" fontId="36" fillId="0" borderId="7" xfId="0" applyNumberFormat="1" applyFont="1" applyFill="1" applyBorder="1" applyAlignment="1">
      <alignment horizontal="left" vertical="center" wrapText="1"/>
    </xf>
    <xf numFmtId="1" fontId="36" fillId="8" borderId="7" xfId="1" applyNumberFormat="1" applyFont="1" applyFill="1" applyBorder="1" applyAlignment="1" applyProtection="1">
      <alignment horizontal="center" vertical="center"/>
      <protection hidden="1"/>
    </xf>
    <xf numFmtId="1" fontId="36" fillId="0" borderId="42" xfId="0" applyNumberFormat="1" applyFont="1" applyBorder="1" applyAlignment="1">
      <alignment horizontal="center"/>
    </xf>
    <xf numFmtId="0" fontId="36" fillId="0" borderId="30" xfId="0" applyFont="1" applyBorder="1" applyAlignment="1" applyProtection="1">
      <alignment horizontal="center"/>
    </xf>
    <xf numFmtId="0" fontId="69" fillId="0" borderId="122" xfId="0" applyFont="1" applyBorder="1" applyAlignment="1" applyProtection="1">
      <alignment horizontal="center"/>
    </xf>
    <xf numFmtId="0" fontId="36" fillId="0" borderId="122" xfId="0" applyNumberFormat="1" applyFont="1" applyFill="1" applyBorder="1" applyAlignment="1" applyProtection="1">
      <alignment horizontal="left" vertical="center" wrapText="1"/>
    </xf>
    <xf numFmtId="0" fontId="36" fillId="0" borderId="117" xfId="0" applyNumberFormat="1" applyFont="1" applyFill="1" applyBorder="1" applyAlignment="1" applyProtection="1">
      <alignment horizontal="center" vertical="center"/>
    </xf>
    <xf numFmtId="1" fontId="36" fillId="0" borderId="123" xfId="0" applyNumberFormat="1" applyFont="1" applyFill="1" applyBorder="1" applyAlignment="1" applyProtection="1">
      <alignment horizontal="center" vertical="center"/>
      <protection hidden="1"/>
    </xf>
    <xf numFmtId="0" fontId="36" fillId="0" borderId="7" xfId="0" applyFont="1" applyBorder="1" applyAlignment="1" applyProtection="1">
      <alignment horizontal="center"/>
    </xf>
    <xf numFmtId="0" fontId="69" fillId="0" borderId="7" xfId="0" applyFont="1" applyBorder="1" applyAlignment="1" applyProtection="1">
      <alignment horizontal="center" wrapText="1"/>
    </xf>
    <xf numFmtId="0" fontId="36" fillId="0" borderId="7"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xf>
    <xf numFmtId="1" fontId="36" fillId="0" borderId="7" xfId="0" applyNumberFormat="1" applyFont="1" applyBorder="1" applyAlignment="1">
      <alignment horizontal="center"/>
    </xf>
    <xf numFmtId="0" fontId="69" fillId="0" borderId="7" xfId="0" applyFont="1" applyBorder="1" applyAlignment="1" applyProtection="1">
      <alignment horizontal="center"/>
    </xf>
    <xf numFmtId="1" fontId="36" fillId="0" borderId="7" xfId="0" applyNumberFormat="1" applyFont="1" applyFill="1" applyBorder="1" applyAlignment="1" applyProtection="1">
      <alignment horizontal="center" vertical="center"/>
      <protection hidden="1"/>
    </xf>
    <xf numFmtId="0" fontId="36" fillId="0" borderId="99" xfId="0" applyNumberFormat="1" applyFont="1" applyFill="1" applyBorder="1" applyAlignment="1" applyProtection="1">
      <alignment horizontal="center" vertical="center"/>
    </xf>
    <xf numFmtId="3" fontId="36" fillId="0" borderId="100" xfId="0" applyNumberFormat="1" applyFont="1" applyFill="1" applyBorder="1" applyAlignment="1" applyProtection="1">
      <alignment horizontal="center" vertical="center"/>
    </xf>
    <xf numFmtId="49" fontId="9" fillId="0" borderId="100" xfId="0" applyNumberFormat="1" applyFont="1" applyFill="1" applyBorder="1" applyAlignment="1" applyProtection="1">
      <alignment horizontal="center" vertical="center" wrapText="1"/>
    </xf>
    <xf numFmtId="1" fontId="36" fillId="0" borderId="100" xfId="0" applyNumberFormat="1" applyFont="1" applyFill="1" applyBorder="1" applyAlignment="1" applyProtection="1">
      <alignment horizontal="center" vertical="center"/>
    </xf>
    <xf numFmtId="0" fontId="36" fillId="0" borderId="122" xfId="0" applyFont="1" applyBorder="1" applyAlignment="1" applyProtection="1">
      <alignment horizontal="center"/>
    </xf>
    <xf numFmtId="0" fontId="36" fillId="0" borderId="24" xfId="0" applyFont="1" applyBorder="1" applyAlignment="1" applyProtection="1">
      <alignment horizontal="left" wrapText="1"/>
    </xf>
    <xf numFmtId="0" fontId="36" fillId="0" borderId="108" xfId="0" applyFont="1" applyBorder="1" applyAlignment="1" applyProtection="1">
      <alignment horizontal="center"/>
    </xf>
    <xf numFmtId="1" fontId="36" fillId="0" borderId="109" xfId="0" applyNumberFormat="1" applyFont="1" applyBorder="1" applyAlignment="1">
      <alignment horizontal="center"/>
    </xf>
    <xf numFmtId="0" fontId="36" fillId="0" borderId="7" xfId="0" applyFont="1" applyBorder="1" applyAlignment="1" applyProtection="1">
      <alignment horizontal="left" wrapText="1"/>
    </xf>
    <xf numFmtId="49" fontId="27" fillId="0" borderId="0" xfId="0" applyNumberFormat="1" applyFont="1" applyFill="1" applyBorder="1" applyAlignment="1">
      <alignment horizontal="center" vertical="center" wrapText="1"/>
    </xf>
    <xf numFmtId="0" fontId="36" fillId="0" borderId="7" xfId="0" applyFont="1" applyBorder="1" applyAlignment="1">
      <alignment horizontal="left" vertical="center" wrapText="1"/>
    </xf>
    <xf numFmtId="44" fontId="73" fillId="0" borderId="7" xfId="0" applyNumberFormat="1" applyFont="1" applyFill="1" applyBorder="1"/>
    <xf numFmtId="44" fontId="73" fillId="0" borderId="0" xfId="0" applyNumberFormat="1" applyFont="1" applyFill="1"/>
    <xf numFmtId="0" fontId="75" fillId="0" borderId="0" xfId="0" applyFont="1" applyAlignment="1"/>
    <xf numFmtId="15" fontId="75" fillId="0" borderId="0" xfId="0" applyNumberFormat="1" applyFont="1" applyAlignment="1"/>
    <xf numFmtId="0" fontId="76" fillId="0" borderId="0" xfId="0" applyFont="1"/>
    <xf numFmtId="0" fontId="75" fillId="0" borderId="0" xfId="0" applyFont="1" applyFill="1" applyBorder="1" applyAlignment="1">
      <alignment horizontal="left"/>
    </xf>
    <xf numFmtId="0" fontId="0" fillId="0" borderId="99" xfId="0" applyBorder="1"/>
    <xf numFmtId="0" fontId="0" fillId="0" borderId="29" xfId="0" applyBorder="1"/>
    <xf numFmtId="0" fontId="6" fillId="0" borderId="54" xfId="0" applyFont="1" applyBorder="1" applyAlignment="1">
      <alignment horizontal="center" vertical="center"/>
    </xf>
    <xf numFmtId="0" fontId="6" fillId="0" borderId="55" xfId="0" applyFont="1" applyBorder="1" applyAlignment="1">
      <alignment horizontal="center" vertical="center"/>
    </xf>
    <xf numFmtId="3" fontId="0" fillId="0" borderId="7" xfId="0" applyNumberFormat="1" applyBorder="1" applyAlignment="1">
      <alignment horizontal="center" vertical="center"/>
    </xf>
    <xf numFmtId="0" fontId="34" fillId="0" borderId="35" xfId="4" applyFont="1" applyFill="1" applyBorder="1" applyAlignment="1">
      <alignment vertical="center"/>
    </xf>
    <xf numFmtId="0" fontId="34" fillId="0" borderId="51" xfId="4" applyFont="1" applyFill="1" applyBorder="1" applyAlignment="1">
      <alignment vertical="center"/>
    </xf>
    <xf numFmtId="0" fontId="34" fillId="0" borderId="8" xfId="4" applyFont="1" applyFill="1" applyBorder="1" applyAlignment="1">
      <alignment vertical="center"/>
    </xf>
    <xf numFmtId="44" fontId="0" fillId="0" borderId="7" xfId="0" applyNumberFormat="1" applyFill="1" applyBorder="1" applyAlignment="1">
      <alignment horizontal="center" vertical="center"/>
    </xf>
    <xf numFmtId="0" fontId="0" fillId="0" borderId="7" xfId="0" applyFont="1" applyBorder="1" applyAlignment="1">
      <alignment horizontal="center" vertical="center" wrapText="1"/>
    </xf>
    <xf numFmtId="44" fontId="29" fillId="0" borderId="7" xfId="0" applyNumberFormat="1" applyFont="1" applyBorder="1" applyAlignment="1">
      <alignment horizontal="center" vertical="center"/>
    </xf>
    <xf numFmtId="44" fontId="0" fillId="0" borderId="7" xfId="0" applyNumberFormat="1" applyBorder="1"/>
    <xf numFmtId="4" fontId="0" fillId="0" borderId="124" xfId="0" applyNumberFormat="1" applyBorder="1" applyAlignment="1">
      <alignment horizontal="right"/>
    </xf>
    <xf numFmtId="0" fontId="0" fillId="0" borderId="1" xfId="0" applyBorder="1"/>
    <xf numFmtId="0" fontId="0" fillId="0" borderId="35" xfId="0" applyFont="1" applyBorder="1" applyAlignment="1">
      <alignment horizontal="center" vertical="center" wrapText="1"/>
    </xf>
    <xf numFmtId="0" fontId="0" fillId="0" borderId="35" xfId="0" applyFont="1" applyBorder="1" applyAlignment="1">
      <alignment horizontal="center" vertical="center"/>
    </xf>
    <xf numFmtId="0" fontId="8" fillId="0" borderId="2" xfId="0" applyFont="1" applyBorder="1" applyAlignment="1">
      <alignment horizontal="center" vertical="center"/>
    </xf>
    <xf numFmtId="0" fontId="8" fillId="0" borderId="125" xfId="0" applyFont="1" applyBorder="1" applyAlignment="1">
      <alignment horizontal="center" vertical="center"/>
    </xf>
    <xf numFmtId="0" fontId="8" fillId="0" borderId="3" xfId="0" applyFont="1" applyBorder="1" applyAlignment="1">
      <alignment horizontal="center" vertical="center"/>
    </xf>
    <xf numFmtId="0" fontId="8" fillId="0" borderId="126" xfId="0" applyFont="1" applyBorder="1" applyAlignment="1">
      <alignment horizontal="center" vertical="center"/>
    </xf>
    <xf numFmtId="0" fontId="8" fillId="0" borderId="127" xfId="0" applyFont="1" applyBorder="1" applyAlignment="1">
      <alignment horizontal="center" vertical="center"/>
    </xf>
    <xf numFmtId="0" fontId="39" fillId="0" borderId="11" xfId="0" applyFont="1" applyBorder="1" applyAlignment="1">
      <alignment horizontal="left" vertical="center"/>
    </xf>
    <xf numFmtId="0" fontId="41" fillId="0" borderId="11" xfId="0" applyFont="1" applyBorder="1"/>
    <xf numFmtId="0" fontId="42" fillId="0" borderId="11" xfId="0" applyFont="1" applyBorder="1" applyAlignment="1">
      <alignment horizontal="center" vertical="center"/>
    </xf>
    <xf numFmtId="0" fontId="41" fillId="0" borderId="0" xfId="0" applyFont="1" applyBorder="1"/>
    <xf numFmtId="0" fontId="41" fillId="0" borderId="51" xfId="0" applyFont="1" applyBorder="1"/>
    <xf numFmtId="0" fontId="43" fillId="0" borderId="11" xfId="0" applyFont="1" applyBorder="1" applyAlignment="1">
      <alignment horizontal="center" vertical="center"/>
    </xf>
    <xf numFmtId="0" fontId="45" fillId="0" borderId="11" xfId="0" applyFont="1" applyBorder="1" applyAlignment="1">
      <alignment horizontal="center" vertical="center"/>
    </xf>
    <xf numFmtId="0" fontId="39" fillId="0" borderId="11" xfId="0" applyFont="1" applyBorder="1" applyAlignment="1">
      <alignment horizontal="center" vertical="center"/>
    </xf>
    <xf numFmtId="0" fontId="49" fillId="0" borderId="11" xfId="0" applyFont="1" applyBorder="1" applyAlignment="1">
      <alignment horizontal="center" vertical="center"/>
    </xf>
    <xf numFmtId="0" fontId="42" fillId="6" borderId="11" xfId="0" applyFont="1" applyFill="1" applyBorder="1" applyAlignment="1">
      <alignment horizontal="center" vertical="center"/>
    </xf>
    <xf numFmtId="0" fontId="48" fillId="0" borderId="11" xfId="0" applyFont="1" applyBorder="1" applyAlignment="1">
      <alignment horizontal="center" vertical="center"/>
    </xf>
    <xf numFmtId="0" fontId="48" fillId="6" borderId="11" xfId="0" applyFont="1" applyFill="1" applyBorder="1" applyAlignment="1">
      <alignment horizontal="center" vertical="center"/>
    </xf>
    <xf numFmtId="0" fontId="55" fillId="0" borderId="51" xfId="0" applyFont="1" applyBorder="1" applyAlignment="1">
      <alignment horizontal="center" vertical="center" wrapText="1"/>
    </xf>
    <xf numFmtId="0" fontId="55" fillId="0" borderId="11" xfId="0" applyFont="1" applyBorder="1" applyAlignment="1">
      <alignment horizontal="center" vertical="center" wrapText="1"/>
    </xf>
    <xf numFmtId="164" fontId="39" fillId="0" borderId="9" xfId="0" applyNumberFormat="1" applyFont="1" applyBorder="1" applyAlignment="1">
      <alignment horizontal="left" vertical="center"/>
    </xf>
    <xf numFmtId="164" fontId="41" fillId="0" borderId="9" xfId="0" applyNumberFormat="1" applyFont="1" applyBorder="1"/>
    <xf numFmtId="164" fontId="41" fillId="0" borderId="9" xfId="0" applyNumberFormat="1" applyFont="1" applyBorder="1" applyAlignment="1">
      <alignment horizontal="right"/>
    </xf>
    <xf numFmtId="164" fontId="39" fillId="0" borderId="9" xfId="0" applyNumberFormat="1" applyFont="1" applyBorder="1" applyAlignment="1">
      <alignment horizontal="right" vertical="center"/>
    </xf>
    <xf numFmtId="164" fontId="41" fillId="0" borderId="37" xfId="0" applyNumberFormat="1" applyFont="1" applyBorder="1" applyAlignment="1">
      <alignment horizontal="right"/>
    </xf>
    <xf numFmtId="164" fontId="41" fillId="0" borderId="7" xfId="0" applyNumberFormat="1" applyFont="1" applyBorder="1" applyAlignment="1">
      <alignment horizontal="right"/>
    </xf>
    <xf numFmtId="164" fontId="42" fillId="0" borderId="9" xfId="0" applyNumberFormat="1" applyFont="1" applyBorder="1" applyAlignment="1">
      <alignment horizontal="right" vertical="center"/>
    </xf>
    <xf numFmtId="164" fontId="46" fillId="0" borderId="9" xfId="0" applyNumberFormat="1" applyFont="1" applyBorder="1" applyAlignment="1">
      <alignment horizontal="right" vertical="center"/>
    </xf>
    <xf numFmtId="164" fontId="41" fillId="0" borderId="9" xfId="0" applyNumberFormat="1" applyFont="1" applyBorder="1" applyAlignment="1">
      <alignment horizontal="right" vertical="center"/>
    </xf>
    <xf numFmtId="164" fontId="0" fillId="0" borderId="39" xfId="0" applyNumberFormat="1" applyBorder="1"/>
    <xf numFmtId="8" fontId="39" fillId="0" borderId="9" xfId="0" applyNumberFormat="1" applyFont="1" applyBorder="1" applyAlignment="1">
      <alignment horizontal="right" vertical="center"/>
    </xf>
    <xf numFmtId="8" fontId="42" fillId="0" borderId="9" xfId="0" applyNumberFormat="1" applyFont="1" applyBorder="1" applyAlignment="1">
      <alignment horizontal="right" vertical="center"/>
    </xf>
    <xf numFmtId="0" fontId="52" fillId="0" borderId="7" xfId="0" applyFont="1" applyBorder="1" applyAlignment="1">
      <alignment vertical="center"/>
    </xf>
    <xf numFmtId="164" fontId="0" fillId="0" borderId="38" xfId="1" applyNumberFormat="1" applyFont="1" applyBorder="1"/>
    <xf numFmtId="164" fontId="55" fillId="0" borderId="7" xfId="0" applyNumberFormat="1" applyFont="1" applyBorder="1" applyAlignment="1">
      <alignment horizontal="right" vertical="center" wrapText="1"/>
    </xf>
    <xf numFmtId="164" fontId="0" fillId="0" borderId="39" xfId="0" applyNumberFormat="1" applyBorder="1" applyAlignment="1">
      <alignment horizontal="right"/>
    </xf>
    <xf numFmtId="164" fontId="0" fillId="0" borderId="38" xfId="1" applyNumberFormat="1" applyFont="1" applyBorder="1" applyAlignment="1">
      <alignment horizontal="right"/>
    </xf>
    <xf numFmtId="164" fontId="55" fillId="0" borderId="9" xfId="0" applyNumberFormat="1" applyFont="1" applyBorder="1" applyAlignment="1">
      <alignment horizontal="right" vertical="center" wrapText="1"/>
    </xf>
    <xf numFmtId="7" fontId="0" fillId="0" borderId="0" xfId="0" applyNumberFormat="1" applyFont="1"/>
    <xf numFmtId="7" fontId="0" fillId="3" borderId="0" xfId="0" applyNumberFormat="1" applyFont="1" applyFill="1"/>
    <xf numFmtId="0" fontId="15" fillId="0" borderId="0" xfId="0" applyFont="1" applyFill="1" applyBorder="1" applyAlignment="1">
      <alignment vertical="top"/>
    </xf>
    <xf numFmtId="0" fontId="16" fillId="0" borderId="14" xfId="0" applyFont="1" applyFill="1" applyBorder="1" applyAlignment="1">
      <alignment vertical="top"/>
    </xf>
    <xf numFmtId="0" fontId="16" fillId="0" borderId="6" xfId="0" applyFont="1" applyFill="1" applyBorder="1" applyAlignment="1">
      <alignment vertical="top"/>
    </xf>
    <xf numFmtId="14" fontId="24" fillId="0" borderId="0" xfId="0" applyNumberFormat="1" applyFont="1" applyFill="1" applyBorder="1" applyAlignment="1">
      <alignment horizontal="left" vertical="center"/>
    </xf>
    <xf numFmtId="0" fontId="76" fillId="0" borderId="0" xfId="0" applyFont="1" applyAlignment="1">
      <alignment vertical="center"/>
    </xf>
    <xf numFmtId="0" fontId="24" fillId="0" borderId="0" xfId="0" applyFont="1" applyFill="1" applyBorder="1" applyAlignment="1">
      <alignment vertical="center"/>
    </xf>
    <xf numFmtId="0" fontId="8" fillId="0" borderId="0" xfId="0" applyFont="1" applyBorder="1" applyAlignment="1"/>
    <xf numFmtId="0" fontId="0" fillId="0" borderId="0" xfId="0" applyBorder="1" applyAlignment="1"/>
    <xf numFmtId="0" fontId="75" fillId="0" borderId="0" xfId="0" applyFont="1" applyAlignment="1">
      <alignment vertical="center"/>
    </xf>
    <xf numFmtId="0" fontId="76" fillId="0" borderId="0" xfId="0" applyFont="1" applyAlignment="1">
      <alignment horizontal="left" vertical="center"/>
    </xf>
    <xf numFmtId="168" fontId="77" fillId="0" borderId="0" xfId="0" applyNumberFormat="1" applyFont="1" applyFill="1" applyBorder="1" applyAlignment="1"/>
    <xf numFmtId="168" fontId="75" fillId="0" borderId="0" xfId="0" applyNumberFormat="1" applyFont="1" applyFill="1" applyBorder="1" applyAlignment="1"/>
    <xf numFmtId="14" fontId="76" fillId="0" borderId="0" xfId="0" applyNumberFormat="1" applyFont="1"/>
    <xf numFmtId="0" fontId="76" fillId="0" borderId="0" xfId="0" applyFont="1" applyBorder="1" applyAlignment="1"/>
    <xf numFmtId="14" fontId="76" fillId="0" borderId="0" xfId="0" applyNumberFormat="1" applyFont="1" applyBorder="1" applyAlignment="1"/>
    <xf numFmtId="14" fontId="76" fillId="0" borderId="0" xfId="0" applyNumberFormat="1" applyFont="1" applyAlignment="1">
      <alignment horizontal="left"/>
    </xf>
    <xf numFmtId="14" fontId="75" fillId="0" borderId="0" xfId="0" applyNumberFormat="1" applyFont="1" applyAlignment="1">
      <alignment horizontal="left"/>
    </xf>
    <xf numFmtId="0" fontId="76" fillId="0" borderId="0" xfId="0" applyFont="1" applyAlignment="1"/>
    <xf numFmtId="0" fontId="75" fillId="0" borderId="0" xfId="2" applyFont="1" applyFill="1" applyBorder="1" applyAlignment="1">
      <alignment horizontal="left"/>
    </xf>
    <xf numFmtId="14" fontId="75" fillId="0" borderId="0" xfId="0" applyNumberFormat="1" applyFont="1" applyAlignment="1"/>
    <xf numFmtId="0" fontId="9" fillId="0" borderId="117" xfId="0" applyFont="1" applyFill="1" applyBorder="1" applyAlignment="1">
      <alignment horizontal="center"/>
    </xf>
    <xf numFmtId="0" fontId="9" fillId="0" borderId="60" xfId="0" applyFont="1" applyBorder="1" applyAlignment="1">
      <alignment horizontal="center"/>
    </xf>
    <xf numFmtId="0" fontId="0" fillId="0" borderId="128" xfId="0" applyBorder="1"/>
    <xf numFmtId="0" fontId="8" fillId="0" borderId="128" xfId="0" applyFont="1" applyBorder="1" applyAlignment="1">
      <alignment horizontal="center" vertical="center" wrapText="1"/>
    </xf>
    <xf numFmtId="0" fontId="8" fillId="0" borderId="128" xfId="0" applyFont="1" applyBorder="1" applyAlignment="1">
      <alignment horizontal="center"/>
    </xf>
    <xf numFmtId="0" fontId="0" fillId="0" borderId="128" xfId="0" applyFont="1" applyBorder="1" applyAlignment="1">
      <alignment horizontal="left" vertical="center" wrapText="1"/>
    </xf>
    <xf numFmtId="44" fontId="0" fillId="0" borderId="128" xfId="0" applyNumberFormat="1" applyFont="1" applyBorder="1" applyAlignment="1" applyProtection="1">
      <alignment horizontal="center" vertical="center" wrapText="1"/>
    </xf>
    <xf numFmtId="0" fontId="0" fillId="0" borderId="128" xfId="0" applyFont="1" applyBorder="1" applyAlignment="1">
      <alignment horizontal="left" vertical="center"/>
    </xf>
    <xf numFmtId="44" fontId="0" fillId="0" borderId="128" xfId="0" applyNumberFormat="1" applyFont="1" applyBorder="1" applyAlignment="1">
      <alignment horizontal="center" vertical="center"/>
    </xf>
    <xf numFmtId="0" fontId="0" fillId="0" borderId="128" xfId="0" applyNumberFormat="1" applyFont="1" applyBorder="1" applyAlignment="1">
      <alignment horizontal="left" vertical="center"/>
    </xf>
    <xf numFmtId="0" fontId="0" fillId="0" borderId="9" xfId="0" applyBorder="1" applyAlignment="1">
      <alignment horizontal="center"/>
    </xf>
    <xf numFmtId="0" fontId="0" fillId="0" borderId="9" xfId="0" applyFont="1" applyFill="1" applyBorder="1" applyAlignment="1">
      <alignment horizontal="center" vertical="center" wrapText="1"/>
    </xf>
    <xf numFmtId="0" fontId="36" fillId="0" borderId="43" xfId="2" applyFont="1" applyFill="1" applyBorder="1" applyAlignment="1" applyProtection="1">
      <alignment horizontal="center" vertical="center" wrapText="1"/>
      <protection hidden="1"/>
    </xf>
    <xf numFmtId="44" fontId="36" fillId="0" borderId="10" xfId="5" applyFont="1" applyFill="1" applyBorder="1" applyAlignment="1" applyProtection="1">
      <alignment horizontal="center" vertical="center" wrapText="1"/>
      <protection hidden="1"/>
    </xf>
    <xf numFmtId="0" fontId="2" fillId="2" borderId="79" xfId="0" applyFont="1" applyFill="1" applyBorder="1" applyAlignment="1">
      <alignment horizontal="center" vertical="center" wrapText="1"/>
    </xf>
    <xf numFmtId="44" fontId="2" fillId="2" borderId="66" xfId="1" applyFont="1" applyFill="1" applyBorder="1" applyAlignment="1">
      <alignment horizontal="center" vertical="center" wrapText="1"/>
    </xf>
    <xf numFmtId="44" fontId="2" fillId="2" borderId="24" xfId="1" applyFont="1" applyFill="1" applyBorder="1" applyAlignment="1">
      <alignment horizontal="center" vertical="center" wrapText="1"/>
    </xf>
    <xf numFmtId="44" fontId="2" fillId="2" borderId="6" xfId="1" applyFont="1" applyFill="1" applyBorder="1" applyAlignment="1">
      <alignment horizontal="center" vertical="center" wrapText="1"/>
    </xf>
    <xf numFmtId="44" fontId="2" fillId="2" borderId="2" xfId="1" applyFont="1" applyFill="1" applyBorder="1" applyAlignment="1">
      <alignment horizontal="center" vertical="center" wrapText="1"/>
    </xf>
    <xf numFmtId="0" fontId="5" fillId="2" borderId="2" xfId="0" applyFont="1" applyFill="1" applyBorder="1" applyAlignment="1">
      <alignment vertical="center" wrapText="1"/>
    </xf>
    <xf numFmtId="44" fontId="7" fillId="2" borderId="2" xfId="0" applyNumberFormat="1" applyFont="1" applyFill="1" applyBorder="1" applyAlignment="1">
      <alignment vertical="center" wrapText="1"/>
    </xf>
    <xf numFmtId="0" fontId="7" fillId="2" borderId="2" xfId="0" applyFont="1" applyFill="1" applyBorder="1" applyAlignment="1">
      <alignment vertical="center" wrapText="1"/>
    </xf>
    <xf numFmtId="44" fontId="76" fillId="0" borderId="0" xfId="0" applyNumberFormat="1" applyFont="1"/>
    <xf numFmtId="0" fontId="5" fillId="2" borderId="0" xfId="0" applyFont="1" applyFill="1" applyBorder="1" applyAlignment="1">
      <alignment vertical="center" wrapText="1"/>
    </xf>
    <xf numFmtId="44" fontId="7" fillId="2" borderId="0" xfId="0" applyNumberFormat="1" applyFont="1" applyFill="1" applyBorder="1" applyAlignment="1">
      <alignment vertical="center" wrapText="1"/>
    </xf>
    <xf numFmtId="0" fontId="7" fillId="2" borderId="0" xfId="0" applyFont="1" applyFill="1" applyBorder="1" applyAlignment="1">
      <alignment vertical="center" wrapText="1"/>
    </xf>
    <xf numFmtId="0" fontId="4" fillId="2" borderId="128" xfId="0" applyFont="1" applyFill="1" applyBorder="1"/>
    <xf numFmtId="0" fontId="3" fillId="2" borderId="128" xfId="0" applyFont="1" applyFill="1" applyBorder="1"/>
    <xf numFmtId="0" fontId="2" fillId="2" borderId="128" xfId="0" applyFont="1" applyFill="1" applyBorder="1" applyAlignment="1">
      <alignment horizontal="center" vertical="center" wrapText="1"/>
    </xf>
    <xf numFmtId="44" fontId="2" fillId="2" borderId="128" xfId="1" applyFont="1" applyFill="1" applyBorder="1" applyAlignment="1">
      <alignment horizontal="center" vertical="center" wrapText="1"/>
    </xf>
    <xf numFmtId="0" fontId="5" fillId="2" borderId="128" xfId="0" applyFont="1" applyFill="1" applyBorder="1" applyAlignment="1">
      <alignment vertical="center" wrapText="1"/>
    </xf>
    <xf numFmtId="44" fontId="7" fillId="2" borderId="128" xfId="0" applyNumberFormat="1" applyFont="1" applyFill="1" applyBorder="1" applyAlignment="1">
      <alignment vertical="center" wrapText="1"/>
    </xf>
    <xf numFmtId="0" fontId="7" fillId="2" borderId="128" xfId="0" applyFont="1" applyFill="1" applyBorder="1" applyAlignment="1">
      <alignment vertical="center" wrapText="1"/>
    </xf>
    <xf numFmtId="0" fontId="2" fillId="0" borderId="128" xfId="0" applyFont="1" applyBorder="1" applyAlignment="1">
      <alignment horizontal="center" vertical="center" wrapText="1"/>
    </xf>
    <xf numFmtId="0" fontId="3" fillId="0" borderId="128" xfId="0" applyFont="1" applyBorder="1"/>
    <xf numFmtId="0" fontId="7" fillId="2" borderId="0" xfId="0" applyFont="1" applyFill="1" applyBorder="1" applyAlignment="1">
      <alignment horizontal="center" vertical="center" wrapText="1"/>
    </xf>
    <xf numFmtId="44" fontId="2" fillId="2" borderId="128" xfId="0" applyNumberFormat="1" applyFont="1" applyFill="1" applyBorder="1" applyAlignment="1">
      <alignment horizontal="right" vertical="center" wrapText="1"/>
    </xf>
    <xf numFmtId="0" fontId="2" fillId="0" borderId="128" xfId="0" applyFont="1" applyBorder="1" applyAlignment="1">
      <alignment vertical="center" wrapText="1"/>
    </xf>
    <xf numFmtId="44" fontId="16" fillId="0" borderId="15" xfId="1" applyFont="1" applyFill="1" applyBorder="1" applyAlignment="1">
      <alignment horizontal="center" vertical="center" wrapText="1"/>
    </xf>
    <xf numFmtId="0" fontId="8" fillId="2" borderId="2" xfId="0" applyFont="1" applyFill="1" applyBorder="1"/>
    <xf numFmtId="44" fontId="1" fillId="2" borderId="6" xfId="1" applyFont="1" applyFill="1" applyBorder="1" applyAlignment="1">
      <alignment vertical="center"/>
    </xf>
    <xf numFmtId="44" fontId="1" fillId="2" borderId="2" xfId="1" applyFont="1" applyFill="1" applyBorder="1" applyAlignment="1">
      <alignment vertical="center"/>
    </xf>
    <xf numFmtId="44" fontId="1" fillId="2" borderId="2" xfId="1" applyFont="1" applyFill="1" applyBorder="1" applyAlignment="1">
      <alignment horizontal="center" vertical="center"/>
    </xf>
    <xf numFmtId="44" fontId="8" fillId="2" borderId="2" xfId="0" applyNumberFormat="1" applyFont="1" applyFill="1" applyBorder="1"/>
    <xf numFmtId="44" fontId="8" fillId="2" borderId="2" xfId="1" applyFont="1" applyFill="1" applyBorder="1"/>
    <xf numFmtId="0" fontId="0" fillId="2" borderId="0" xfId="0" applyFill="1"/>
    <xf numFmtId="167" fontId="1" fillId="2" borderId="0" xfId="3" applyNumberFormat="1" applyFont="1" applyFill="1" applyAlignment="1">
      <alignment horizontal="center"/>
    </xf>
    <xf numFmtId="0" fontId="8" fillId="2" borderId="0" xfId="0" applyFont="1" applyFill="1" applyAlignment="1">
      <alignment horizontal="center"/>
    </xf>
    <xf numFmtId="0" fontId="8" fillId="0" borderId="122" xfId="0" applyFont="1" applyBorder="1"/>
    <xf numFmtId="0" fontId="8" fillId="2" borderId="24" xfId="0" applyFont="1" applyFill="1" applyBorder="1"/>
    <xf numFmtId="0" fontId="0" fillId="0" borderId="24" xfId="0" applyBorder="1"/>
    <xf numFmtId="0" fontId="9" fillId="0" borderId="68" xfId="0" applyFont="1" applyBorder="1" applyAlignment="1">
      <alignment horizontal="center"/>
    </xf>
    <xf numFmtId="164" fontId="9" fillId="0" borderId="67" xfId="0" applyNumberFormat="1" applyFont="1" applyBorder="1" applyAlignment="1">
      <alignment horizontal="center"/>
    </xf>
    <xf numFmtId="4" fontId="9" fillId="0" borderId="66" xfId="0" applyNumberFormat="1" applyFont="1" applyBorder="1" applyAlignment="1">
      <alignment horizontal="center"/>
    </xf>
    <xf numFmtId="0" fontId="9" fillId="0" borderId="67" xfId="0" applyFont="1" applyFill="1" applyBorder="1" applyAlignment="1">
      <alignment horizontal="center"/>
    </xf>
    <xf numFmtId="4" fontId="78" fillId="0" borderId="64" xfId="0" applyNumberFormat="1" applyFont="1" applyBorder="1" applyAlignment="1">
      <alignment horizontal="right"/>
    </xf>
    <xf numFmtId="8" fontId="78" fillId="0" borderId="64" xfId="0" applyNumberFormat="1" applyFont="1" applyBorder="1" applyAlignment="1">
      <alignment horizontal="right"/>
    </xf>
    <xf numFmtId="4" fontId="78" fillId="0" borderId="66" xfId="0" applyNumberFormat="1" applyFont="1" applyBorder="1" applyAlignment="1">
      <alignment horizontal="right"/>
    </xf>
    <xf numFmtId="164" fontId="78" fillId="0" borderId="4" xfId="0" applyNumberFormat="1" applyFont="1" applyBorder="1" applyAlignment="1">
      <alignment horizontal="right"/>
    </xf>
    <xf numFmtId="8" fontId="78" fillId="0" borderId="4" xfId="0" applyNumberFormat="1" applyFont="1" applyBorder="1" applyAlignment="1">
      <alignment horizontal="right"/>
    </xf>
    <xf numFmtId="164" fontId="78" fillId="0" borderId="6" xfId="0" applyNumberFormat="1" applyFont="1" applyBorder="1" applyAlignment="1">
      <alignment horizontal="right"/>
    </xf>
    <xf numFmtId="164" fontId="78" fillId="0" borderId="4" xfId="0" applyNumberFormat="1" applyFont="1" applyBorder="1"/>
    <xf numFmtId="8" fontId="78" fillId="0" borderId="4" xfId="0" applyNumberFormat="1" applyFont="1" applyFill="1" applyBorder="1" applyAlignment="1">
      <alignment horizontal="right"/>
    </xf>
    <xf numFmtId="164" fontId="78" fillId="0" borderId="6" xfId="0" applyNumberFormat="1" applyFont="1" applyBorder="1"/>
    <xf numFmtId="164" fontId="78" fillId="0" borderId="12" xfId="0" applyNumberFormat="1" applyFont="1" applyBorder="1"/>
    <xf numFmtId="0" fontId="78" fillId="0" borderId="0" xfId="0" applyFont="1"/>
    <xf numFmtId="164" fontId="78" fillId="0" borderId="68" xfId="0" applyNumberFormat="1" applyFont="1" applyBorder="1" applyAlignment="1">
      <alignment horizontal="right"/>
    </xf>
    <xf numFmtId="164" fontId="78" fillId="0" borderId="66" xfId="0" applyNumberFormat="1" applyFont="1" applyBorder="1" applyAlignment="1">
      <alignment horizontal="right"/>
    </xf>
    <xf numFmtId="164" fontId="79" fillId="0" borderId="67" xfId="0" applyNumberFormat="1" applyFont="1" applyBorder="1" applyAlignment="1">
      <alignment horizontal="right"/>
    </xf>
    <xf numFmtId="164" fontId="79" fillId="0" borderId="4" xfId="0" applyNumberFormat="1" applyFont="1" applyBorder="1" applyAlignment="1">
      <alignment horizontal="right"/>
    </xf>
    <xf numFmtId="164" fontId="80" fillId="0" borderId="67" xfId="0" applyNumberFormat="1" applyFont="1" applyBorder="1" applyAlignment="1">
      <alignment horizontal="right"/>
    </xf>
    <xf numFmtId="164" fontId="73" fillId="0" borderId="5" xfId="0" applyNumberFormat="1" applyFont="1" applyBorder="1" applyAlignment="1">
      <alignment horizontal="right"/>
    </xf>
    <xf numFmtId="164" fontId="73" fillId="0" borderId="4" xfId="0" applyNumberFormat="1" applyFont="1" applyBorder="1"/>
    <xf numFmtId="164" fontId="73" fillId="3" borderId="5" xfId="0" applyNumberFormat="1" applyFont="1" applyFill="1" applyBorder="1" applyAlignment="1">
      <alignment horizontal="right"/>
    </xf>
    <xf numFmtId="164" fontId="73" fillId="0" borderId="4" xfId="0" applyNumberFormat="1" applyFont="1" applyBorder="1" applyAlignment="1">
      <alignment horizontal="right"/>
    </xf>
    <xf numFmtId="164" fontId="79" fillId="0" borderId="5" xfId="0" applyNumberFormat="1" applyFont="1" applyBorder="1" applyAlignment="1">
      <alignment horizontal="right"/>
    </xf>
    <xf numFmtId="164" fontId="73" fillId="0" borderId="6" xfId="0" applyNumberFormat="1" applyFont="1" applyBorder="1"/>
    <xf numFmtId="14" fontId="64" fillId="0" borderId="0" xfId="0" applyNumberFormat="1" applyFont="1"/>
    <xf numFmtId="0" fontId="37" fillId="0" borderId="10" xfId="0" applyFont="1" applyBorder="1" applyAlignment="1">
      <alignment horizontal="center" vertical="center"/>
    </xf>
    <xf numFmtId="0" fontId="81" fillId="0" borderId="9" xfId="0" applyFont="1" applyBorder="1" applyAlignment="1">
      <alignment horizontal="center" vertical="center"/>
    </xf>
    <xf numFmtId="0" fontId="81" fillId="0" borderId="10" xfId="0" applyFont="1" applyBorder="1" applyAlignment="1">
      <alignment horizontal="center" vertical="center"/>
    </xf>
    <xf numFmtId="0" fontId="82" fillId="0" borderId="10" xfId="0" applyFont="1" applyBorder="1" applyAlignment="1">
      <alignment horizontal="center" vertical="center"/>
    </xf>
    <xf numFmtId="0" fontId="81" fillId="0" borderId="10" xfId="0" applyFont="1" applyBorder="1" applyAlignment="1">
      <alignment horizontal="left" vertical="center"/>
    </xf>
    <xf numFmtId="3" fontId="81" fillId="0" borderId="10" xfId="0" applyNumberFormat="1" applyFont="1" applyBorder="1" applyAlignment="1">
      <alignment horizontal="center" vertical="center"/>
    </xf>
    <xf numFmtId="44" fontId="81" fillId="0" borderId="10" xfId="1" applyFont="1" applyBorder="1" applyAlignment="1">
      <alignment horizontal="left" vertical="center"/>
    </xf>
    <xf numFmtId="44" fontId="81" fillId="0" borderId="10" xfId="1" applyFont="1" applyBorder="1" applyAlignment="1">
      <alignment horizontal="center" vertical="center"/>
    </xf>
    <xf numFmtId="0" fontId="81" fillId="0" borderId="37" xfId="0" applyFont="1" applyBorder="1" applyAlignment="1">
      <alignment horizontal="center" vertical="center"/>
    </xf>
    <xf numFmtId="0" fontId="81" fillId="0" borderId="38" xfId="0" applyFont="1" applyBorder="1" applyAlignment="1">
      <alignment horizontal="center" vertical="center"/>
    </xf>
    <xf numFmtId="0" fontId="81" fillId="0" borderId="38" xfId="0" applyFont="1" applyBorder="1" applyAlignment="1">
      <alignment horizontal="left" vertical="center"/>
    </xf>
    <xf numFmtId="44" fontId="81" fillId="0" borderId="38" xfId="1" applyFont="1" applyBorder="1" applyAlignment="1">
      <alignment horizontal="left" vertical="center"/>
    </xf>
    <xf numFmtId="0" fontId="81" fillId="0" borderId="7" xfId="0" applyFont="1" applyBorder="1" applyAlignment="1">
      <alignment horizontal="center" vertical="center"/>
    </xf>
    <xf numFmtId="0" fontId="81" fillId="0" borderId="8" xfId="0" applyFont="1" applyBorder="1" applyAlignment="1">
      <alignment horizontal="center" vertical="center"/>
    </xf>
    <xf numFmtId="0" fontId="82" fillId="0" borderId="8" xfId="0" applyFont="1" applyBorder="1" applyAlignment="1">
      <alignment horizontal="center" vertical="center"/>
    </xf>
    <xf numFmtId="0" fontId="81" fillId="0" borderId="8" xfId="0" applyFont="1" applyBorder="1" applyAlignment="1">
      <alignment horizontal="left" vertical="center"/>
    </xf>
    <xf numFmtId="44" fontId="81" fillId="0" borderId="8" xfId="1" applyFont="1" applyBorder="1" applyAlignment="1">
      <alignment horizontal="left" vertical="center"/>
    </xf>
    <xf numFmtId="0" fontId="83" fillId="0" borderId="38" xfId="0" applyFont="1" applyBorder="1"/>
    <xf numFmtId="44" fontId="81" fillId="0" borderId="10" xfId="1" applyFont="1" applyFill="1" applyBorder="1" applyAlignment="1">
      <alignment horizontal="center" vertical="center"/>
    </xf>
    <xf numFmtId="44" fontId="81" fillId="3" borderId="10" xfId="1" applyFont="1" applyFill="1" applyBorder="1" applyAlignment="1">
      <alignment horizontal="left" vertical="center"/>
    </xf>
    <xf numFmtId="44" fontId="81" fillId="0" borderId="10" xfId="1" applyFont="1" applyFill="1" applyBorder="1" applyAlignment="1">
      <alignment horizontal="left" vertical="center"/>
    </xf>
    <xf numFmtId="44" fontId="81" fillId="0" borderId="8" xfId="1" applyFont="1" applyBorder="1" applyAlignment="1">
      <alignment horizontal="center" vertical="center"/>
    </xf>
    <xf numFmtId="0" fontId="84" fillId="6" borderId="10" xfId="0" applyFont="1" applyFill="1" applyBorder="1" applyAlignment="1">
      <alignment horizontal="left" vertical="center"/>
    </xf>
    <xf numFmtId="0" fontId="85" fillId="6" borderId="10" xfId="0" applyFont="1" applyFill="1" applyBorder="1" applyAlignment="1">
      <alignment horizontal="left" vertical="center"/>
    </xf>
    <xf numFmtId="0" fontId="81" fillId="6" borderId="10" xfId="0" applyFont="1" applyFill="1" applyBorder="1" applyAlignment="1">
      <alignment horizontal="center" vertical="center"/>
    </xf>
    <xf numFmtId="3" fontId="81" fillId="6" borderId="10" xfId="0" applyNumberFormat="1" applyFont="1" applyFill="1" applyBorder="1" applyAlignment="1">
      <alignment horizontal="center" vertical="center"/>
    </xf>
    <xf numFmtId="44" fontId="83" fillId="0" borderId="10" xfId="1" applyFont="1" applyBorder="1"/>
    <xf numFmtId="0" fontId="81" fillId="6" borderId="10" xfId="0" applyFont="1" applyFill="1" applyBorder="1" applyAlignment="1">
      <alignment horizontal="left" vertical="center"/>
    </xf>
    <xf numFmtId="0" fontId="81" fillId="6" borderId="38" xfId="0" applyFont="1" applyFill="1" applyBorder="1" applyAlignment="1">
      <alignment horizontal="left" vertical="center"/>
    </xf>
    <xf numFmtId="0" fontId="81" fillId="6" borderId="38" xfId="0" applyFont="1" applyFill="1" applyBorder="1" applyAlignment="1">
      <alignment horizontal="center" vertical="center"/>
    </xf>
    <xf numFmtId="0" fontId="81" fillId="6" borderId="8" xfId="0" applyFont="1" applyFill="1" applyBorder="1" applyAlignment="1">
      <alignment horizontal="center" vertical="center"/>
    </xf>
    <xf numFmtId="0" fontId="81" fillId="0" borderId="10" xfId="0" applyFont="1" applyBorder="1" applyAlignment="1">
      <alignment horizontal="left" vertical="center" wrapText="1"/>
    </xf>
    <xf numFmtId="44" fontId="81" fillId="0" borderId="10" xfId="1" applyFont="1" applyBorder="1" applyAlignment="1">
      <alignment horizontal="right" vertical="center"/>
    </xf>
    <xf numFmtId="44" fontId="82" fillId="0" borderId="10" xfId="0" applyNumberFormat="1" applyFont="1" applyBorder="1" applyAlignment="1">
      <alignment horizontal="center" vertical="center"/>
    </xf>
    <xf numFmtId="44" fontId="82" fillId="0" borderId="10" xfId="0" applyNumberFormat="1" applyFont="1" applyFill="1" applyBorder="1" applyAlignment="1">
      <alignment horizontal="center" vertical="center"/>
    </xf>
    <xf numFmtId="44" fontId="82" fillId="0" borderId="10" xfId="1" applyFont="1" applyFill="1" applyBorder="1" applyAlignment="1">
      <alignment horizontal="center" vertical="center"/>
    </xf>
    <xf numFmtId="0" fontId="82" fillId="0" borderId="10" xfId="0" applyFont="1" applyFill="1" applyBorder="1" applyAlignment="1">
      <alignment horizontal="center" vertical="center"/>
    </xf>
    <xf numFmtId="44" fontId="81" fillId="3" borderId="10" xfId="0" applyNumberFormat="1" applyFont="1" applyFill="1" applyBorder="1" applyAlignment="1">
      <alignment horizontal="center" vertical="center"/>
    </xf>
    <xf numFmtId="44" fontId="81" fillId="0" borderId="10" xfId="0" applyNumberFormat="1" applyFont="1" applyFill="1" applyBorder="1" applyAlignment="1">
      <alignment horizontal="center" vertical="center"/>
    </xf>
    <xf numFmtId="0" fontId="86" fillId="0" borderId="51" xfId="0" applyFont="1" applyBorder="1" applyAlignment="1">
      <alignment horizontal="center" vertical="center"/>
    </xf>
    <xf numFmtId="0" fontId="86" fillId="0" borderId="8" xfId="0" applyFont="1" applyBorder="1" applyAlignment="1">
      <alignment horizontal="center" vertical="center"/>
    </xf>
    <xf numFmtId="44" fontId="81" fillId="0" borderId="10" xfId="0" applyNumberFormat="1" applyFont="1" applyBorder="1" applyAlignment="1">
      <alignment horizontal="center"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8" xfId="0" applyFont="1" applyBorder="1" applyAlignment="1">
      <alignment horizontal="center" vertical="center" wrapText="1"/>
    </xf>
    <xf numFmtId="44" fontId="26" fillId="0" borderId="8" xfId="1" applyFont="1" applyBorder="1" applyAlignment="1">
      <alignment horizontal="left" vertical="center" wrapText="1"/>
    </xf>
    <xf numFmtId="44" fontId="26" fillId="0" borderId="8" xfId="1" applyFont="1" applyBorder="1" applyAlignment="1">
      <alignment horizontal="center" vertical="center" wrapText="1"/>
    </xf>
    <xf numFmtId="3" fontId="26" fillId="0" borderId="8" xfId="0" applyNumberFormat="1" applyFont="1" applyBorder="1" applyAlignment="1">
      <alignment horizontal="center" vertical="center" wrapText="1"/>
    </xf>
    <xf numFmtId="44" fontId="26" fillId="3" borderId="8" xfId="1" applyFont="1" applyFill="1" applyBorder="1" applyAlignment="1">
      <alignment horizontal="left" vertical="center" wrapText="1"/>
    </xf>
    <xf numFmtId="44" fontId="26" fillId="3" borderId="8" xfId="1" applyFont="1" applyFill="1" applyBorder="1" applyAlignment="1">
      <alignment horizontal="center" vertical="center" wrapText="1"/>
    </xf>
    <xf numFmtId="44" fontId="81" fillId="3" borderId="10" xfId="1" applyFont="1" applyFill="1" applyBorder="1" applyAlignment="1">
      <alignment horizontal="center" vertical="center"/>
    </xf>
    <xf numFmtId="44" fontId="82" fillId="0" borderId="10" xfId="1" applyFont="1" applyBorder="1" applyAlignment="1">
      <alignment horizontal="center" vertical="center"/>
    </xf>
    <xf numFmtId="0" fontId="40" fillId="0" borderId="2" xfId="0" applyFont="1" applyBorder="1" applyAlignment="1">
      <alignment horizontal="center" vertical="center"/>
    </xf>
    <xf numFmtId="44" fontId="83" fillId="0" borderId="33" xfId="1" applyFont="1" applyBorder="1" applyAlignment="1">
      <alignment horizontal="center"/>
    </xf>
    <xf numFmtId="44" fontId="83" fillId="0" borderId="34" xfId="1" applyFont="1" applyBorder="1" applyAlignment="1">
      <alignment horizontal="center"/>
    </xf>
    <xf numFmtId="44" fontId="83" fillId="0" borderId="2" xfId="1" applyFont="1" applyBorder="1" applyAlignment="1">
      <alignment horizontal="center"/>
    </xf>
    <xf numFmtId="44" fontId="83" fillId="0" borderId="6" xfId="1" applyFont="1" applyBorder="1" applyAlignment="1">
      <alignment horizontal="center"/>
    </xf>
    <xf numFmtId="0" fontId="81" fillId="0" borderId="136" xfId="0" applyFont="1" applyBorder="1" applyAlignment="1">
      <alignment horizontal="center" vertical="center"/>
    </xf>
    <xf numFmtId="3" fontId="81" fillId="0" borderId="2" xfId="0" applyNumberFormat="1" applyFont="1" applyBorder="1" applyAlignment="1">
      <alignment horizontal="center" vertical="center"/>
    </xf>
    <xf numFmtId="0" fontId="81" fillId="0" borderId="3" xfId="0" applyFont="1" applyBorder="1" applyAlignment="1">
      <alignment horizontal="center" vertical="center"/>
    </xf>
    <xf numFmtId="0" fontId="81" fillId="0" borderId="2" xfId="0" applyFont="1" applyBorder="1" applyAlignment="1">
      <alignment horizontal="center" vertical="center"/>
    </xf>
    <xf numFmtId="44" fontId="39" fillId="0" borderId="33" xfId="1" applyFont="1" applyBorder="1" applyAlignment="1">
      <alignment horizontal="center" vertical="center"/>
    </xf>
    <xf numFmtId="44" fontId="39" fillId="0" borderId="6" xfId="1" applyFont="1" applyBorder="1" applyAlignment="1">
      <alignment horizontal="center" vertical="center"/>
    </xf>
    <xf numFmtId="0" fontId="39" fillId="0" borderId="136" xfId="0" applyFont="1" applyBorder="1" applyAlignment="1">
      <alignment horizontal="center" vertical="center"/>
    </xf>
    <xf numFmtId="0" fontId="43" fillId="0" borderId="136"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44" fontId="43" fillId="0" borderId="33" xfId="1" applyFont="1" applyBorder="1" applyAlignment="1">
      <alignment horizontal="center" vertical="center"/>
    </xf>
    <xf numFmtId="44" fontId="43" fillId="0" borderId="6" xfId="1" applyFont="1" applyBorder="1" applyAlignment="1">
      <alignment horizontal="center" vertical="center"/>
    </xf>
    <xf numFmtId="44" fontId="81" fillId="0" borderId="33" xfId="1" applyFont="1" applyBorder="1" applyAlignment="1">
      <alignment horizontal="center" vertical="center"/>
    </xf>
    <xf numFmtId="44" fontId="81" fillId="0" borderId="6" xfId="1" applyFont="1" applyBorder="1" applyAlignment="1">
      <alignment horizontal="center" vertical="center"/>
    </xf>
    <xf numFmtId="0" fontId="82" fillId="0" borderId="2"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81" fillId="6" borderId="2" xfId="0" applyFont="1" applyFill="1" applyBorder="1" applyAlignment="1">
      <alignment horizontal="center" vertical="center"/>
    </xf>
    <xf numFmtId="0" fontId="81" fillId="6" borderId="3" xfId="0" applyFont="1" applyFill="1" applyBorder="1" applyAlignment="1">
      <alignment horizontal="center" vertical="center"/>
    </xf>
    <xf numFmtId="44" fontId="81" fillId="0" borderId="75" xfId="1" applyFont="1" applyBorder="1" applyAlignment="1">
      <alignment horizontal="center" vertical="center"/>
    </xf>
    <xf numFmtId="44" fontId="83" fillId="0" borderId="139" xfId="1" applyFont="1" applyBorder="1" applyAlignment="1">
      <alignment horizontal="center"/>
    </xf>
    <xf numFmtId="44" fontId="39" fillId="0" borderId="34" xfId="1" applyFont="1" applyBorder="1" applyAlignment="1">
      <alignment horizontal="center" vertical="center"/>
    </xf>
    <xf numFmtId="44" fontId="39" fillId="0" borderId="2" xfId="1" applyFont="1" applyFill="1" applyBorder="1" applyAlignment="1">
      <alignment horizontal="center" vertical="center"/>
    </xf>
    <xf numFmtId="44" fontId="39" fillId="0" borderId="2" xfId="1" applyFont="1" applyBorder="1" applyAlignment="1">
      <alignment horizontal="center" vertical="center"/>
    </xf>
    <xf numFmtId="0" fontId="83" fillId="0" borderId="136" xfId="0" applyFont="1" applyBorder="1" applyAlignment="1">
      <alignment horizontal="center"/>
    </xf>
    <xf numFmtId="0" fontId="83" fillId="0" borderId="2" xfId="0" applyFont="1" applyBorder="1" applyAlignment="1">
      <alignment horizontal="center"/>
    </xf>
    <xf numFmtId="0" fontId="83" fillId="0" borderId="3" xfId="0" applyFont="1" applyBorder="1" applyAlignment="1">
      <alignment horizontal="center"/>
    </xf>
    <xf numFmtId="0" fontId="83" fillId="0" borderId="137" xfId="0" applyFont="1" applyBorder="1" applyAlignment="1">
      <alignment horizontal="center" vertical="center"/>
    </xf>
    <xf numFmtId="0" fontId="83" fillId="0" borderId="138" xfId="0" applyFont="1" applyBorder="1" applyAlignment="1">
      <alignment horizontal="center"/>
    </xf>
    <xf numFmtId="0" fontId="89" fillId="0" borderId="7"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7" xfId="0" applyFont="1" applyBorder="1" applyAlignment="1">
      <alignment horizontal="center" vertical="center" wrapText="1"/>
    </xf>
    <xf numFmtId="0" fontId="89" fillId="0" borderId="9" xfId="0" applyFont="1" applyBorder="1" applyAlignment="1">
      <alignment horizontal="center" vertical="center" wrapText="1"/>
    </xf>
    <xf numFmtId="0" fontId="26" fillId="0" borderId="11" xfId="0" applyFont="1" applyBorder="1" applyAlignment="1">
      <alignment horizontal="center" vertical="center" wrapText="1"/>
    </xf>
    <xf numFmtId="3" fontId="26" fillId="0" borderId="9" xfId="0" applyNumberFormat="1" applyFont="1" applyBorder="1" applyAlignment="1">
      <alignment horizontal="center" vertical="center" wrapText="1"/>
    </xf>
    <xf numFmtId="0" fontId="26" fillId="0" borderId="38" xfId="0" applyFont="1" applyBorder="1" applyAlignment="1">
      <alignment horizontal="center" vertical="center" wrapText="1"/>
    </xf>
    <xf numFmtId="0" fontId="26" fillId="6" borderId="10"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90" fillId="0" borderId="11" xfId="0" applyFont="1" applyBorder="1" applyAlignment="1">
      <alignment horizontal="center" vertical="center" wrapText="1"/>
    </xf>
    <xf numFmtId="0" fontId="26" fillId="6" borderId="142" xfId="0" applyFont="1" applyFill="1" applyBorder="1" applyAlignment="1">
      <alignment horizontal="center" vertical="center" wrapText="1"/>
    </xf>
    <xf numFmtId="3" fontId="26" fillId="6" borderId="9" xfId="0" applyNumberFormat="1" applyFont="1" applyFill="1" applyBorder="1" applyAlignment="1">
      <alignment horizontal="center" vertical="center" wrapText="1"/>
    </xf>
    <xf numFmtId="0" fontId="26" fillId="6" borderId="9" xfId="0" applyFont="1" applyFill="1" applyBorder="1" applyAlignment="1">
      <alignment horizontal="center" vertical="center" wrapText="1"/>
    </xf>
    <xf numFmtId="0" fontId="89" fillId="0" borderId="37" xfId="0" applyFont="1" applyBorder="1" applyAlignment="1">
      <alignment horizontal="center" vertical="center" wrapText="1"/>
    </xf>
    <xf numFmtId="0" fontId="26" fillId="0" borderId="37" xfId="0" applyFont="1" applyBorder="1" applyAlignment="1">
      <alignment horizontal="center" vertical="center" wrapText="1"/>
    </xf>
    <xf numFmtId="44" fontId="78" fillId="0" borderId="0" xfId="1" applyFont="1" applyBorder="1" applyAlignment="1">
      <alignment horizontal="center" vertical="center" wrapText="1"/>
    </xf>
    <xf numFmtId="44" fontId="91" fillId="0" borderId="0" xfId="1" applyFont="1" applyAlignment="1">
      <alignment horizontal="center" vertical="center" wrapText="1"/>
    </xf>
    <xf numFmtId="44" fontId="78" fillId="0" borderId="0" xfId="1" applyFont="1" applyAlignment="1">
      <alignment horizontal="center"/>
    </xf>
    <xf numFmtId="44" fontId="92" fillId="0" borderId="0" xfId="1" applyFont="1" applyAlignment="1">
      <alignment horizontal="center" vertical="center" wrapText="1"/>
    </xf>
    <xf numFmtId="44" fontId="78" fillId="3" borderId="0" xfId="1" applyFont="1" applyFill="1" applyAlignment="1">
      <alignment horizontal="center"/>
    </xf>
    <xf numFmtId="44" fontId="78" fillId="0" borderId="0" xfId="1" applyFont="1" applyFill="1" applyAlignment="1">
      <alignment horizontal="center"/>
    </xf>
    <xf numFmtId="0" fontId="93" fillId="0" borderId="0" xfId="0" applyFont="1" applyAlignment="1"/>
    <xf numFmtId="0" fontId="93" fillId="0" borderId="0" xfId="0" applyFont="1" applyAlignment="1">
      <alignment horizontal="center"/>
    </xf>
    <xf numFmtId="0" fontId="94" fillId="0" borderId="0" xfId="0" applyFont="1" applyAlignment="1">
      <alignment horizontal="center" wrapText="1"/>
    </xf>
    <xf numFmtId="0" fontId="94" fillId="0" borderId="2" xfId="0" applyFont="1" applyBorder="1" applyAlignment="1">
      <alignment horizontal="left"/>
    </xf>
    <xf numFmtId="0" fontId="94" fillId="0" borderId="0" xfId="0" applyFont="1" applyAlignment="1">
      <alignment horizontal="center"/>
    </xf>
    <xf numFmtId="0" fontId="95" fillId="0" borderId="0" xfId="0" applyFont="1" applyAlignment="1">
      <alignment horizontal="left"/>
    </xf>
    <xf numFmtId="0" fontId="94" fillId="0" borderId="2" xfId="0" applyFont="1" applyBorder="1" applyAlignment="1">
      <alignment horizontal="center"/>
    </xf>
    <xf numFmtId="3" fontId="94" fillId="0" borderId="2" xfId="0" applyNumberFormat="1" applyFont="1" applyBorder="1" applyAlignment="1">
      <alignment horizontal="center"/>
    </xf>
    <xf numFmtId="0" fontId="95" fillId="0" borderId="0" xfId="0" applyFont="1" applyAlignment="1">
      <alignment horizontal="center"/>
    </xf>
    <xf numFmtId="0" fontId="94" fillId="0" borderId="0" xfId="0" applyFont="1" applyAlignment="1">
      <alignment horizontal="left"/>
    </xf>
    <xf numFmtId="44" fontId="6" fillId="0" borderId="2" xfId="1" applyFont="1" applyBorder="1" applyAlignment="1">
      <alignment horizontal="center"/>
    </xf>
    <xf numFmtId="43" fontId="6" fillId="0" borderId="2" xfId="8" applyFont="1" applyBorder="1" applyAlignment="1">
      <alignment horizontal="center"/>
    </xf>
    <xf numFmtId="43" fontId="6" fillId="0" borderId="2" xfId="8" applyFont="1" applyFill="1" applyBorder="1" applyAlignment="1">
      <alignment horizontal="center"/>
    </xf>
    <xf numFmtId="43" fontId="6" fillId="3" borderId="2" xfId="8" applyFont="1" applyFill="1" applyBorder="1" applyAlignment="1">
      <alignment horizontal="center"/>
    </xf>
    <xf numFmtId="44" fontId="6" fillId="0" borderId="2" xfId="1" applyFont="1" applyFill="1" applyBorder="1" applyAlignment="1">
      <alignment horizontal="center"/>
    </xf>
    <xf numFmtId="44" fontId="6" fillId="3" borderId="2" xfId="1" applyFont="1" applyFill="1" applyBorder="1" applyAlignment="1">
      <alignment horizontal="center"/>
    </xf>
    <xf numFmtId="44" fontId="96" fillId="0" borderId="2" xfId="1" applyFont="1" applyBorder="1" applyAlignment="1">
      <alignment horizontal="center"/>
    </xf>
    <xf numFmtId="44" fontId="6" fillId="0" borderId="0" xfId="1" applyFont="1" applyFill="1" applyAlignment="1">
      <alignment horizontal="center"/>
    </xf>
    <xf numFmtId="43" fontId="6" fillId="0" borderId="0" xfId="8" applyFont="1" applyFill="1" applyAlignment="1">
      <alignment horizontal="center"/>
    </xf>
    <xf numFmtId="0" fontId="0" fillId="0" borderId="0" xfId="0" applyFont="1" applyAlignment="1">
      <alignment horizontal="center"/>
    </xf>
    <xf numFmtId="0" fontId="79" fillId="0" borderId="0" xfId="0" applyFont="1" applyAlignment="1">
      <alignment horizontal="center"/>
    </xf>
    <xf numFmtId="0" fontId="79" fillId="0" borderId="0" xfId="0" applyFont="1" applyFill="1" applyAlignment="1">
      <alignment horizontal="center"/>
    </xf>
    <xf numFmtId="3" fontId="79" fillId="0" borderId="0" xfId="0" applyNumberFormat="1" applyFont="1" applyFill="1" applyAlignment="1">
      <alignment horizontal="center"/>
    </xf>
    <xf numFmtId="3" fontId="79" fillId="0" borderId="0" xfId="0" applyNumberFormat="1" applyFont="1" applyAlignment="1">
      <alignment horizontal="center"/>
    </xf>
    <xf numFmtId="0" fontId="0" fillId="0" borderId="0" xfId="0" applyAlignment="1">
      <alignment horizontal="left"/>
    </xf>
    <xf numFmtId="0" fontId="93" fillId="0" borderId="0" xfId="0" applyFont="1" applyAlignment="1">
      <alignment horizontal="left"/>
    </xf>
    <xf numFmtId="0" fontId="79" fillId="0" borderId="0" xfId="0" applyFont="1" applyAlignment="1">
      <alignment horizontal="left"/>
    </xf>
    <xf numFmtId="0" fontId="79" fillId="0" borderId="0" xfId="0" applyFont="1" applyFill="1" applyAlignment="1">
      <alignment horizontal="left"/>
    </xf>
    <xf numFmtId="0" fontId="73" fillId="0" borderId="0" xfId="0" applyFont="1" applyAlignment="1">
      <alignment horizontal="left"/>
    </xf>
    <xf numFmtId="0" fontId="79" fillId="0" borderId="0" xfId="0" applyFont="1" applyAlignment="1">
      <alignment horizontal="left" wrapText="1"/>
    </xf>
    <xf numFmtId="0" fontId="0" fillId="0" borderId="0" xfId="0" applyFont="1" applyAlignment="1">
      <alignment horizontal="left"/>
    </xf>
    <xf numFmtId="44" fontId="94" fillId="0" borderId="117" xfId="1" applyFont="1" applyBorder="1" applyAlignment="1">
      <alignment horizontal="center"/>
    </xf>
    <xf numFmtId="43" fontId="94" fillId="0" borderId="59" xfId="8" applyFont="1" applyBorder="1" applyAlignment="1">
      <alignment horizontal="center"/>
    </xf>
    <xf numFmtId="44" fontId="79" fillId="0" borderId="117" xfId="1" applyFont="1" applyBorder="1" applyAlignment="1">
      <alignment horizontal="center"/>
    </xf>
    <xf numFmtId="43" fontId="79" fillId="0" borderId="59" xfId="8" applyFont="1" applyBorder="1" applyAlignment="1">
      <alignment horizontal="center"/>
    </xf>
    <xf numFmtId="44" fontId="79" fillId="0" borderId="117" xfId="1" applyFont="1" applyFill="1" applyBorder="1" applyAlignment="1">
      <alignment horizontal="center"/>
    </xf>
    <xf numFmtId="43" fontId="79" fillId="0" borderId="59" xfId="8" applyFont="1" applyFill="1" applyBorder="1" applyAlignment="1">
      <alignment horizontal="center"/>
    </xf>
    <xf numFmtId="43" fontId="73" fillId="0" borderId="59" xfId="8" applyFont="1" applyFill="1" applyBorder="1" applyAlignment="1">
      <alignment horizontal="center"/>
    </xf>
    <xf numFmtId="43" fontId="73" fillId="0" borderId="59" xfId="8" applyFont="1" applyBorder="1" applyAlignment="1">
      <alignment horizontal="center"/>
    </xf>
    <xf numFmtId="44" fontId="79" fillId="0" borderId="108" xfId="1" applyFont="1" applyBorder="1" applyAlignment="1">
      <alignment horizontal="center"/>
    </xf>
    <xf numFmtId="43" fontId="73" fillId="0" borderId="66" xfId="8" applyFont="1" applyBorder="1" applyAlignment="1">
      <alignment horizontal="center"/>
    </xf>
    <xf numFmtId="0" fontId="79" fillId="0" borderId="117" xfId="0" applyFont="1" applyFill="1" applyBorder="1" applyAlignment="1">
      <alignment horizontal="center"/>
    </xf>
    <xf numFmtId="43" fontId="73" fillId="0" borderId="117" xfId="8" applyFont="1" applyFill="1" applyBorder="1" applyAlignment="1">
      <alignment horizontal="center"/>
    </xf>
    <xf numFmtId="43" fontId="79" fillId="0" borderId="117" xfId="8" applyFont="1" applyFill="1" applyBorder="1" applyAlignment="1">
      <alignment horizontal="center"/>
    </xf>
    <xf numFmtId="43" fontId="79" fillId="3" borderId="59" xfId="8" applyFont="1" applyFill="1" applyBorder="1" applyAlignment="1">
      <alignment horizontal="center"/>
    </xf>
    <xf numFmtId="43" fontId="73" fillId="0" borderId="117" xfId="8" applyFont="1" applyBorder="1" applyAlignment="1">
      <alignment horizontal="center"/>
    </xf>
    <xf numFmtId="43" fontId="73" fillId="0" borderId="108" xfId="8" applyFont="1" applyBorder="1" applyAlignment="1">
      <alignment horizontal="center"/>
    </xf>
    <xf numFmtId="44" fontId="97" fillId="0" borderId="117" xfId="1" applyFont="1" applyFill="1" applyBorder="1" applyAlignment="1">
      <alignment horizontal="center"/>
    </xf>
    <xf numFmtId="44" fontId="79" fillId="0" borderId="59" xfId="1" applyFont="1" applyFill="1" applyBorder="1" applyAlignment="1">
      <alignment horizontal="center"/>
    </xf>
    <xf numFmtId="43" fontId="80" fillId="0" borderId="117" xfId="8" applyFont="1" applyFill="1" applyBorder="1" applyAlignment="1">
      <alignment horizontal="center"/>
    </xf>
    <xf numFmtId="43" fontId="80" fillId="0" borderId="59" xfId="8" applyFont="1" applyFill="1" applyBorder="1" applyAlignment="1">
      <alignment horizontal="center"/>
    </xf>
    <xf numFmtId="43" fontId="79" fillId="0" borderId="66" xfId="8" applyFont="1" applyBorder="1" applyAlignment="1">
      <alignment horizontal="center"/>
    </xf>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9" xfId="0" applyFont="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164" fontId="0" fillId="0" borderId="117" xfId="0" applyNumberFormat="1" applyBorder="1"/>
    <xf numFmtId="164" fontId="0" fillId="0" borderId="59" xfId="0" applyNumberFormat="1" applyBorder="1"/>
    <xf numFmtId="164" fontId="0" fillId="0" borderId="108" xfId="0" applyNumberFormat="1" applyBorder="1"/>
    <xf numFmtId="164" fontId="0" fillId="0" borderId="66" xfId="0" applyNumberFormat="1" applyBorder="1"/>
    <xf numFmtId="0" fontId="0" fillId="0" borderId="6" xfId="0" applyBorder="1" applyAlignment="1">
      <alignment horizontal="center"/>
    </xf>
    <xf numFmtId="44" fontId="67" fillId="0" borderId="29" xfId="1" applyFont="1" applyBorder="1" applyAlignment="1">
      <alignment horizontal="center" vertical="center" wrapText="1"/>
    </xf>
    <xf numFmtId="44" fontId="67" fillId="0" borderId="10" xfId="1" applyFont="1" applyBorder="1" applyAlignment="1">
      <alignment horizontal="center" vertical="center" wrapText="1"/>
    </xf>
    <xf numFmtId="0" fontId="99" fillId="0" borderId="9" xfId="0" applyFont="1" applyBorder="1" applyAlignment="1">
      <alignment horizontal="center" vertical="center" wrapText="1"/>
    </xf>
    <xf numFmtId="0" fontId="99" fillId="0" borderId="11" xfId="0" applyFont="1" applyBorder="1" applyAlignment="1">
      <alignment horizontal="left" vertical="center" wrapText="1"/>
    </xf>
    <xf numFmtId="44" fontId="26" fillId="0" borderId="11" xfId="1" applyFont="1" applyBorder="1" applyAlignment="1">
      <alignment horizontal="left" vertical="center" wrapText="1"/>
    </xf>
    <xf numFmtId="0" fontId="100" fillId="0" borderId="10" xfId="0" applyFont="1" applyBorder="1" applyAlignment="1">
      <alignment horizontal="center" vertical="center" wrapText="1"/>
    </xf>
    <xf numFmtId="0" fontId="100" fillId="0" borderId="10" xfId="0" applyFont="1" applyBorder="1" applyAlignment="1">
      <alignment horizontal="left" vertical="center" wrapText="1"/>
    </xf>
    <xf numFmtId="3" fontId="100" fillId="0" borderId="10" xfId="0" applyNumberFormat="1" applyFont="1" applyBorder="1" applyAlignment="1">
      <alignment horizontal="center" vertical="center" wrapText="1"/>
    </xf>
    <xf numFmtId="0" fontId="26" fillId="0" borderId="10" xfId="0" applyFont="1" applyBorder="1" applyAlignment="1">
      <alignment horizontal="justify" vertical="center" wrapText="1"/>
    </xf>
    <xf numFmtId="0" fontId="100" fillId="0" borderId="9" xfId="0" applyFont="1" applyBorder="1" applyAlignment="1">
      <alignment horizontal="center" vertical="center" wrapText="1"/>
    </xf>
    <xf numFmtId="44" fontId="26" fillId="0" borderId="10" xfId="1" applyFont="1" applyBorder="1" applyAlignment="1">
      <alignment horizontal="justify" vertical="center" wrapText="1"/>
    </xf>
    <xf numFmtId="44" fontId="26" fillId="2" borderId="10" xfId="1" applyFont="1" applyFill="1" applyBorder="1" applyAlignment="1">
      <alignment horizontal="justify" vertical="center" wrapText="1"/>
    </xf>
    <xf numFmtId="0" fontId="26" fillId="0" borderId="28" xfId="0" applyFont="1" applyBorder="1" applyAlignment="1">
      <alignment horizontal="left" vertical="center" wrapText="1"/>
    </xf>
    <xf numFmtId="3" fontId="101" fillId="0" borderId="28" xfId="0" applyNumberFormat="1" applyFont="1" applyBorder="1" applyAlignment="1">
      <alignment vertical="center" wrapText="1"/>
    </xf>
    <xf numFmtId="44" fontId="26" fillId="0" borderId="28" xfId="1" applyFont="1" applyBorder="1" applyAlignment="1">
      <alignment horizontal="justify" vertical="center" wrapText="1"/>
    </xf>
    <xf numFmtId="44" fontId="26" fillId="0" borderId="38" xfId="1" applyFont="1" applyBorder="1" applyAlignment="1">
      <alignment horizontal="left" vertical="center" wrapText="1"/>
    </xf>
    <xf numFmtId="44" fontId="26" fillId="0" borderId="7" xfId="1" applyFont="1" applyBorder="1" applyAlignment="1">
      <alignment vertical="center" wrapText="1"/>
    </xf>
    <xf numFmtId="44" fontId="26" fillId="0" borderId="7" xfId="1" applyFont="1" applyBorder="1" applyAlignment="1">
      <alignment horizontal="justify" vertical="center" wrapText="1"/>
    </xf>
    <xf numFmtId="0" fontId="99" fillId="0" borderId="35" xfId="0" applyFont="1" applyBorder="1" applyAlignment="1">
      <alignment vertical="center" wrapText="1"/>
    </xf>
    <xf numFmtId="0" fontId="99" fillId="0" borderId="51" xfId="0" applyFont="1" applyBorder="1" applyAlignment="1">
      <alignment vertical="center" wrapText="1"/>
    </xf>
    <xf numFmtId="0" fontId="99" fillId="0" borderId="8" xfId="0" applyFont="1" applyBorder="1" applyAlignment="1">
      <alignment vertical="center" wrapText="1"/>
    </xf>
    <xf numFmtId="44" fontId="26" fillId="0" borderId="7" xfId="1" applyFont="1" applyBorder="1" applyAlignment="1">
      <alignment horizontal="left" vertical="center" wrapText="1"/>
    </xf>
    <xf numFmtId="0" fontId="101" fillId="0" borderId="10" xfId="0" applyFont="1" applyBorder="1" applyAlignment="1">
      <alignment horizontal="center" vertical="center" wrapText="1"/>
    </xf>
    <xf numFmtId="0" fontId="26" fillId="0" borderId="7" xfId="0" applyFont="1" applyBorder="1" applyAlignment="1">
      <alignment horizontal="justify" vertical="center" wrapText="1"/>
    </xf>
    <xf numFmtId="3" fontId="101" fillId="0" borderId="10" xfId="0" applyNumberFormat="1" applyFont="1" applyBorder="1" applyAlignment="1">
      <alignment horizontal="center" vertical="center" wrapText="1"/>
    </xf>
    <xf numFmtId="44" fontId="26" fillId="0" borderId="37" xfId="1" applyFont="1" applyBorder="1" applyAlignment="1">
      <alignment horizontal="left" vertical="center" wrapText="1"/>
    </xf>
    <xf numFmtId="44" fontId="26" fillId="0" borderId="28" xfId="1" applyFont="1" applyBorder="1" applyAlignment="1">
      <alignment horizontal="left" vertical="center" wrapText="1"/>
    </xf>
    <xf numFmtId="44" fontId="26" fillId="2" borderId="10" xfId="1" applyFont="1" applyFill="1" applyBorder="1" applyAlignment="1">
      <alignment horizontal="left" vertical="center" wrapText="1"/>
    </xf>
    <xf numFmtId="0" fontId="101" fillId="0" borderId="10" xfId="0" applyFont="1" applyBorder="1" applyAlignment="1">
      <alignment horizontal="left" vertical="center" wrapText="1"/>
    </xf>
    <xf numFmtId="0" fontId="40" fillId="0" borderId="99" xfId="0" applyFont="1" applyBorder="1" applyAlignment="1">
      <alignment vertical="center" wrapText="1"/>
    </xf>
    <xf numFmtId="0" fontId="40" fillId="0" borderId="100" xfId="0" applyFont="1" applyBorder="1" applyAlignment="1">
      <alignment vertical="center" wrapText="1"/>
    </xf>
    <xf numFmtId="0" fontId="40" fillId="0" borderId="29" xfId="0" applyFont="1" applyBorder="1" applyAlignment="1">
      <alignment vertical="center" wrapText="1"/>
    </xf>
    <xf numFmtId="0" fontId="101" fillId="0" borderId="9" xfId="0" applyFont="1" applyBorder="1" applyAlignment="1">
      <alignment horizontal="center" vertical="center" wrapText="1"/>
    </xf>
    <xf numFmtId="0" fontId="101" fillId="0" borderId="37" xfId="0" applyFont="1" applyBorder="1" applyAlignment="1">
      <alignment horizontal="center" vertical="center" wrapText="1"/>
    </xf>
    <xf numFmtId="0" fontId="101" fillId="0" borderId="0" xfId="0" applyFont="1" applyBorder="1" applyAlignment="1">
      <alignment horizontal="center" vertical="center" wrapText="1"/>
    </xf>
    <xf numFmtId="0" fontId="101" fillId="0" borderId="0" xfId="0" applyFont="1" applyBorder="1" applyAlignment="1">
      <alignment horizontal="left" vertical="center" wrapText="1"/>
    </xf>
    <xf numFmtId="44" fontId="26" fillId="0" borderId="0" xfId="1" applyFont="1" applyBorder="1" applyAlignment="1">
      <alignment horizontal="center" vertical="center" wrapText="1"/>
    </xf>
    <xf numFmtId="44" fontId="26" fillId="2" borderId="0" xfId="1" applyFont="1" applyFill="1" applyBorder="1" applyAlignment="1">
      <alignment horizontal="left" vertical="center" wrapText="1"/>
    </xf>
    <xf numFmtId="0" fontId="102" fillId="0" borderId="0" xfId="0" applyFont="1" applyBorder="1" applyAlignment="1">
      <alignment horizontal="left" vertical="center" wrapText="1"/>
    </xf>
    <xf numFmtId="0" fontId="103" fillId="0" borderId="0" xfId="0" applyFont="1" applyBorder="1" applyAlignment="1">
      <alignment horizontal="left" vertical="center" wrapText="1"/>
    </xf>
    <xf numFmtId="44" fontId="0" fillId="2" borderId="0" xfId="1" applyFont="1" applyFill="1"/>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0" fontId="26" fillId="0" borderId="9" xfId="0" applyFont="1" applyBorder="1" applyAlignment="1">
      <alignment horizontal="center" vertical="center" wrapText="1"/>
    </xf>
    <xf numFmtId="44" fontId="0" fillId="0" borderId="117" xfId="0" applyNumberFormat="1" applyBorder="1"/>
    <xf numFmtId="44" fontId="0" fillId="0" borderId="59" xfId="0" applyNumberFormat="1" applyBorder="1"/>
    <xf numFmtId="44" fontId="0" fillId="0" borderId="108" xfId="0" applyNumberFormat="1" applyBorder="1"/>
    <xf numFmtId="44" fontId="0" fillId="0" borderId="66" xfId="0" applyNumberFormat="1" applyBorder="1"/>
    <xf numFmtId="0" fontId="67" fillId="0" borderId="9" xfId="0" applyFont="1" applyBorder="1" applyAlignment="1">
      <alignment horizontal="center" vertical="center" wrapText="1"/>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144" xfId="0" applyFont="1" applyBorder="1" applyAlignment="1">
      <alignment vertical="center"/>
    </xf>
    <xf numFmtId="0" fontId="6" fillId="0" borderId="145" xfId="0" applyFont="1" applyBorder="1" applyAlignment="1">
      <alignment horizontal="center" vertical="center"/>
    </xf>
    <xf numFmtId="0" fontId="27" fillId="0" borderId="39" xfId="0" applyFont="1" applyBorder="1" applyAlignment="1">
      <alignment vertical="center"/>
    </xf>
    <xf numFmtId="0" fontId="27" fillId="0" borderId="0" xfId="0" applyFont="1" applyAlignment="1">
      <alignment vertical="center"/>
    </xf>
    <xf numFmtId="0" fontId="104" fillId="0" borderId="33" xfId="0" applyFont="1" applyFill="1" applyBorder="1" applyAlignment="1">
      <alignment horizontal="center" vertical="center"/>
    </xf>
    <xf numFmtId="0" fontId="104" fillId="0" borderId="2" xfId="0" applyFont="1" applyFill="1" applyBorder="1" applyAlignment="1">
      <alignment horizontal="center" vertical="center"/>
    </xf>
    <xf numFmtId="0" fontId="104" fillId="0" borderId="3" xfId="0" applyFont="1" applyFill="1" applyBorder="1" applyAlignment="1">
      <alignment horizontal="center" vertical="center"/>
    </xf>
    <xf numFmtId="7" fontId="104" fillId="0" borderId="118" xfId="0" applyNumberFormat="1" applyFont="1" applyFill="1" applyBorder="1" applyAlignment="1" applyProtection="1">
      <alignment horizontal="center" vertical="center"/>
      <protection locked="0"/>
    </xf>
    <xf numFmtId="7" fontId="104" fillId="0" borderId="42" xfId="0" applyNumberFormat="1" applyFont="1" applyFill="1" applyBorder="1" applyAlignment="1" applyProtection="1">
      <alignment horizontal="right" vertical="center"/>
      <protection locked="0"/>
    </xf>
    <xf numFmtId="7" fontId="104" fillId="0" borderId="75" xfId="0" applyNumberFormat="1" applyFont="1" applyFill="1" applyBorder="1" applyAlignment="1" applyProtection="1">
      <alignment horizontal="center" vertical="center"/>
      <protection locked="0"/>
    </xf>
    <xf numFmtId="0" fontId="104" fillId="0" borderId="3" xfId="0" applyFont="1" applyFill="1" applyBorder="1" applyAlignment="1">
      <alignment horizontal="left" vertical="center"/>
    </xf>
    <xf numFmtId="0" fontId="104" fillId="0" borderId="14" xfId="0" applyFont="1" applyFill="1" applyBorder="1" applyAlignment="1">
      <alignment horizontal="left" vertical="center"/>
    </xf>
    <xf numFmtId="0" fontId="104" fillId="0" borderId="6" xfId="0" applyFont="1" applyFill="1" applyBorder="1" applyAlignment="1">
      <alignment horizontal="left" vertical="center"/>
    </xf>
    <xf numFmtId="0" fontId="9" fillId="0" borderId="110" xfId="0" applyFont="1" applyFill="1" applyBorder="1" applyAlignment="1">
      <alignment vertical="center"/>
    </xf>
    <xf numFmtId="0" fontId="9" fillId="0" borderId="14" xfId="0" applyFont="1" applyFill="1" applyBorder="1" applyAlignment="1">
      <alignment vertical="center"/>
    </xf>
    <xf numFmtId="0" fontId="9" fillId="0" borderId="111" xfId="0" applyFont="1" applyFill="1" applyBorder="1" applyAlignment="1">
      <alignment vertical="center"/>
    </xf>
    <xf numFmtId="0" fontId="104" fillId="0" borderId="153" xfId="0" applyFont="1" applyFill="1" applyBorder="1" applyAlignment="1">
      <alignment horizontal="center" vertical="center"/>
    </xf>
    <xf numFmtId="0" fontId="104" fillId="0" borderId="54" xfId="0" applyFont="1" applyFill="1" applyBorder="1" applyAlignment="1">
      <alignment horizontal="center" vertical="center"/>
    </xf>
    <xf numFmtId="3" fontId="104" fillId="0" borderId="2" xfId="0" applyNumberFormat="1" applyFont="1" applyFill="1" applyBorder="1" applyAlignment="1" applyProtection="1">
      <alignment horizontal="center" vertical="center"/>
      <protection locked="0"/>
    </xf>
    <xf numFmtId="3" fontId="104" fillId="0" borderId="3" xfId="0" applyNumberFormat="1" applyFont="1" applyFill="1" applyBorder="1" applyAlignment="1" applyProtection="1">
      <alignment horizontal="center" vertical="center"/>
      <protection locked="0"/>
    </xf>
    <xf numFmtId="3" fontId="105" fillId="0" borderId="2" xfId="0" applyNumberFormat="1" applyFont="1" applyFill="1" applyBorder="1" applyAlignment="1" applyProtection="1">
      <alignment horizontal="center" vertical="center"/>
      <protection locked="0"/>
    </xf>
    <xf numFmtId="0" fontId="105" fillId="0" borderId="3" xfId="0" applyFont="1" applyFill="1" applyBorder="1" applyAlignment="1">
      <alignment horizontal="center" vertical="center"/>
    </xf>
    <xf numFmtId="7" fontId="105" fillId="0" borderId="33" xfId="0" applyNumberFormat="1" applyFont="1" applyFill="1" applyBorder="1" applyAlignment="1" applyProtection="1">
      <alignment horizontal="center" vertical="center"/>
      <protection locked="0"/>
    </xf>
    <xf numFmtId="7" fontId="105" fillId="0" borderId="2" xfId="0" applyNumberFormat="1" applyFont="1" applyFill="1" applyBorder="1" applyAlignment="1" applyProtection="1">
      <alignment horizontal="center" vertical="center"/>
      <protection locked="0"/>
    </xf>
    <xf numFmtId="3" fontId="104" fillId="0" borderId="54" xfId="0" applyNumberFormat="1" applyFont="1" applyFill="1" applyBorder="1" applyAlignment="1" applyProtection="1">
      <alignment horizontal="center" vertical="center"/>
      <protection locked="0"/>
    </xf>
    <xf numFmtId="3" fontId="104" fillId="0" borderId="55" xfId="0" applyNumberFormat="1" applyFont="1" applyFill="1" applyBorder="1" applyAlignment="1" applyProtection="1">
      <alignment horizontal="center" vertical="center"/>
      <protection locked="0"/>
    </xf>
    <xf numFmtId="7" fontId="106" fillId="0" borderId="33" xfId="0" applyNumberFormat="1" applyFont="1" applyFill="1" applyBorder="1" applyAlignment="1" applyProtection="1">
      <alignment horizontal="center" vertical="center"/>
      <protection locked="0"/>
    </xf>
    <xf numFmtId="7" fontId="106" fillId="0" borderId="2" xfId="0" applyNumberFormat="1" applyFont="1" applyFill="1" applyBorder="1" applyAlignment="1" applyProtection="1">
      <alignment horizontal="center" vertical="center"/>
      <protection locked="0"/>
    </xf>
    <xf numFmtId="7" fontId="104" fillId="0" borderId="33" xfId="0" applyNumberFormat="1" applyFont="1" applyFill="1" applyBorder="1" applyAlignment="1" applyProtection="1">
      <alignment horizontal="center" vertical="center"/>
      <protection locked="0"/>
    </xf>
    <xf numFmtId="7" fontId="104" fillId="0" borderId="34" xfId="0" applyNumberFormat="1" applyFont="1" applyFill="1" applyBorder="1" applyAlignment="1" applyProtection="1">
      <alignment horizontal="right" vertical="center"/>
      <protection locked="0"/>
    </xf>
    <xf numFmtId="7" fontId="104" fillId="0" borderId="2" xfId="0" applyNumberFormat="1" applyFont="1" applyFill="1" applyBorder="1" applyAlignment="1" applyProtection="1">
      <alignment horizontal="center" vertical="center"/>
      <protection locked="0"/>
    </xf>
    <xf numFmtId="7" fontId="105" fillId="0" borderId="118" xfId="0" applyNumberFormat="1" applyFont="1" applyFill="1" applyBorder="1" applyAlignment="1" applyProtection="1">
      <alignment horizontal="center" vertical="center"/>
      <protection locked="0"/>
    </xf>
    <xf numFmtId="7" fontId="105" fillId="0" borderId="75" xfId="0" applyNumberFormat="1" applyFont="1" applyFill="1" applyBorder="1" applyAlignment="1" applyProtection="1">
      <alignment horizontal="center" vertical="center"/>
      <protection locked="0"/>
    </xf>
    <xf numFmtId="0" fontId="104" fillId="0" borderId="110" xfId="0" applyFont="1" applyFill="1" applyBorder="1" applyAlignment="1">
      <alignment horizontal="center" vertical="center"/>
    </xf>
    <xf numFmtId="7" fontId="105" fillId="0" borderId="6" xfId="0" applyNumberFormat="1" applyFont="1" applyFill="1" applyBorder="1" applyAlignment="1" applyProtection="1">
      <alignment horizontal="center" vertical="center"/>
      <protection locked="0"/>
    </xf>
    <xf numFmtId="3" fontId="105" fillId="0" borderId="3" xfId="0" applyNumberFormat="1" applyFont="1" applyFill="1" applyBorder="1" applyAlignment="1" applyProtection="1">
      <alignment horizontal="center" vertical="center"/>
      <protection locked="0"/>
    </xf>
    <xf numFmtId="4" fontId="104" fillId="0" borderId="2" xfId="0" applyNumberFormat="1" applyFont="1" applyFill="1" applyBorder="1" applyAlignment="1" applyProtection="1">
      <alignment horizontal="center" vertical="center"/>
      <protection locked="0"/>
    </xf>
    <xf numFmtId="171" fontId="104" fillId="0" borderId="2" xfId="0" applyNumberFormat="1" applyFont="1" applyFill="1" applyBorder="1" applyAlignment="1" applyProtection="1">
      <alignment horizontal="center" vertical="center"/>
      <protection locked="0"/>
    </xf>
    <xf numFmtId="0" fontId="104" fillId="0" borderId="112" xfId="0" applyFont="1" applyFill="1" applyBorder="1" applyAlignment="1">
      <alignment horizontal="center" vertical="center"/>
    </xf>
    <xf numFmtId="0" fontId="104" fillId="0" borderId="79" xfId="0" applyFont="1" applyFill="1" applyBorder="1" applyAlignment="1">
      <alignment horizontal="center" vertical="center"/>
    </xf>
    <xf numFmtId="3" fontId="104" fillId="0" borderId="79" xfId="0" applyNumberFormat="1" applyFont="1" applyFill="1" applyBorder="1" applyAlignment="1" applyProtection="1">
      <alignment horizontal="center" vertical="center"/>
      <protection locked="0"/>
    </xf>
    <xf numFmtId="0" fontId="104" fillId="0" borderId="154" xfId="0" applyFont="1" applyFill="1" applyBorder="1" applyAlignment="1">
      <alignment horizontal="center" vertical="center"/>
    </xf>
    <xf numFmtId="7" fontId="106" fillId="0" borderId="40" xfId="0" applyNumberFormat="1" applyFont="1" applyFill="1" applyBorder="1" applyAlignment="1" applyProtection="1">
      <alignment horizontal="center" vertical="center"/>
      <protection locked="0"/>
    </xf>
    <xf numFmtId="7" fontId="106" fillId="0" borderId="79" xfId="0" applyNumberFormat="1" applyFont="1" applyFill="1" applyBorder="1" applyAlignment="1" applyProtection="1">
      <alignment horizontal="center" vertical="center"/>
      <protection locked="0"/>
    </xf>
    <xf numFmtId="6" fontId="73" fillId="0" borderId="158" xfId="0" applyNumberFormat="1" applyFont="1" applyBorder="1" applyAlignment="1">
      <alignment horizontal="right" vertical="center"/>
    </xf>
    <xf numFmtId="6" fontId="6" fillId="0" borderId="0" xfId="0" applyNumberFormat="1" applyFont="1" applyBorder="1" applyAlignment="1">
      <alignment horizontal="left" vertical="center"/>
    </xf>
    <xf numFmtId="0" fontId="6" fillId="0" borderId="0" xfId="0" applyFont="1" applyAlignment="1">
      <alignment vertical="center"/>
    </xf>
    <xf numFmtId="6" fontId="27" fillId="0" borderId="41" xfId="0" applyNumberFormat="1" applyFont="1" applyBorder="1" applyAlignment="1">
      <alignment horizontal="center" vertical="center"/>
    </xf>
    <xf numFmtId="6" fontId="73" fillId="3" borderId="109" xfId="0" applyNumberFormat="1" applyFont="1" applyFill="1" applyBorder="1" applyAlignment="1">
      <alignment horizontal="center" vertical="center"/>
    </xf>
    <xf numFmtId="0" fontId="28" fillId="3" borderId="39" xfId="0" applyFont="1" applyFill="1" applyBorder="1" applyAlignment="1">
      <alignment horizontal="center" vertical="center"/>
    </xf>
    <xf numFmtId="6" fontId="73" fillId="3" borderId="42" xfId="0" applyNumberFormat="1" applyFont="1" applyFill="1" applyBorder="1" applyAlignment="1">
      <alignment horizontal="center" vertical="center"/>
    </xf>
    <xf numFmtId="8" fontId="27" fillId="0" borderId="47" xfId="0" applyNumberFormat="1" applyFont="1" applyBorder="1" applyAlignment="1">
      <alignment horizontal="right" vertical="center"/>
    </xf>
    <xf numFmtId="6" fontId="27" fillId="0" borderId="47" xfId="0" applyNumberFormat="1" applyFont="1" applyBorder="1" applyAlignment="1">
      <alignment horizontal="right" vertical="center"/>
    </xf>
    <xf numFmtId="0" fontId="0" fillId="0" borderId="0" xfId="0" applyAlignment="1">
      <alignment vertical="center"/>
    </xf>
    <xf numFmtId="0" fontId="0" fillId="0" borderId="39" xfId="0" applyBorder="1" applyAlignment="1">
      <alignment horizontal="center" vertical="center"/>
    </xf>
    <xf numFmtId="0" fontId="36" fillId="0" borderId="0" xfId="0" applyFont="1" applyAlignment="1">
      <alignment horizontal="center"/>
    </xf>
    <xf numFmtId="0" fontId="6" fillId="0" borderId="38" xfId="0" applyFont="1" applyBorder="1" applyAlignment="1">
      <alignment horizontal="center" vertical="center"/>
    </xf>
    <xf numFmtId="0" fontId="83" fillId="0" borderId="9" xfId="0" applyFont="1" applyBorder="1"/>
    <xf numFmtId="0" fontId="83" fillId="0" borderId="10" xfId="0" applyFont="1" applyBorder="1"/>
    <xf numFmtId="0" fontId="41" fillId="0" borderId="10" xfId="0" applyFont="1" applyBorder="1" applyAlignment="1">
      <alignment horizontal="center"/>
    </xf>
    <xf numFmtId="44" fontId="29" fillId="0" borderId="29" xfId="1" applyFont="1" applyBorder="1" applyAlignment="1">
      <alignment horizontal="center" vertical="center"/>
    </xf>
    <xf numFmtId="44" fontId="107" fillId="0" borderId="75" xfId="1" applyFont="1" applyFill="1" applyBorder="1" applyAlignment="1" applyProtection="1">
      <alignment horizontal="center" vertical="center"/>
      <protection locked="0"/>
    </xf>
    <xf numFmtId="44" fontId="29" fillId="0" borderId="10" xfId="1" applyFont="1" applyBorder="1" applyAlignment="1">
      <alignment horizontal="center" vertical="center"/>
    </xf>
    <xf numFmtId="0" fontId="81" fillId="0" borderId="10" xfId="0" applyFont="1" applyBorder="1" applyAlignment="1">
      <alignment horizontal="justify" vertical="center"/>
    </xf>
    <xf numFmtId="44" fontId="107" fillId="0" borderId="0" xfId="1" applyFont="1" applyBorder="1" applyAlignment="1">
      <alignment horizontal="center" vertical="center"/>
    </xf>
    <xf numFmtId="44" fontId="108" fillId="0" borderId="6" xfId="1" applyFont="1" applyFill="1" applyBorder="1" applyAlignment="1" applyProtection="1">
      <alignment horizontal="center" vertical="center"/>
      <protection locked="0"/>
    </xf>
    <xf numFmtId="0" fontId="83" fillId="0" borderId="7" xfId="0" applyFont="1" applyBorder="1"/>
    <xf numFmtId="0" fontId="83" fillId="0" borderId="8" xfId="0" applyFont="1" applyBorder="1"/>
    <xf numFmtId="7" fontId="104" fillId="3" borderId="42" xfId="0" applyNumberFormat="1" applyFont="1" applyFill="1" applyBorder="1" applyAlignment="1" applyProtection="1">
      <alignment horizontal="right" vertical="center"/>
      <protection locked="0"/>
    </xf>
    <xf numFmtId="44" fontId="30" fillId="0" borderId="6" xfId="1" applyFont="1" applyFill="1" applyBorder="1" applyAlignment="1" applyProtection="1">
      <alignment horizontal="center" vertical="center"/>
      <protection locked="0"/>
    </xf>
    <xf numFmtId="0" fontId="82" fillId="0" borderId="9" xfId="0" applyFont="1" applyBorder="1" applyAlignment="1">
      <alignment horizontal="center" vertical="center"/>
    </xf>
    <xf numFmtId="0" fontId="83" fillId="0" borderId="10" xfId="0" applyFont="1" applyBorder="1" applyAlignment="1">
      <alignment vertical="center"/>
    </xf>
    <xf numFmtId="44" fontId="107" fillId="0" borderId="6" xfId="1" applyFont="1" applyFill="1" applyBorder="1" applyAlignment="1" applyProtection="1">
      <alignment horizontal="center" vertical="center"/>
      <protection locked="0"/>
    </xf>
    <xf numFmtId="44" fontId="108" fillId="0" borderId="75" xfId="1" applyFont="1" applyFill="1" applyBorder="1" applyAlignment="1" applyProtection="1">
      <alignment horizontal="center" vertical="center"/>
      <protection locked="0"/>
    </xf>
    <xf numFmtId="0" fontId="82" fillId="6" borderId="10" xfId="0" applyFont="1" applyFill="1" applyBorder="1" applyAlignment="1">
      <alignment horizontal="center" vertical="center"/>
    </xf>
    <xf numFmtId="0" fontId="81" fillId="6" borderId="10" xfId="0" applyFont="1" applyFill="1" applyBorder="1" applyAlignment="1">
      <alignment horizontal="justify" vertical="center"/>
    </xf>
    <xf numFmtId="0" fontId="83" fillId="0" borderId="9" xfId="0" applyFont="1" applyBorder="1" applyAlignment="1">
      <alignment vertical="center"/>
    </xf>
    <xf numFmtId="7" fontId="109" fillId="0" borderId="34" xfId="0" applyNumberFormat="1" applyFont="1" applyFill="1" applyBorder="1" applyAlignment="1" applyProtection="1">
      <alignment horizontal="center" vertical="center"/>
      <protection locked="0"/>
    </xf>
    <xf numFmtId="7" fontId="106" fillId="0" borderId="6" xfId="0" applyNumberFormat="1" applyFont="1" applyFill="1" applyBorder="1" applyAlignment="1" applyProtection="1">
      <alignment horizontal="center" vertical="center"/>
      <protection locked="0"/>
    </xf>
    <xf numFmtId="7" fontId="106" fillId="0" borderId="34" xfId="0" applyNumberFormat="1" applyFont="1" applyFill="1" applyBorder="1" applyAlignment="1" applyProtection="1">
      <alignment horizontal="center" vertical="center"/>
      <protection locked="0"/>
    </xf>
    <xf numFmtId="0" fontId="52" fillId="0" borderId="11" xfId="0" applyFont="1" applyBorder="1" applyAlignment="1">
      <alignment horizontal="center" vertical="center"/>
    </xf>
    <xf numFmtId="0" fontId="52" fillId="0" borderId="10" xfId="0" applyFont="1" applyBorder="1" applyAlignment="1">
      <alignment horizontal="center" vertical="center"/>
    </xf>
    <xf numFmtId="44" fontId="30" fillId="0" borderId="0" xfId="1" applyFont="1" applyFill="1" applyBorder="1" applyAlignment="1" applyProtection="1">
      <alignment horizontal="center" vertical="center"/>
      <protection locked="0"/>
    </xf>
    <xf numFmtId="7" fontId="106" fillId="0" borderId="0" xfId="0" applyNumberFormat="1" applyFont="1" applyFill="1" applyBorder="1" applyAlignment="1" applyProtection="1">
      <alignment horizontal="center" vertical="center"/>
      <protection locked="0"/>
    </xf>
    <xf numFmtId="7" fontId="109" fillId="0" borderId="6" xfId="0" applyNumberFormat="1" applyFont="1" applyFill="1" applyBorder="1" applyAlignment="1" applyProtection="1">
      <alignment horizontal="center" vertical="center"/>
      <protection locked="0"/>
    </xf>
    <xf numFmtId="44" fontId="30" fillId="6" borderId="10" xfId="1" applyFont="1" applyFill="1" applyBorder="1" applyAlignment="1">
      <alignment horizontal="center" vertical="center"/>
    </xf>
    <xf numFmtId="44" fontId="30" fillId="6" borderId="0" xfId="1" applyFont="1" applyFill="1" applyBorder="1" applyAlignment="1">
      <alignment horizontal="center" vertical="center"/>
    </xf>
    <xf numFmtId="44" fontId="0" fillId="0" borderId="0" xfId="1" applyFont="1" applyBorder="1" applyAlignment="1">
      <alignment horizontal="center"/>
    </xf>
    <xf numFmtId="0" fontId="111" fillId="0" borderId="7" xfId="0" applyFont="1" applyBorder="1" applyAlignment="1">
      <alignment horizontal="center" vertical="center" wrapText="1"/>
    </xf>
    <xf numFmtId="0" fontId="111" fillId="0" borderId="8" xfId="0" applyFont="1" applyBorder="1" applyAlignment="1">
      <alignment horizontal="center" vertical="center" wrapText="1"/>
    </xf>
    <xf numFmtId="0" fontId="111" fillId="0" borderId="8" xfId="0" applyFont="1" applyBorder="1" applyAlignment="1">
      <alignment horizontal="left" vertical="center" wrapText="1"/>
    </xf>
    <xf numFmtId="44" fontId="111" fillId="0" borderId="8" xfId="1" applyFont="1" applyBorder="1" applyAlignment="1">
      <alignment horizontal="center" vertical="center" wrapText="1"/>
    </xf>
    <xf numFmtId="0" fontId="111" fillId="0" borderId="9" xfId="0" applyFont="1" applyBorder="1" applyAlignment="1">
      <alignment horizontal="center" vertical="center" wrapText="1"/>
    </xf>
    <xf numFmtId="0" fontId="112" fillId="0" borderId="10" xfId="0" applyFont="1" applyBorder="1" applyAlignment="1">
      <alignment horizontal="center" vertical="center"/>
    </xf>
    <xf numFmtId="0" fontId="112" fillId="0" borderId="10" xfId="0" applyFont="1" applyBorder="1" applyAlignment="1">
      <alignment horizontal="left" vertical="center" wrapText="1"/>
    </xf>
    <xf numFmtId="0" fontId="113" fillId="0" borderId="140" xfId="0" applyFont="1" applyBorder="1" applyAlignment="1">
      <alignment horizontal="center" vertical="center"/>
    </xf>
    <xf numFmtId="44" fontId="112" fillId="0" borderId="10" xfId="1" applyFont="1" applyBorder="1" applyAlignment="1">
      <alignment horizontal="center" vertical="center"/>
    </xf>
    <xf numFmtId="0" fontId="112" fillId="0" borderId="9" xfId="0" applyFont="1" applyBorder="1" applyAlignment="1">
      <alignment horizontal="center" vertical="center" wrapText="1"/>
    </xf>
    <xf numFmtId="0" fontId="61" fillId="0" borderId="10" xfId="0" applyFont="1" applyBorder="1" applyAlignment="1">
      <alignment horizontal="center" vertical="center"/>
    </xf>
    <xf numFmtId="0" fontId="114" fillId="0" borderId="9" xfId="0" applyFont="1" applyBorder="1" applyAlignment="1">
      <alignment horizontal="center" vertical="center" wrapText="1"/>
    </xf>
    <xf numFmtId="0" fontId="114" fillId="0" borderId="10" xfId="0" applyFont="1" applyBorder="1" applyAlignment="1">
      <alignment horizontal="center" vertical="center"/>
    </xf>
    <xf numFmtId="0" fontId="114" fillId="0" borderId="10" xfId="0" applyFont="1" applyBorder="1" applyAlignment="1">
      <alignment horizontal="left" vertical="center" wrapText="1"/>
    </xf>
    <xf numFmtId="0" fontId="115" fillId="0" borderId="10" xfId="0" applyFont="1" applyBorder="1" applyAlignment="1">
      <alignment horizontal="center" vertical="center"/>
    </xf>
    <xf numFmtId="44" fontId="114" fillId="0" borderId="10" xfId="1" applyFont="1" applyBorder="1" applyAlignment="1">
      <alignment horizontal="center" vertical="center"/>
    </xf>
    <xf numFmtId="44" fontId="112" fillId="0" borderId="38" xfId="1" applyFont="1" applyBorder="1" applyAlignment="1">
      <alignment horizontal="center" vertical="center"/>
    </xf>
    <xf numFmtId="44" fontId="112" fillId="3" borderId="38" xfId="1" applyFont="1" applyFill="1" applyBorder="1" applyAlignment="1">
      <alignment horizontal="center" vertical="center"/>
    </xf>
    <xf numFmtId="0" fontId="26" fillId="0" borderId="104" xfId="0" applyFont="1" applyBorder="1" applyAlignment="1">
      <alignment horizontal="left" vertical="center" wrapText="1"/>
    </xf>
    <xf numFmtId="0" fontId="26" fillId="0" borderId="104" xfId="0" applyFont="1" applyBorder="1" applyAlignment="1">
      <alignment horizontal="center" vertical="center" wrapText="1"/>
    </xf>
    <xf numFmtId="44" fontId="26" fillId="0" borderId="104" xfId="1" applyFont="1" applyBorder="1" applyAlignment="1">
      <alignment horizontal="left" vertical="center" wrapText="1"/>
    </xf>
    <xf numFmtId="0" fontId="116" fillId="0" borderId="0" xfId="0" applyFont="1" applyAlignment="1">
      <alignment vertical="center"/>
    </xf>
    <xf numFmtId="0" fontId="117" fillId="0" borderId="7" xfId="0" applyFont="1" applyBorder="1" applyAlignment="1">
      <alignment horizontal="center" vertical="center" wrapText="1"/>
    </xf>
    <xf numFmtId="0" fontId="117" fillId="0" borderId="8" xfId="0" applyFont="1" applyBorder="1" applyAlignment="1">
      <alignment horizontal="center" vertical="center"/>
    </xf>
    <xf numFmtId="0" fontId="117" fillId="0" borderId="8" xfId="0" applyFont="1" applyBorder="1" applyAlignment="1">
      <alignment horizontal="center" vertical="center" wrapText="1"/>
    </xf>
    <xf numFmtId="44" fontId="117" fillId="0" borderId="8" xfId="1" applyFont="1" applyBorder="1" applyAlignment="1">
      <alignment horizontal="center" vertical="center" wrapText="1"/>
    </xf>
    <xf numFmtId="44" fontId="118" fillId="0" borderId="51" xfId="1" applyFont="1" applyBorder="1" applyAlignment="1">
      <alignment vertical="center" wrapText="1"/>
    </xf>
    <xf numFmtId="44" fontId="118" fillId="0" borderId="8" xfId="1" applyFont="1" applyBorder="1" applyAlignment="1">
      <alignment vertical="center" wrapText="1"/>
    </xf>
    <xf numFmtId="0" fontId="117" fillId="0" borderId="9" xfId="0" applyFont="1" applyBorder="1" applyAlignment="1">
      <alignment horizontal="center" vertical="center"/>
    </xf>
    <xf numFmtId="0" fontId="117" fillId="0" borderId="10" xfId="0" applyFont="1" applyBorder="1" applyAlignment="1">
      <alignment horizontal="left" vertical="center" wrapText="1"/>
    </xf>
    <xf numFmtId="0" fontId="117" fillId="0" borderId="11" xfId="0" applyFont="1" applyBorder="1" applyAlignment="1">
      <alignment horizontal="center" vertical="center"/>
    </xf>
    <xf numFmtId="44" fontId="117" fillId="0" borderId="10" xfId="1" applyFont="1" applyBorder="1" applyAlignment="1">
      <alignment horizontal="right" vertical="center"/>
    </xf>
    <xf numFmtId="3" fontId="117" fillId="0" borderId="9" xfId="0" applyNumberFormat="1" applyFont="1" applyBorder="1" applyAlignment="1">
      <alignment horizontal="center" vertical="center"/>
    </xf>
    <xf numFmtId="0" fontId="117" fillId="0" borderId="10" xfId="0" applyFont="1" applyBorder="1" applyAlignment="1">
      <alignment horizontal="center" vertical="center"/>
    </xf>
    <xf numFmtId="44" fontId="118" fillId="0" borderId="51" xfId="1" applyFont="1" applyBorder="1" applyAlignment="1">
      <alignment vertical="center"/>
    </xf>
    <xf numFmtId="3" fontId="117" fillId="0" borderId="10" xfId="0" applyNumberFormat="1" applyFont="1" applyBorder="1" applyAlignment="1">
      <alignment horizontal="center" vertical="center"/>
    </xf>
    <xf numFmtId="0" fontId="117" fillId="0" borderId="10" xfId="0" applyFont="1" applyBorder="1" applyAlignment="1">
      <alignment horizontal="justify" vertical="center" wrapText="1"/>
    </xf>
    <xf numFmtId="44" fontId="117" fillId="0" borderId="10" xfId="1" applyFont="1" applyFill="1" applyBorder="1" applyAlignment="1">
      <alignment horizontal="right" vertical="center"/>
    </xf>
    <xf numFmtId="0" fontId="117" fillId="0" borderId="38" xfId="0" applyFont="1" applyBorder="1" applyAlignment="1">
      <alignment horizontal="left" vertical="center" wrapText="1"/>
    </xf>
    <xf numFmtId="0" fontId="85" fillId="0" borderId="0" xfId="0" applyFont="1" applyAlignment="1">
      <alignment horizontal="center" vertical="center"/>
    </xf>
    <xf numFmtId="0" fontId="117" fillId="6" borderId="9" xfId="0" applyFont="1" applyFill="1" applyBorder="1" applyAlignment="1">
      <alignment horizontal="center" vertical="center"/>
    </xf>
    <xf numFmtId="0" fontId="117" fillId="0" borderId="8" xfId="0" applyFont="1" applyBorder="1" applyAlignment="1">
      <alignment horizontal="justify" vertical="center" wrapText="1"/>
    </xf>
    <xf numFmtId="0" fontId="85" fillId="0" borderId="51" xfId="0" applyFont="1" applyBorder="1" applyAlignment="1">
      <alignment horizontal="center" vertical="center"/>
    </xf>
    <xf numFmtId="0" fontId="85" fillId="0" borderId="11" xfId="0" applyFont="1" applyBorder="1" applyAlignment="1">
      <alignment horizontal="center" vertical="center"/>
    </xf>
    <xf numFmtId="0" fontId="85" fillId="0" borderId="10" xfId="0" applyFont="1" applyBorder="1" applyAlignment="1">
      <alignment horizontal="center" vertical="center"/>
    </xf>
    <xf numFmtId="0" fontId="117" fillId="6" borderId="10" xfId="0" applyFont="1" applyFill="1" applyBorder="1" applyAlignment="1">
      <alignment horizontal="center" vertical="center"/>
    </xf>
    <xf numFmtId="0" fontId="117" fillId="6" borderId="11" xfId="0" applyFont="1" applyFill="1" applyBorder="1" applyAlignment="1">
      <alignment horizontal="center" vertical="center"/>
    </xf>
    <xf numFmtId="0" fontId="117" fillId="6" borderId="10" xfId="0" applyFont="1" applyFill="1" applyBorder="1" applyAlignment="1">
      <alignment horizontal="justify" vertical="center" wrapText="1"/>
    </xf>
    <xf numFmtId="44" fontId="118" fillId="0" borderId="8" xfId="1" applyFont="1" applyBorder="1" applyAlignment="1">
      <alignment vertical="center"/>
    </xf>
    <xf numFmtId="0" fontId="118" fillId="0" borderId="0" xfId="0" applyFont="1" applyFill="1" applyBorder="1" applyAlignment="1">
      <alignment horizontal="left" vertical="center" wrapText="1"/>
    </xf>
    <xf numFmtId="44" fontId="76" fillId="0" borderId="0" xfId="1" applyFont="1"/>
    <xf numFmtId="0" fontId="82" fillId="0" borderId="9" xfId="0" applyFont="1" applyBorder="1" applyAlignment="1">
      <alignment horizontal="center" vertical="center" wrapText="1"/>
    </xf>
    <xf numFmtId="44" fontId="117" fillId="0" borderId="10" xfId="1" applyFont="1" applyBorder="1" applyAlignment="1">
      <alignment horizontal="left" vertical="center" wrapText="1"/>
    </xf>
    <xf numFmtId="44" fontId="117" fillId="0" borderId="10" xfId="1" applyFont="1" applyFill="1" applyBorder="1" applyAlignment="1">
      <alignment horizontal="left" vertical="center" wrapText="1"/>
    </xf>
    <xf numFmtId="0" fontId="117" fillId="0" borderId="0" xfId="0" applyFont="1" applyBorder="1" applyAlignment="1">
      <alignment horizontal="left" vertical="center" wrapText="1"/>
    </xf>
    <xf numFmtId="44" fontId="117" fillId="0" borderId="0" xfId="1" applyFont="1" applyBorder="1" applyAlignment="1">
      <alignment horizontal="left" vertical="center" wrapText="1"/>
    </xf>
    <xf numFmtId="0" fontId="118" fillId="0" borderId="0" xfId="0" applyFont="1" applyBorder="1" applyAlignment="1">
      <alignment horizontal="center" vertical="center" wrapText="1"/>
    </xf>
    <xf numFmtId="44" fontId="118" fillId="0" borderId="0" xfId="1" applyFont="1" applyBorder="1" applyAlignment="1">
      <alignment horizontal="left" vertical="center" wrapText="1"/>
    </xf>
    <xf numFmtId="0" fontId="120" fillId="0" borderId="29" xfId="0" applyFont="1" applyBorder="1" applyAlignment="1">
      <alignment horizontal="center" vertical="center" wrapText="1"/>
    </xf>
    <xf numFmtId="0" fontId="121" fillId="0" borderId="38" xfId="0" applyFont="1" applyBorder="1" applyAlignment="1">
      <alignment horizontal="center" vertical="center" wrapText="1"/>
    </xf>
    <xf numFmtId="0" fontId="120" fillId="0" borderId="38" xfId="0" applyFont="1" applyBorder="1" applyAlignment="1">
      <alignment horizontal="center" vertical="center" wrapText="1"/>
    </xf>
    <xf numFmtId="44" fontId="120" fillId="0" borderId="38" xfId="1" applyFont="1" applyBorder="1" applyAlignment="1">
      <alignment horizontal="center" vertical="center" wrapText="1"/>
    </xf>
    <xf numFmtId="0" fontId="0" fillId="0" borderId="10" xfId="0" applyBorder="1" applyAlignment="1">
      <alignment vertical="top" wrapText="1"/>
    </xf>
    <xf numFmtId="0" fontId="120" fillId="0" borderId="10" xfId="0" applyFont="1" applyBorder="1" applyAlignment="1">
      <alignment horizontal="center" vertical="center" wrapText="1"/>
    </xf>
    <xf numFmtId="44" fontId="0" fillId="0" borderId="10" xfId="1" applyFont="1" applyBorder="1" applyAlignment="1">
      <alignment vertical="top" wrapText="1"/>
    </xf>
    <xf numFmtId="0" fontId="83" fillId="0" borderId="9" xfId="0" applyFont="1" applyBorder="1" applyAlignment="1">
      <alignment vertical="top"/>
    </xf>
    <xf numFmtId="0" fontId="83" fillId="0" borderId="10" xfId="0" applyFont="1" applyBorder="1" applyAlignment="1">
      <alignment vertical="top"/>
    </xf>
    <xf numFmtId="0" fontId="120" fillId="0" borderId="10" xfId="0" applyFont="1" applyBorder="1" applyAlignment="1">
      <alignment horizontal="left" vertical="center"/>
    </xf>
    <xf numFmtId="44" fontId="30" fillId="0" borderId="10" xfId="1" applyFont="1" applyBorder="1" applyAlignment="1">
      <alignment horizontal="left" vertical="center"/>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left" vertical="center"/>
    </xf>
    <xf numFmtId="3" fontId="30" fillId="0" borderId="10" xfId="0" applyNumberFormat="1" applyFont="1" applyBorder="1" applyAlignment="1">
      <alignment horizontal="center" vertical="center"/>
    </xf>
    <xf numFmtId="0" fontId="30" fillId="0" borderId="37" xfId="0" applyFont="1" applyBorder="1" applyAlignment="1">
      <alignment horizontal="center" vertical="center"/>
    </xf>
    <xf numFmtId="0" fontId="30" fillId="0" borderId="38" xfId="0" applyFont="1" applyBorder="1" applyAlignment="1">
      <alignment horizontal="center" vertical="center"/>
    </xf>
    <xf numFmtId="0" fontId="30" fillId="0" borderId="38" xfId="0" applyFont="1" applyBorder="1" applyAlignment="1">
      <alignment horizontal="left" vertical="center"/>
    </xf>
    <xf numFmtId="44" fontId="30" fillId="0" borderId="38" xfId="1" applyFont="1" applyBorder="1" applyAlignment="1">
      <alignment horizontal="left"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0" borderId="8" xfId="0" applyFont="1" applyBorder="1" applyAlignment="1">
      <alignment horizontal="left" vertical="center"/>
    </xf>
    <xf numFmtId="44" fontId="30" fillId="0" borderId="8" xfId="1" applyFont="1" applyBorder="1" applyAlignment="1">
      <alignment horizontal="left" vertical="center"/>
    </xf>
    <xf numFmtId="44" fontId="30" fillId="3" borderId="10" xfId="1" applyFont="1" applyFill="1" applyBorder="1" applyAlignment="1">
      <alignment horizontal="left" vertical="center"/>
    </xf>
    <xf numFmtId="0" fontId="30" fillId="0" borderId="10" xfId="0" applyFont="1" applyBorder="1" applyAlignment="1">
      <alignment horizontal="left" vertical="center" wrapText="1"/>
    </xf>
    <xf numFmtId="0" fontId="122" fillId="0" borderId="10" xfId="0" applyFont="1" applyBorder="1" applyAlignment="1">
      <alignment horizontal="center" vertical="center"/>
    </xf>
    <xf numFmtId="0" fontId="122" fillId="0" borderId="10" xfId="0" applyFont="1" applyBorder="1" applyAlignment="1">
      <alignment horizontal="left" vertical="center"/>
    </xf>
    <xf numFmtId="0" fontId="30" fillId="0" borderId="28" xfId="0" applyFont="1" applyBorder="1" applyAlignment="1">
      <alignment horizontal="center" vertical="center"/>
    </xf>
    <xf numFmtId="0" fontId="30" fillId="0" borderId="28" xfId="0" applyFont="1" applyBorder="1" applyAlignment="1">
      <alignment vertical="center"/>
    </xf>
    <xf numFmtId="44" fontId="30" fillId="0" borderId="28" xfId="1" applyFont="1" applyBorder="1" applyAlignment="1">
      <alignment vertical="center"/>
    </xf>
    <xf numFmtId="0" fontId="30" fillId="0" borderId="10" xfId="0" applyFont="1" applyBorder="1" applyAlignment="1">
      <alignment horizontal="justify" vertical="center"/>
    </xf>
    <xf numFmtId="3" fontId="122" fillId="0" borderId="10" xfId="0" applyNumberFormat="1" applyFont="1" applyBorder="1" applyAlignment="1">
      <alignment horizontal="center" vertical="center"/>
    </xf>
    <xf numFmtId="0" fontId="122" fillId="0" borderId="9" xfId="0" applyFont="1" applyBorder="1" applyAlignment="1">
      <alignment horizontal="center" vertical="center"/>
    </xf>
    <xf numFmtId="0" fontId="122" fillId="0" borderId="9" xfId="0" applyFont="1" applyBorder="1" applyAlignment="1">
      <alignment horizontal="justify" vertical="center"/>
    </xf>
    <xf numFmtId="0" fontId="122" fillId="0" borderId="10" xfId="0" applyFont="1" applyBorder="1" applyAlignment="1">
      <alignment horizontal="left" vertical="center" wrapText="1"/>
    </xf>
    <xf numFmtId="44" fontId="30" fillId="0" borderId="10" xfId="1" applyFont="1" applyBorder="1" applyAlignment="1">
      <alignment horizontal="justify" vertical="center"/>
    </xf>
    <xf numFmtId="0" fontId="30" fillId="0" borderId="38" xfId="0" applyFont="1" applyBorder="1" applyAlignment="1">
      <alignment horizontal="left" vertical="center" wrapText="1"/>
    </xf>
    <xf numFmtId="0" fontId="30" fillId="0" borderId="0" xfId="0" applyFont="1" applyBorder="1" applyAlignment="1">
      <alignment horizontal="center" vertical="center"/>
    </xf>
    <xf numFmtId="0" fontId="30" fillId="0" borderId="0" xfId="0" applyFont="1" applyBorder="1" applyAlignment="1">
      <alignment horizontal="left" vertical="center"/>
    </xf>
    <xf numFmtId="44" fontId="30" fillId="0" borderId="0" xfId="1" applyFont="1" applyBorder="1" applyAlignment="1">
      <alignment horizontal="left" vertical="center"/>
    </xf>
    <xf numFmtId="44" fontId="123" fillId="0" borderId="0" xfId="1" applyFont="1" applyBorder="1" applyAlignment="1">
      <alignment horizontal="center"/>
    </xf>
    <xf numFmtId="0" fontId="67" fillId="0" borderId="0" xfId="0" applyFont="1" applyAlignment="1">
      <alignment horizontal="right" vertical="center"/>
    </xf>
    <xf numFmtId="44" fontId="67" fillId="0" borderId="0" xfId="1" applyFont="1" applyAlignment="1">
      <alignment horizontal="justify" vertical="center"/>
    </xf>
    <xf numFmtId="0" fontId="99" fillId="0" borderId="7" xfId="0" applyFont="1" applyBorder="1" applyAlignment="1">
      <alignment horizontal="center" vertical="center" wrapText="1"/>
    </xf>
    <xf numFmtId="0" fontId="99" fillId="0" borderId="8" xfId="0" applyFont="1" applyBorder="1" applyAlignment="1">
      <alignment horizontal="center" vertical="center" wrapText="1"/>
    </xf>
    <xf numFmtId="44" fontId="99" fillId="0" borderId="8" xfId="1" applyFont="1" applyBorder="1" applyAlignment="1">
      <alignment horizontal="center" vertical="center" wrapText="1"/>
    </xf>
    <xf numFmtId="0" fontId="61" fillId="0" borderId="9" xfId="0" applyFont="1" applyBorder="1" applyAlignment="1">
      <alignment horizontal="center" vertical="center" wrapText="1"/>
    </xf>
    <xf numFmtId="0" fontId="61" fillId="0" borderId="10" xfId="0" applyFont="1" applyBorder="1" applyAlignment="1">
      <alignment horizontal="center" vertical="center" wrapText="1"/>
    </xf>
    <xf numFmtId="44" fontId="61" fillId="0" borderId="10" xfId="1" applyFont="1" applyBorder="1" applyAlignment="1">
      <alignment horizontal="center" vertical="center" wrapText="1"/>
    </xf>
    <xf numFmtId="3" fontId="61" fillId="0" borderId="10" xfId="0" applyNumberFormat="1" applyFont="1" applyBorder="1" applyAlignment="1">
      <alignment horizontal="center" vertical="center" wrapText="1"/>
    </xf>
    <xf numFmtId="44" fontId="61" fillId="0" borderId="10" xfId="1" applyFont="1" applyFill="1" applyBorder="1" applyAlignment="1">
      <alignment horizontal="center" vertical="center" wrapText="1"/>
    </xf>
    <xf numFmtId="44" fontId="67" fillId="0" borderId="38" xfId="1" applyFont="1" applyBorder="1" applyAlignment="1">
      <alignment horizontal="center" vertical="center" wrapText="1"/>
    </xf>
    <xf numFmtId="49" fontId="61" fillId="0" borderId="9" xfId="0" applyNumberFormat="1" applyFont="1" applyBorder="1" applyAlignment="1">
      <alignment horizontal="center" vertical="center" wrapText="1"/>
    </xf>
    <xf numFmtId="0" fontId="61" fillId="0" borderId="10" xfId="0" applyFont="1" applyBorder="1" applyAlignment="1">
      <alignment horizontal="justify" vertical="center" wrapText="1"/>
    </xf>
    <xf numFmtId="0" fontId="26" fillId="0" borderId="0" xfId="0" applyFont="1" applyAlignment="1">
      <alignment horizontal="justify" vertical="center"/>
    </xf>
    <xf numFmtId="0" fontId="16" fillId="0" borderId="3" xfId="0" applyFont="1" applyFill="1" applyBorder="1" applyAlignment="1">
      <alignment horizontal="center" vertical="top"/>
    </xf>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0" fontId="26" fillId="0" borderId="9" xfId="0" applyFont="1" applyBorder="1" applyAlignment="1">
      <alignment horizontal="center" vertical="center" wrapText="1"/>
    </xf>
    <xf numFmtId="43" fontId="94" fillId="0" borderId="0" xfId="8" applyFont="1" applyAlignment="1">
      <alignment horizontal="center"/>
    </xf>
    <xf numFmtId="3" fontId="94" fillId="0" borderId="0" xfId="0" applyNumberFormat="1" applyFont="1" applyAlignment="1">
      <alignment horizontal="center"/>
    </xf>
    <xf numFmtId="44" fontId="94" fillId="0" borderId="0" xfId="1" applyFont="1" applyFill="1" applyAlignment="1">
      <alignment horizontal="center"/>
    </xf>
    <xf numFmtId="43" fontId="94" fillId="0" borderId="0" xfId="8" applyFont="1" applyFill="1" applyAlignment="1">
      <alignment horizontal="center"/>
    </xf>
    <xf numFmtId="43" fontId="94" fillId="3" borderId="0" xfId="8" applyFont="1" applyFill="1" applyAlignment="1">
      <alignment horizontal="center"/>
    </xf>
    <xf numFmtId="6" fontId="94" fillId="0" borderId="0" xfId="1" applyNumberFormat="1" applyFont="1" applyAlignment="1">
      <alignment horizontal="center"/>
    </xf>
    <xf numFmtId="0" fontId="32" fillId="0" borderId="0" xfId="0" applyFont="1" applyAlignment="1">
      <alignment horizontal="left"/>
    </xf>
    <xf numFmtId="44" fontId="3" fillId="0" borderId="0" xfId="1" applyFont="1"/>
    <xf numFmtId="0" fontId="128" fillId="0" borderId="9" xfId="0" applyFont="1" applyBorder="1" applyAlignment="1">
      <alignment horizontal="center" vertical="center" wrapText="1"/>
    </xf>
    <xf numFmtId="0" fontId="128" fillId="0" borderId="10" xfId="0" applyFont="1" applyBorder="1" applyAlignment="1">
      <alignment horizontal="left" vertical="center" wrapText="1"/>
    </xf>
    <xf numFmtId="0" fontId="128" fillId="0" borderId="10" xfId="0" applyFont="1" applyBorder="1" applyAlignment="1">
      <alignment horizontal="center" vertical="center" wrapText="1"/>
    </xf>
    <xf numFmtId="0" fontId="128" fillId="6" borderId="10" xfId="0" applyFont="1" applyFill="1" applyBorder="1" applyAlignment="1">
      <alignment horizontal="center" vertical="center" wrapText="1"/>
    </xf>
    <xf numFmtId="0" fontId="128" fillId="0" borderId="10" xfId="0" applyFont="1" applyBorder="1" applyAlignment="1">
      <alignment horizontal="justify" vertical="center" wrapText="1"/>
    </xf>
    <xf numFmtId="0" fontId="129" fillId="0" borderId="10" xfId="0" applyFont="1" applyBorder="1" applyAlignment="1">
      <alignment horizontal="justify" vertical="center" wrapText="1"/>
    </xf>
    <xf numFmtId="0" fontId="129" fillId="0" borderId="10" xfId="0" applyFont="1" applyBorder="1" applyAlignment="1">
      <alignment horizontal="center" vertical="center" wrapText="1"/>
    </xf>
    <xf numFmtId="0" fontId="129" fillId="6" borderId="10" xfId="0" applyFont="1" applyFill="1" applyBorder="1" applyAlignment="1">
      <alignment horizontal="center" vertical="center" wrapText="1"/>
    </xf>
    <xf numFmtId="0" fontId="128" fillId="6" borderId="10" xfId="0" applyFont="1" applyFill="1" applyBorder="1" applyAlignment="1">
      <alignment horizontal="left" vertical="center" wrapText="1"/>
    </xf>
    <xf numFmtId="44" fontId="129" fillId="0" borderId="10" xfId="1" applyFont="1" applyBorder="1" applyAlignment="1">
      <alignment horizontal="justify" vertical="center" wrapText="1"/>
    </xf>
    <xf numFmtId="0" fontId="127" fillId="0" borderId="0" xfId="0" applyFont="1" applyAlignment="1"/>
    <xf numFmtId="0" fontId="119" fillId="0" borderId="0" xfId="9" applyFont="1" applyAlignment="1"/>
    <xf numFmtId="0" fontId="27" fillId="0" borderId="0" xfId="9" applyFont="1" applyAlignment="1"/>
    <xf numFmtId="44" fontId="27" fillId="0" borderId="0" xfId="1" applyFont="1" applyAlignment="1"/>
    <xf numFmtId="44" fontId="61" fillId="0" borderId="0" xfId="1" applyFont="1"/>
    <xf numFmtId="0" fontId="18" fillId="0" borderId="10" xfId="0" applyFont="1" applyBorder="1" applyAlignment="1">
      <alignment horizontal="left" vertical="center" wrapText="1"/>
    </xf>
    <xf numFmtId="44" fontId="61" fillId="0" borderId="0" xfId="1" applyFont="1" applyAlignment="1">
      <alignment horizontal="center"/>
    </xf>
    <xf numFmtId="0" fontId="112" fillId="0" borderId="9" xfId="0" applyFont="1" applyBorder="1" applyAlignment="1">
      <alignment horizontal="center" vertical="center"/>
    </xf>
    <xf numFmtId="44" fontId="112" fillId="0" borderId="7" xfId="1" applyFont="1" applyBorder="1" applyAlignment="1">
      <alignment horizontal="center" vertical="center"/>
    </xf>
    <xf numFmtId="44" fontId="61" fillId="0" borderId="51" xfId="1" applyFont="1" applyBorder="1" applyAlignment="1">
      <alignment horizontal="center"/>
    </xf>
    <xf numFmtId="0" fontId="112" fillId="0" borderId="162" xfId="0" applyFont="1" applyBorder="1" applyAlignment="1">
      <alignment horizontal="left" vertical="center" wrapText="1"/>
    </xf>
    <xf numFmtId="0" fontId="112" fillId="0" borderId="163" xfId="0" applyFont="1" applyBorder="1" applyAlignment="1">
      <alignment horizontal="center" vertical="center"/>
    </xf>
    <xf numFmtId="0" fontId="112" fillId="0" borderId="164" xfId="0" applyFont="1" applyBorder="1" applyAlignment="1">
      <alignment horizontal="center" vertical="center"/>
    </xf>
    <xf numFmtId="44" fontId="61" fillId="0" borderId="162" xfId="1" applyFont="1" applyBorder="1" applyAlignment="1">
      <alignment horizontal="right" vertical="center"/>
    </xf>
    <xf numFmtId="44" fontId="112" fillId="0" borderId="9" xfId="1" applyFont="1" applyBorder="1" applyAlignment="1">
      <alignment horizontal="center" vertical="center"/>
    </xf>
    <xf numFmtId="44" fontId="61" fillId="0" borderId="165" xfId="1" applyFont="1" applyBorder="1" applyAlignment="1">
      <alignment horizontal="right" vertical="center"/>
    </xf>
    <xf numFmtId="0" fontId="61" fillId="0" borderId="162" xfId="0" applyFont="1" applyBorder="1" applyAlignment="1">
      <alignment horizontal="left" vertical="center" wrapText="1"/>
    </xf>
    <xf numFmtId="0" fontId="61" fillId="0" borderId="163" xfId="0" applyFont="1" applyBorder="1" applyAlignment="1">
      <alignment horizontal="center" vertical="center"/>
    </xf>
    <xf numFmtId="0" fontId="61" fillId="0" borderId="164" xfId="0" applyFont="1" applyBorder="1" applyAlignment="1">
      <alignment horizontal="center" vertical="center"/>
    </xf>
    <xf numFmtId="44" fontId="111" fillId="0" borderId="51" xfId="1" applyFont="1" applyBorder="1" applyAlignment="1">
      <alignment vertical="center" wrapText="1"/>
    </xf>
    <xf numFmtId="44" fontId="111" fillId="0" borderId="166" xfId="1" applyFont="1" applyBorder="1" applyAlignment="1">
      <alignment vertical="center" wrapText="1"/>
    </xf>
    <xf numFmtId="0" fontId="112" fillId="0" borderId="11" xfId="0" applyFont="1" applyBorder="1" applyAlignment="1">
      <alignment horizontal="left" vertical="center" wrapText="1"/>
    </xf>
    <xf numFmtId="0" fontId="112" fillId="0" borderId="167" xfId="0" applyFont="1" applyBorder="1" applyAlignment="1">
      <alignment horizontal="center" vertical="center"/>
    </xf>
    <xf numFmtId="0" fontId="112" fillId="0" borderId="142" xfId="0" applyFont="1" applyBorder="1" applyAlignment="1">
      <alignment horizontal="center" vertical="center"/>
    </xf>
    <xf numFmtId="44" fontId="61" fillId="0" borderId="11" xfId="1" applyFont="1" applyBorder="1" applyAlignment="1">
      <alignment horizontal="right" vertical="center"/>
    </xf>
    <xf numFmtId="44" fontId="112" fillId="0" borderId="9" xfId="1" applyFont="1" applyBorder="1" applyAlignment="1">
      <alignment horizontal="right" vertical="center"/>
    </xf>
    <xf numFmtId="0" fontId="112" fillId="0" borderId="39" xfId="0" applyFont="1" applyBorder="1" applyAlignment="1">
      <alignment horizontal="center" vertical="center"/>
    </xf>
    <xf numFmtId="0" fontId="112" fillId="0" borderId="0" xfId="0" applyFont="1" applyBorder="1" applyAlignment="1">
      <alignment horizontal="center" vertical="center"/>
    </xf>
    <xf numFmtId="0" fontId="112" fillId="0" borderId="0" xfId="0" applyFont="1" applyBorder="1" applyAlignment="1">
      <alignment horizontal="left" vertical="center" wrapText="1"/>
    </xf>
    <xf numFmtId="44" fontId="61" fillId="0" borderId="0" xfId="1" applyFont="1" applyBorder="1" applyAlignment="1">
      <alignment horizontal="right" vertical="center"/>
    </xf>
    <xf numFmtId="44" fontId="112" fillId="0" borderId="0" xfId="1" applyFont="1" applyBorder="1" applyAlignment="1">
      <alignment horizontal="right" vertical="center"/>
    </xf>
    <xf numFmtId="44" fontId="112" fillId="0" borderId="0" xfId="1" applyFont="1" applyBorder="1" applyAlignment="1">
      <alignment horizontal="center" vertical="center"/>
    </xf>
    <xf numFmtId="44" fontId="113" fillId="0" borderId="0" xfId="1" applyFont="1" applyBorder="1" applyAlignment="1">
      <alignment horizontal="right" vertical="center"/>
    </xf>
    <xf numFmtId="44" fontId="111" fillId="0" borderId="0" xfId="1" applyFont="1" applyBorder="1" applyAlignment="1">
      <alignment horizontal="right" vertical="center"/>
    </xf>
    <xf numFmtId="44" fontId="113" fillId="0" borderId="0" xfId="1" applyFont="1"/>
    <xf numFmtId="44" fontId="113" fillId="0" borderId="0" xfId="1" applyFont="1" applyAlignment="1">
      <alignment horizontal="center"/>
    </xf>
    <xf numFmtId="44" fontId="61" fillId="0" borderId="7" xfId="1" applyFont="1" applyBorder="1" applyAlignment="1">
      <alignment horizontal="center" vertical="center" wrapText="1"/>
    </xf>
    <xf numFmtId="44" fontId="111" fillId="0" borderId="0" xfId="1" applyFont="1" applyBorder="1" applyAlignment="1">
      <alignment horizontal="center" vertical="center"/>
    </xf>
    <xf numFmtId="0" fontId="61" fillId="0" borderId="0" xfId="0" applyFont="1" applyBorder="1" applyAlignment="1">
      <alignment horizontal="center" vertical="center"/>
    </xf>
    <xf numFmtId="44" fontId="61" fillId="0" borderId="0" xfId="1" applyFont="1" applyBorder="1" applyAlignment="1">
      <alignment horizontal="center" vertical="center" wrapText="1"/>
    </xf>
    <xf numFmtId="0" fontId="133" fillId="0" borderId="0" xfId="0" applyFont="1"/>
    <xf numFmtId="44" fontId="133" fillId="0" borderId="0" xfId="1" applyFont="1"/>
    <xf numFmtId="44" fontId="133" fillId="0" borderId="0" xfId="1" applyFont="1" applyAlignment="1">
      <alignment horizontal="center"/>
    </xf>
    <xf numFmtId="0" fontId="113" fillId="0" borderId="2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35" xfId="0" applyFont="1" applyBorder="1" applyAlignment="1">
      <alignment vertical="center"/>
    </xf>
    <xf numFmtId="0" fontId="113" fillId="0" borderId="51" xfId="0" applyFont="1" applyBorder="1" applyAlignment="1">
      <alignment vertical="center"/>
    </xf>
    <xf numFmtId="0" fontId="113" fillId="0" borderId="8" xfId="0" applyFont="1" applyBorder="1" applyAlignment="1">
      <alignment vertical="center"/>
    </xf>
    <xf numFmtId="0" fontId="61" fillId="0" borderId="9" xfId="0" applyFont="1" applyBorder="1" applyAlignment="1">
      <alignment horizontal="center" vertical="center"/>
    </xf>
    <xf numFmtId="44" fontId="61" fillId="0" borderId="10" xfId="1" applyFont="1" applyBorder="1" applyAlignment="1">
      <alignment horizontal="left" vertical="center"/>
    </xf>
    <xf numFmtId="0" fontId="134" fillId="0" borderId="10" xfId="0" applyFont="1" applyBorder="1" applyAlignment="1">
      <alignment horizontal="center" vertical="center"/>
    </xf>
    <xf numFmtId="3" fontId="61" fillId="0" borderId="10" xfId="0" applyNumberFormat="1" applyFont="1" applyBorder="1" applyAlignment="1">
      <alignment horizontal="center" vertical="center"/>
    </xf>
    <xf numFmtId="44" fontId="61" fillId="3" borderId="10" xfId="1" applyFont="1" applyFill="1" applyBorder="1" applyAlignment="1">
      <alignment horizontal="left" vertical="center"/>
    </xf>
    <xf numFmtId="44" fontId="113" fillId="0" borderId="10" xfId="1" applyFont="1" applyBorder="1" applyAlignment="1">
      <alignment horizontal="left" vertical="center"/>
    </xf>
    <xf numFmtId="44" fontId="8" fillId="0" borderId="0" xfId="1" applyFont="1"/>
    <xf numFmtId="0" fontId="73" fillId="0" borderId="146" xfId="0" applyFont="1" applyFill="1" applyBorder="1" applyAlignment="1">
      <alignment horizontal="center" vertical="center" wrapText="1"/>
    </xf>
    <xf numFmtId="0" fontId="73" fillId="0" borderId="147" xfId="0" applyFont="1" applyFill="1" applyBorder="1" applyAlignment="1">
      <alignment horizontal="center" vertical="center" wrapText="1"/>
    </xf>
    <xf numFmtId="0" fontId="73" fillId="0" borderId="148" xfId="0" applyFont="1" applyFill="1" applyBorder="1" applyAlignment="1">
      <alignment horizontal="center" vertical="center" wrapText="1"/>
    </xf>
    <xf numFmtId="0" fontId="73" fillId="0" borderId="149" xfId="0" applyFont="1" applyFill="1" applyBorder="1" applyAlignment="1">
      <alignment horizontal="center" vertical="center" wrapText="1"/>
    </xf>
    <xf numFmtId="14" fontId="27" fillId="0" borderId="0" xfId="9" applyNumberFormat="1" applyFont="1" applyAlignment="1"/>
    <xf numFmtId="14" fontId="127" fillId="0" borderId="0" xfId="0" applyNumberFormat="1" applyFont="1" applyAlignment="1"/>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6" fillId="0" borderId="14" xfId="0" applyFont="1" applyFill="1" applyBorder="1" applyAlignment="1">
      <alignment horizontal="center" vertical="top"/>
    </xf>
    <xf numFmtId="0" fontId="28" fillId="0" borderId="2" xfId="0" applyFont="1" applyBorder="1" applyAlignment="1">
      <alignment horizontal="center" wrapText="1"/>
    </xf>
    <xf numFmtId="0" fontId="28" fillId="0" borderId="0" xfId="0" applyFont="1" applyAlignment="1">
      <alignment horizontal="center" wrapText="1"/>
    </xf>
    <xf numFmtId="0" fontId="28" fillId="0" borderId="2" xfId="0" applyFont="1" applyBorder="1" applyAlignment="1">
      <alignment horizontal="left"/>
    </xf>
    <xf numFmtId="15" fontId="32" fillId="0" borderId="0" xfId="0" applyNumberFormat="1" applyFont="1" applyAlignment="1">
      <alignment horizontal="center"/>
    </xf>
    <xf numFmtId="0" fontId="28" fillId="0" borderId="0" xfId="0" applyFont="1" applyAlignment="1">
      <alignment horizontal="left"/>
    </xf>
    <xf numFmtId="44" fontId="28" fillId="0" borderId="117" xfId="1" applyFont="1" applyBorder="1" applyAlignment="1">
      <alignment horizontal="center"/>
    </xf>
    <xf numFmtId="43" fontId="28" fillId="0" borderId="59" xfId="8" applyFont="1" applyBorder="1" applyAlignment="1">
      <alignment horizontal="center"/>
    </xf>
    <xf numFmtId="0" fontId="135" fillId="0" borderId="0" xfId="0" applyFont="1"/>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9" xfId="0" applyFont="1" applyBorder="1" applyAlignment="1">
      <alignment horizontal="center" vertical="center" wrapText="1"/>
    </xf>
    <xf numFmtId="0" fontId="67" fillId="0" borderId="29" xfId="0" applyFont="1" applyBorder="1" applyAlignment="1">
      <alignment horizontal="center" vertical="center" wrapText="1"/>
    </xf>
    <xf numFmtId="0" fontId="67" fillId="0" borderId="10" xfId="0" applyFont="1" applyBorder="1" applyAlignment="1">
      <alignment horizontal="center" vertical="center" wrapText="1"/>
    </xf>
    <xf numFmtId="0" fontId="40" fillId="0" borderId="173" xfId="0" applyFont="1" applyBorder="1" applyAlignment="1">
      <alignment horizontal="center" vertical="center"/>
    </xf>
    <xf numFmtId="0" fontId="40" fillId="0" borderId="174" xfId="0" applyFont="1" applyBorder="1" applyAlignment="1">
      <alignment horizontal="center" vertical="center"/>
    </xf>
    <xf numFmtId="0" fontId="39" fillId="0" borderId="174" xfId="0" applyFont="1" applyBorder="1" applyAlignment="1">
      <alignment horizontal="left" vertical="center"/>
    </xf>
    <xf numFmtId="0" fontId="94" fillId="0" borderId="2" xfId="0" applyFont="1" applyBorder="1" applyAlignment="1">
      <alignment horizontal="center" wrapText="1"/>
    </xf>
    <xf numFmtId="0" fontId="94" fillId="0" borderId="2" xfId="0" applyFont="1" applyBorder="1" applyAlignment="1">
      <alignment horizontal="center" vertical="center" wrapText="1"/>
    </xf>
    <xf numFmtId="44" fontId="94" fillId="0" borderId="2" xfId="1" applyFont="1" applyBorder="1" applyAlignment="1">
      <alignment horizontal="center"/>
    </xf>
    <xf numFmtId="43" fontId="94" fillId="0" borderId="2" xfId="8" applyFont="1" applyBorder="1" applyAlignment="1">
      <alignment horizontal="center"/>
    </xf>
    <xf numFmtId="0" fontId="95" fillId="0" borderId="2" xfId="0" applyFont="1" applyBorder="1" applyAlignment="1">
      <alignment horizontal="left"/>
    </xf>
    <xf numFmtId="44" fontId="94" fillId="0" borderId="2" xfId="1" applyFont="1" applyFill="1" applyBorder="1" applyAlignment="1">
      <alignment horizontal="center"/>
    </xf>
    <xf numFmtId="43" fontId="94" fillId="0" borderId="2" xfId="8" applyFont="1" applyFill="1" applyBorder="1" applyAlignment="1">
      <alignment horizontal="center"/>
    </xf>
    <xf numFmtId="43" fontId="94" fillId="3" borderId="2" xfId="8" applyFont="1" applyFill="1" applyBorder="1" applyAlignment="1">
      <alignment horizontal="center"/>
    </xf>
    <xf numFmtId="44" fontId="126" fillId="0" borderId="2" xfId="1" applyFont="1" applyBorder="1" applyAlignment="1">
      <alignment horizontal="center"/>
    </xf>
    <xf numFmtId="0" fontId="136" fillId="0" borderId="0" xfId="0" applyFont="1" applyAlignment="1">
      <alignment horizontal="center"/>
    </xf>
    <xf numFmtId="0" fontId="136" fillId="0" borderId="0" xfId="0" applyFont="1"/>
    <xf numFmtId="0" fontId="67" fillId="0" borderId="7" xfId="0" applyFont="1" applyBorder="1" applyAlignment="1">
      <alignment horizontal="center" vertical="center" wrapText="1"/>
    </xf>
    <xf numFmtId="0" fontId="26" fillId="2" borderId="10" xfId="0" applyFont="1" applyFill="1" applyBorder="1" applyAlignment="1">
      <alignment horizontal="left" vertical="center" wrapText="1"/>
    </xf>
    <xf numFmtId="0" fontId="26" fillId="2" borderId="10" xfId="0" applyFont="1" applyFill="1" applyBorder="1" applyAlignment="1">
      <alignment horizontal="center" vertical="center" wrapText="1"/>
    </xf>
    <xf numFmtId="0" fontId="26" fillId="2" borderId="36" xfId="0" applyFont="1" applyFill="1" applyBorder="1" applyAlignment="1">
      <alignment horizontal="center" vertical="center" wrapText="1"/>
    </xf>
    <xf numFmtId="44" fontId="67" fillId="0" borderId="7" xfId="1" applyFont="1" applyBorder="1" applyAlignment="1">
      <alignment horizontal="left" vertical="center" wrapText="1"/>
    </xf>
    <xf numFmtId="44" fontId="67" fillId="0" borderId="0" xfId="1" applyFont="1" applyBorder="1" applyAlignment="1">
      <alignment horizontal="left" vertical="center" wrapText="1"/>
    </xf>
    <xf numFmtId="0" fontId="26" fillId="2" borderId="0" xfId="0" applyFont="1" applyFill="1" applyBorder="1" applyAlignment="1">
      <alignment horizontal="center" vertical="center" wrapText="1"/>
    </xf>
    <xf numFmtId="44" fontId="26" fillId="2" borderId="11" xfId="1" applyFont="1" applyFill="1" applyBorder="1" applyAlignment="1">
      <alignment horizontal="left" vertical="center" wrapText="1"/>
    </xf>
    <xf numFmtId="0" fontId="26" fillId="2" borderId="9" xfId="0" applyFont="1" applyFill="1" applyBorder="1" applyAlignment="1">
      <alignment horizontal="center" vertical="center" wrapText="1"/>
    </xf>
    <xf numFmtId="3" fontId="26" fillId="2" borderId="10" xfId="0" applyNumberFormat="1" applyFont="1" applyFill="1" applyBorder="1" applyAlignment="1">
      <alignment horizontal="center" vertical="center" wrapText="1"/>
    </xf>
    <xf numFmtId="44" fontId="26" fillId="0" borderId="9" xfId="1" applyFont="1" applyBorder="1" applyAlignment="1">
      <alignment horizontal="left" vertical="center" wrapText="1"/>
    </xf>
    <xf numFmtId="0" fontId="26" fillId="2" borderId="35" xfId="0" applyFont="1" applyFill="1" applyBorder="1" applyAlignment="1">
      <alignment horizontal="center" vertical="center" wrapText="1"/>
    </xf>
    <xf numFmtId="0" fontId="26" fillId="2" borderId="8" xfId="0" applyFont="1" applyFill="1" applyBorder="1" applyAlignment="1">
      <alignment horizontal="left" vertical="center" wrapText="1"/>
    </xf>
    <xf numFmtId="0" fontId="26" fillId="2" borderId="8" xfId="0" applyFont="1" applyFill="1" applyBorder="1" applyAlignment="1">
      <alignment horizontal="center" vertical="center" wrapText="1"/>
    </xf>
    <xf numFmtId="0" fontId="55" fillId="2" borderId="10" xfId="0" applyFont="1" applyFill="1" applyBorder="1" applyAlignment="1">
      <alignment horizontal="center" vertical="center" wrapText="1"/>
    </xf>
    <xf numFmtId="0" fontId="61" fillId="2" borderId="10" xfId="0" applyFont="1" applyFill="1" applyBorder="1" applyAlignment="1">
      <alignment horizontal="left" vertical="center" wrapText="1"/>
    </xf>
    <xf numFmtId="44" fontId="26" fillId="2" borderId="10" xfId="1" applyFont="1" applyFill="1" applyBorder="1" applyAlignment="1">
      <alignment horizontal="center" vertical="center" wrapText="1"/>
    </xf>
    <xf numFmtId="44" fontId="26" fillId="0" borderId="11"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38" xfId="0" applyFont="1" applyBorder="1" applyAlignment="1">
      <alignment horizontal="left" vertical="center" wrapText="1"/>
    </xf>
    <xf numFmtId="1" fontId="26" fillId="0" borderId="10" xfId="0" applyNumberFormat="1" applyFont="1" applyBorder="1" applyAlignment="1">
      <alignment horizontal="center" vertical="center" wrapText="1"/>
    </xf>
    <xf numFmtId="44" fontId="67" fillId="0" borderId="7" xfId="0" applyNumberFormat="1" applyFont="1" applyBorder="1" applyAlignment="1">
      <alignment horizontal="left" vertical="center" wrapText="1"/>
    </xf>
    <xf numFmtId="44" fontId="67" fillId="0" borderId="0" xfId="0" applyNumberFormat="1" applyFont="1" applyBorder="1" applyAlignment="1">
      <alignment horizontal="left" vertical="center" wrapText="1"/>
    </xf>
    <xf numFmtId="0" fontId="136" fillId="0" borderId="0" xfId="0" applyFont="1" applyAlignment="1"/>
    <xf numFmtId="0" fontId="37" fillId="0" borderId="9" xfId="0" applyFont="1" applyBorder="1" applyAlignment="1">
      <alignment horizontal="center" vertical="center" wrapText="1"/>
    </xf>
    <xf numFmtId="0" fontId="37" fillId="0" borderId="10" xfId="0" applyFont="1" applyBorder="1" applyAlignment="1">
      <alignment horizontal="center" vertical="center" wrapText="1"/>
    </xf>
    <xf numFmtId="0" fontId="111" fillId="0" borderId="51" xfId="0" applyFont="1" applyBorder="1" applyAlignment="1">
      <alignment horizontal="center" vertical="center" wrapText="1"/>
    </xf>
    <xf numFmtId="44" fontId="81" fillId="0" borderId="38" xfId="1" applyFont="1" applyFill="1" applyBorder="1" applyAlignment="1">
      <alignment horizontal="left" vertical="center"/>
    </xf>
    <xf numFmtId="8" fontId="82" fillId="0" borderId="10" xfId="0" applyNumberFormat="1" applyFont="1" applyFill="1" applyBorder="1" applyAlignment="1">
      <alignment horizontal="center" vertical="center"/>
    </xf>
    <xf numFmtId="44" fontId="81" fillId="0" borderId="0" xfId="0" applyNumberFormat="1" applyFont="1" applyFill="1" applyBorder="1" applyAlignment="1">
      <alignment horizontal="center" vertical="center"/>
    </xf>
    <xf numFmtId="0" fontId="82" fillId="0" borderId="38" xfId="0" applyFont="1" applyBorder="1" applyAlignment="1">
      <alignment horizontal="center" vertical="center"/>
    </xf>
    <xf numFmtId="44" fontId="81" fillId="0" borderId="7" xfId="1" applyFont="1" applyBorder="1" applyAlignment="1">
      <alignment horizontal="left" vertical="center"/>
    </xf>
    <xf numFmtId="0" fontId="40" fillId="0" borderId="28" xfId="0" applyFont="1" applyBorder="1" applyAlignment="1">
      <alignment horizontal="center" vertical="center" wrapText="1"/>
    </xf>
    <xf numFmtId="0" fontId="40" fillId="0" borderId="29" xfId="0" applyFont="1" applyBorder="1" applyAlignment="1">
      <alignment horizontal="center" vertical="center" wrapText="1"/>
    </xf>
    <xf numFmtId="0" fontId="39" fillId="0" borderId="29" xfId="0" applyFont="1" applyBorder="1" applyAlignment="1">
      <alignment horizontal="left"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9" fillId="0" borderId="38" xfId="0" applyFont="1" applyBorder="1" applyAlignment="1">
      <alignment horizontal="left"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0" fontId="40"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81" fillId="0" borderId="9" xfId="0" applyFont="1" applyBorder="1" applyAlignment="1">
      <alignment horizontal="center" vertical="center" wrapText="1"/>
    </xf>
    <xf numFmtId="0" fontId="81" fillId="0" borderId="10" xfId="0" applyFont="1" applyBorder="1" applyAlignment="1">
      <alignment horizontal="center" vertical="center" wrapText="1"/>
    </xf>
    <xf numFmtId="3" fontId="81" fillId="0" borderId="10" xfId="0" applyNumberFormat="1" applyFont="1" applyBorder="1" applyAlignment="1">
      <alignment horizontal="center" vertical="center" wrapText="1"/>
    </xf>
    <xf numFmtId="0" fontId="81" fillId="0" borderId="8" xfId="0" applyFont="1" applyBorder="1" applyAlignment="1">
      <alignment horizontal="center" vertical="center" wrapText="1"/>
    </xf>
    <xf numFmtId="0" fontId="82" fillId="0" borderId="8" xfId="0" applyFont="1" applyBorder="1" applyAlignment="1">
      <alignment horizontal="center" vertical="center" wrapText="1"/>
    </xf>
    <xf numFmtId="0" fontId="81" fillId="0" borderId="8" xfId="0" applyFont="1" applyBorder="1" applyAlignment="1">
      <alignment horizontal="left" vertical="center" wrapText="1"/>
    </xf>
    <xf numFmtId="0" fontId="82" fillId="0" borderId="10" xfId="0" applyFont="1" applyBorder="1" applyAlignment="1">
      <alignment horizontal="center" vertical="center" wrapText="1"/>
    </xf>
    <xf numFmtId="0" fontId="84" fillId="0" borderId="10" xfId="0" applyFont="1" applyBorder="1" applyAlignment="1">
      <alignment horizontal="left" vertical="center" wrapText="1"/>
    </xf>
    <xf numFmtId="0" fontId="81" fillId="0" borderId="10" xfId="0" applyFont="1" applyBorder="1" applyAlignment="1">
      <alignment horizontal="right" vertical="center"/>
    </xf>
    <xf numFmtId="0" fontId="81" fillId="0" borderId="10" xfId="0" applyFont="1" applyBorder="1" applyAlignment="1">
      <alignment horizontal="justify" vertical="center" wrapText="1"/>
    </xf>
    <xf numFmtId="3" fontId="81" fillId="0" borderId="10" xfId="0" applyNumberFormat="1" applyFont="1" applyBorder="1" applyAlignment="1">
      <alignment horizontal="right" vertical="center"/>
    </xf>
    <xf numFmtId="0" fontId="81" fillId="0" borderId="7" xfId="0" applyFont="1" applyBorder="1" applyAlignment="1">
      <alignment horizontal="center" vertical="center" wrapText="1"/>
    </xf>
    <xf numFmtId="0" fontId="81" fillId="0" borderId="142" xfId="0" applyFont="1" applyBorder="1" applyAlignment="1">
      <alignment horizontal="left" vertical="center" wrapText="1"/>
    </xf>
    <xf numFmtId="0" fontId="81" fillId="0" borderId="0" xfId="0" applyFont="1" applyBorder="1" applyAlignment="1">
      <alignment horizontal="center" vertical="center"/>
    </xf>
    <xf numFmtId="0" fontId="86" fillId="0" borderId="99" xfId="0" applyFont="1" applyFill="1" applyBorder="1" applyAlignment="1">
      <alignment horizontal="center" vertical="center"/>
    </xf>
    <xf numFmtId="0" fontId="86" fillId="0" borderId="100" xfId="0" applyFont="1" applyFill="1" applyBorder="1" applyAlignment="1">
      <alignment horizontal="center" vertical="center"/>
    </xf>
    <xf numFmtId="0" fontId="81" fillId="0" borderId="7" xfId="0" applyFont="1" applyBorder="1" applyAlignment="1">
      <alignment vertical="center"/>
    </xf>
    <xf numFmtId="0" fontId="81" fillId="0" borderId="7" xfId="0" applyFont="1" applyBorder="1" applyAlignment="1">
      <alignment horizontal="left" vertical="center"/>
    </xf>
    <xf numFmtId="0" fontId="94" fillId="9" borderId="33" xfId="2" applyFont="1" applyFill="1" applyBorder="1" applyAlignment="1">
      <alignment horizontal="center"/>
    </xf>
    <xf numFmtId="0" fontId="94" fillId="9" borderId="2" xfId="2" applyFont="1" applyFill="1" applyBorder="1" applyAlignment="1">
      <alignment horizontal="center"/>
    </xf>
    <xf numFmtId="0" fontId="94" fillId="9" borderId="34" xfId="2" applyFont="1" applyFill="1" applyBorder="1" applyAlignment="1">
      <alignment horizontal="center"/>
    </xf>
    <xf numFmtId="0" fontId="79" fillId="0" borderId="33" xfId="2" applyFont="1" applyBorder="1" applyAlignment="1">
      <alignment horizontal="center" vertical="top" wrapText="1"/>
    </xf>
    <xf numFmtId="0" fontId="79" fillId="0" borderId="2" xfId="2" applyFont="1" applyBorder="1" applyAlignment="1">
      <alignment horizontal="center" vertical="top" wrapText="1"/>
    </xf>
    <xf numFmtId="0" fontId="79" fillId="0" borderId="2" xfId="2" applyFont="1" applyBorder="1" applyAlignment="1">
      <alignment horizontal="left" vertical="top" wrapText="1"/>
    </xf>
    <xf numFmtId="3" fontId="79" fillId="0" borderId="34" xfId="2" applyNumberFormat="1" applyFont="1" applyBorder="1" applyAlignment="1">
      <alignment horizontal="center" vertical="top" wrapText="1"/>
    </xf>
    <xf numFmtId="44" fontId="79" fillId="0" borderId="34" xfId="1" applyFont="1" applyBorder="1" applyAlignment="1">
      <alignment horizontal="center" vertical="top" wrapText="1"/>
    </xf>
    <xf numFmtId="0" fontId="79" fillId="0" borderId="34" xfId="2" applyFont="1" applyBorder="1" applyAlignment="1">
      <alignment horizontal="center" vertical="top" wrapText="1"/>
    </xf>
    <xf numFmtId="0" fontId="79" fillId="0" borderId="40" xfId="2" applyFont="1" applyBorder="1" applyAlignment="1">
      <alignment horizontal="center" vertical="top" wrapText="1"/>
    </xf>
    <xf numFmtId="0" fontId="79" fillId="0" borderId="79" xfId="2" applyFont="1" applyBorder="1" applyAlignment="1">
      <alignment horizontal="center" vertical="top" wrapText="1"/>
    </xf>
    <xf numFmtId="0" fontId="79" fillId="0" borderId="79" xfId="2" applyFont="1" applyBorder="1" applyAlignment="1">
      <alignment horizontal="left" vertical="top" wrapText="1"/>
    </xf>
    <xf numFmtId="0" fontId="79" fillId="0" borderId="41" xfId="2" applyFont="1" applyBorder="1" applyAlignment="1">
      <alignment horizontal="center" vertical="top" wrapText="1"/>
    </xf>
    <xf numFmtId="44" fontId="79" fillId="0" borderId="41" xfId="1" applyFont="1" applyBorder="1" applyAlignment="1">
      <alignment horizontal="center" vertical="top" wrapText="1"/>
    </xf>
    <xf numFmtId="0" fontId="79" fillId="0" borderId="107" xfId="2" applyFont="1" applyBorder="1" applyAlignment="1">
      <alignment horizontal="center" vertical="top" wrapText="1"/>
    </xf>
    <xf numFmtId="0" fontId="79" fillId="0" borderId="24" xfId="2" applyFont="1" applyBorder="1" applyAlignment="1">
      <alignment horizontal="center" vertical="top" wrapText="1"/>
    </xf>
    <xf numFmtId="0" fontId="79" fillId="0" borderId="24" xfId="2" applyFont="1" applyBorder="1" applyAlignment="1">
      <alignment horizontal="left" vertical="top" wrapText="1"/>
    </xf>
    <xf numFmtId="0" fontId="79" fillId="0" borderId="109" xfId="2" applyFont="1" applyBorder="1" applyAlignment="1">
      <alignment horizontal="center" vertical="top" wrapText="1"/>
    </xf>
    <xf numFmtId="44" fontId="79" fillId="0" borderId="109" xfId="1" applyFont="1" applyBorder="1" applyAlignment="1">
      <alignment horizontal="center" vertical="top" wrapText="1"/>
    </xf>
    <xf numFmtId="3" fontId="79" fillId="0" borderId="41" xfId="2" applyNumberFormat="1" applyFont="1" applyBorder="1" applyAlignment="1">
      <alignment horizontal="center" vertical="top" wrapText="1"/>
    </xf>
    <xf numFmtId="4" fontId="79" fillId="0" borderId="109" xfId="2" applyNumberFormat="1" applyFont="1" applyBorder="1" applyAlignment="1">
      <alignment horizontal="center" vertical="top" wrapText="1"/>
    </xf>
    <xf numFmtId="4" fontId="79" fillId="0" borderId="34" xfId="2" applyNumberFormat="1" applyFont="1" applyBorder="1" applyAlignment="1">
      <alignment horizontal="center" vertical="top" wrapText="1"/>
    </xf>
    <xf numFmtId="3" fontId="79" fillId="0" borderId="109" xfId="2" applyNumberFormat="1" applyFont="1" applyBorder="1" applyAlignment="1">
      <alignment horizontal="center" vertical="top" wrapText="1"/>
    </xf>
    <xf numFmtId="0" fontId="79" fillId="0" borderId="95" xfId="2" applyFont="1" applyBorder="1" applyAlignment="1">
      <alignment horizontal="center" vertical="top" wrapText="1"/>
    </xf>
    <xf numFmtId="0" fontId="79" fillId="0" borderId="176" xfId="2" applyFont="1" applyBorder="1" applyAlignment="1">
      <alignment horizontal="center" vertical="top" wrapText="1"/>
    </xf>
    <xf numFmtId="0" fontId="79" fillId="0" borderId="176" xfId="2" applyFont="1" applyBorder="1" applyAlignment="1">
      <alignment horizontal="left" vertical="top" wrapText="1"/>
    </xf>
    <xf numFmtId="3" fontId="79" fillId="0" borderId="96" xfId="2" applyNumberFormat="1" applyFont="1" applyBorder="1" applyAlignment="1">
      <alignment horizontal="center" vertical="top" wrapText="1"/>
    </xf>
    <xf numFmtId="44" fontId="79" fillId="0" borderId="96" xfId="1" applyFont="1" applyBorder="1" applyAlignment="1">
      <alignment horizontal="center" vertical="top" wrapText="1"/>
    </xf>
    <xf numFmtId="3" fontId="79" fillId="0" borderId="2" xfId="2" applyNumberFormat="1" applyFont="1" applyBorder="1" applyAlignment="1">
      <alignment horizontal="center" vertical="top" wrapText="1"/>
    </xf>
    <xf numFmtId="44" fontId="79" fillId="0" borderId="111" xfId="1" applyFont="1" applyBorder="1" applyAlignment="1">
      <alignment horizontal="center" vertical="top" wrapText="1"/>
    </xf>
    <xf numFmtId="4" fontId="79" fillId="0" borderId="41" xfId="2" applyNumberFormat="1" applyFont="1" applyBorder="1" applyAlignment="1">
      <alignment horizontal="center" vertical="top" wrapText="1"/>
    </xf>
    <xf numFmtId="0" fontId="79" fillId="0" borderId="96" xfId="2" applyFont="1" applyBorder="1" applyAlignment="1">
      <alignment horizontal="center" vertical="top" wrapText="1"/>
    </xf>
    <xf numFmtId="3" fontId="79" fillId="0" borderId="79" xfId="2" applyNumberFormat="1" applyFont="1" applyBorder="1" applyAlignment="1">
      <alignment horizontal="center" vertical="top" wrapText="1"/>
    </xf>
    <xf numFmtId="0" fontId="79" fillId="0" borderId="118" xfId="2" applyFont="1" applyBorder="1" applyAlignment="1">
      <alignment horizontal="center" vertical="top" wrapText="1"/>
    </xf>
    <xf numFmtId="0" fontId="79" fillId="0" borderId="54" xfId="2" applyFont="1" applyBorder="1" applyAlignment="1">
      <alignment horizontal="center" vertical="top" wrapText="1"/>
    </xf>
    <xf numFmtId="0" fontId="79" fillId="0" borderId="99" xfId="2" applyFont="1" applyBorder="1" applyAlignment="1">
      <alignment horizontal="center" vertical="top" wrapText="1"/>
    </xf>
    <xf numFmtId="0" fontId="79" fillId="0" borderId="29" xfId="2" applyFont="1" applyBorder="1" applyAlignment="1">
      <alignment horizontal="center" vertical="top" wrapText="1"/>
    </xf>
    <xf numFmtId="0" fontId="79" fillId="0" borderId="100" xfId="2" applyFont="1" applyBorder="1" applyAlignment="1">
      <alignment vertical="top" wrapText="1"/>
    </xf>
    <xf numFmtId="0" fontId="79" fillId="0" borderId="36" xfId="2" applyFont="1" applyBorder="1" applyAlignment="1">
      <alignment horizontal="center" vertical="top" wrapText="1"/>
    </xf>
    <xf numFmtId="0" fontId="79" fillId="0" borderId="10" xfId="2" applyFont="1" applyBorder="1" applyAlignment="1">
      <alignment horizontal="center" vertical="top" wrapText="1"/>
    </xf>
    <xf numFmtId="0" fontId="61" fillId="0" borderId="35" xfId="0" applyFont="1" applyBorder="1" applyAlignment="1">
      <alignment horizontal="center" vertical="center"/>
    </xf>
    <xf numFmtId="44" fontId="112" fillId="0" borderId="51" xfId="1" applyFont="1" applyBorder="1" applyAlignment="1">
      <alignment horizontal="center" vertical="center"/>
    </xf>
    <xf numFmtId="44" fontId="112" fillId="0" borderId="8" xfId="1" applyFont="1" applyBorder="1" applyAlignment="1">
      <alignment horizontal="center" vertical="center"/>
    </xf>
    <xf numFmtId="0" fontId="114" fillId="0" borderId="9" xfId="0" applyFont="1" applyBorder="1" applyAlignment="1">
      <alignment horizontal="center" vertical="center"/>
    </xf>
    <xf numFmtId="0" fontId="115" fillId="0" borderId="35" xfId="0" applyFont="1" applyBorder="1" applyAlignment="1">
      <alignment horizontal="center" vertical="center"/>
    </xf>
    <xf numFmtId="0" fontId="112" fillId="0" borderId="10" xfId="0" applyFont="1" applyBorder="1" applyAlignment="1">
      <alignment horizontal="justify" vertical="center" wrapText="1"/>
    </xf>
    <xf numFmtId="44" fontId="112" fillId="0" borderId="51" xfId="1" applyFont="1" applyBorder="1" applyAlignment="1">
      <alignment horizontal="justify" vertical="center"/>
    </xf>
    <xf numFmtId="44" fontId="83" fillId="0" borderId="51" xfId="1" applyFont="1" applyBorder="1" applyAlignment="1">
      <alignment vertical="center"/>
    </xf>
    <xf numFmtId="44" fontId="83" fillId="0" borderId="8" xfId="1" applyFont="1" applyBorder="1"/>
    <xf numFmtId="0" fontId="112" fillId="0" borderId="35" xfId="0" applyFont="1" applyBorder="1" applyAlignment="1">
      <alignment horizontal="center" vertical="center"/>
    </xf>
    <xf numFmtId="44" fontId="83" fillId="0" borderId="29" xfId="1" applyFont="1" applyBorder="1" applyAlignment="1"/>
    <xf numFmtId="0" fontId="112" fillId="0" borderId="10" xfId="0" applyFont="1" applyBorder="1" applyAlignment="1">
      <alignment horizontal="center" vertical="center" wrapText="1"/>
    </xf>
    <xf numFmtId="0" fontId="143" fillId="0" borderId="0" xfId="0" applyFont="1" applyFill="1" applyBorder="1" applyAlignment="1">
      <alignment horizontal="center" vertical="center" wrapText="1"/>
    </xf>
    <xf numFmtId="44" fontId="0" fillId="0" borderId="7" xfId="1" applyFont="1" applyBorder="1"/>
    <xf numFmtId="0" fontId="124" fillId="0" borderId="0" xfId="0" applyFont="1" applyAlignment="1">
      <alignment horizontal="center"/>
    </xf>
    <xf numFmtId="0" fontId="28" fillId="0" borderId="0" xfId="0" applyFont="1"/>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horizontal="left" vertical="center" wrapText="1"/>
    </xf>
    <xf numFmtId="44" fontId="28" fillId="0" borderId="10" xfId="1" applyFont="1" applyBorder="1" applyAlignment="1">
      <alignment horizontal="left" vertical="center"/>
    </xf>
    <xf numFmtId="44" fontId="28" fillId="3" borderId="10" xfId="1" applyFont="1" applyFill="1" applyBorder="1" applyAlignment="1">
      <alignment horizontal="left" vertical="center"/>
    </xf>
    <xf numFmtId="0" fontId="28" fillId="0" borderId="142" xfId="0" applyFont="1" applyBorder="1" applyAlignment="1">
      <alignment horizontal="left" vertical="center" wrapText="1"/>
    </xf>
    <xf numFmtId="44" fontId="28" fillId="0" borderId="10" xfId="1" applyFont="1" applyBorder="1" applyAlignment="1">
      <alignment horizontal="right" vertical="center"/>
    </xf>
    <xf numFmtId="44" fontId="20" fillId="0" borderId="10" xfId="0" applyNumberFormat="1" applyFont="1" applyBorder="1" applyAlignment="1">
      <alignment horizontal="left" vertical="center"/>
    </xf>
    <xf numFmtId="0" fontId="28" fillId="0" borderId="2" xfId="0" applyFont="1" applyBorder="1" applyAlignment="1">
      <alignment horizontal="left" vertical="center" wrapText="1"/>
    </xf>
    <xf numFmtId="0" fontId="28" fillId="0" borderId="2" xfId="0" applyFont="1" applyBorder="1" applyAlignment="1">
      <alignment horizontal="center" vertical="center"/>
    </xf>
    <xf numFmtId="44" fontId="28" fillId="0" borderId="2" xfId="1" applyFont="1" applyBorder="1" applyAlignment="1">
      <alignment horizontal="left" vertical="center" wrapText="1"/>
    </xf>
    <xf numFmtId="44" fontId="28" fillId="0" borderId="2" xfId="1" applyFont="1" applyBorder="1" applyAlignment="1">
      <alignment horizontal="center" vertical="center"/>
    </xf>
    <xf numFmtId="44" fontId="28" fillId="3" borderId="2" xfId="1" applyFont="1" applyFill="1" applyBorder="1" applyAlignment="1">
      <alignment horizontal="center" vertical="center"/>
    </xf>
    <xf numFmtId="44" fontId="117" fillId="3" borderId="10" xfId="1" applyFont="1" applyFill="1" applyBorder="1" applyAlignment="1">
      <alignment horizontal="right" vertical="center"/>
    </xf>
    <xf numFmtId="0" fontId="117" fillId="0" borderId="38" xfId="0" applyFont="1" applyBorder="1" applyAlignment="1">
      <alignment horizontal="justify" vertical="center" wrapText="1"/>
    </xf>
    <xf numFmtId="0" fontId="117" fillId="0" borderId="0" xfId="0" applyFont="1" applyAlignment="1">
      <alignment horizontal="center" vertical="center"/>
    </xf>
    <xf numFmtId="0" fontId="54" fillId="6" borderId="9" xfId="0" applyFont="1" applyFill="1" applyBorder="1" applyAlignment="1">
      <alignment horizontal="center" vertical="center"/>
    </xf>
    <xf numFmtId="0" fontId="117" fillId="0" borderId="29" xfId="0" applyFont="1" applyBorder="1" applyAlignment="1">
      <alignment horizontal="left" vertical="center" wrapText="1"/>
    </xf>
    <xf numFmtId="0" fontId="117" fillId="0" borderId="100" xfId="0" applyFont="1" applyBorder="1" applyAlignment="1">
      <alignment horizontal="center" vertical="center"/>
    </xf>
    <xf numFmtId="0" fontId="117" fillId="0" borderId="51" xfId="0" applyFont="1" applyBorder="1" applyAlignment="1">
      <alignment horizontal="center" vertical="center"/>
    </xf>
    <xf numFmtId="0" fontId="54" fillId="6" borderId="10" xfId="0" applyFont="1" applyFill="1" applyBorder="1" applyAlignment="1">
      <alignment horizontal="center" vertical="center"/>
    </xf>
    <xf numFmtId="0" fontId="117" fillId="0" borderId="36" xfId="0" applyFont="1" applyBorder="1" applyAlignment="1">
      <alignment horizontal="center" vertical="center"/>
    </xf>
    <xf numFmtId="0" fontId="117" fillId="0" borderId="11" xfId="0" applyFont="1" applyBorder="1" applyAlignment="1">
      <alignment horizontal="left" vertical="center" wrapText="1"/>
    </xf>
    <xf numFmtId="44" fontId="117" fillId="0" borderId="0" xfId="1" applyFont="1" applyBorder="1" applyAlignment="1">
      <alignment horizontal="right" vertical="center"/>
    </xf>
    <xf numFmtId="44" fontId="0" fillId="3" borderId="0" xfId="1" applyFont="1" applyFill="1"/>
    <xf numFmtId="0" fontId="117" fillId="0" borderId="0" xfId="0" applyFont="1" applyFill="1" applyBorder="1" applyAlignment="1">
      <alignment horizontal="left" vertical="center" wrapText="1"/>
    </xf>
    <xf numFmtId="0" fontId="117" fillId="0" borderId="35" xfId="0" applyFont="1" applyBorder="1" applyAlignment="1">
      <alignment vertical="center"/>
    </xf>
    <xf numFmtId="0" fontId="146" fillId="0" borderId="0" xfId="0" applyFont="1" applyBorder="1" applyAlignment="1">
      <alignment horizontal="center" vertical="center" wrapText="1"/>
    </xf>
    <xf numFmtId="0" fontId="117" fillId="0" borderId="7" xfId="0" applyFont="1" applyBorder="1" applyAlignment="1">
      <alignment horizontal="center" vertical="center"/>
    </xf>
    <xf numFmtId="0" fontId="117" fillId="0" borderId="8" xfId="0" applyFont="1" applyBorder="1" applyAlignment="1">
      <alignment horizontal="left" vertical="center" wrapText="1"/>
    </xf>
    <xf numFmtId="3" fontId="117" fillId="0" borderId="7" xfId="0" applyNumberFormat="1" applyFont="1" applyBorder="1" applyAlignment="1">
      <alignment horizontal="center" vertical="center"/>
    </xf>
    <xf numFmtId="44" fontId="0" fillId="3" borderId="7" xfId="1" applyFont="1" applyFill="1" applyBorder="1"/>
    <xf numFmtId="0" fontId="117" fillId="0" borderId="0" xfId="0" applyFont="1" applyFill="1" applyBorder="1" applyAlignment="1">
      <alignment horizontal="justify"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44" fontId="8" fillId="0" borderId="29" xfId="1"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44" fontId="8" fillId="0" borderId="10" xfId="1"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left" vertical="center" wrapText="1"/>
    </xf>
    <xf numFmtId="0" fontId="0" fillId="0" borderId="10" xfId="0" applyFont="1" applyBorder="1" applyAlignment="1">
      <alignment horizontal="center" vertical="center" wrapText="1"/>
    </xf>
    <xf numFmtId="44" fontId="0" fillId="0" borderId="10" xfId="1" applyFont="1" applyBorder="1" applyAlignment="1">
      <alignment horizontal="left" vertical="center" wrapText="1"/>
    </xf>
    <xf numFmtId="0" fontId="0" fillId="0" borderId="10" xfId="0" applyFont="1" applyFill="1" applyBorder="1" applyAlignment="1">
      <alignment horizontal="left" vertical="center" wrapText="1"/>
    </xf>
    <xf numFmtId="0" fontId="0" fillId="0" borderId="10" xfId="0" applyFont="1" applyFill="1" applyBorder="1" applyAlignment="1">
      <alignment horizontal="center" vertical="center" wrapText="1"/>
    </xf>
    <xf numFmtId="44" fontId="0" fillId="0" borderId="10" xfId="1" applyFont="1" applyFill="1" applyBorder="1" applyAlignment="1">
      <alignment horizontal="left" vertical="center" wrapText="1"/>
    </xf>
    <xf numFmtId="0" fontId="0" fillId="0" borderId="10" xfId="0" applyFont="1" applyFill="1" applyBorder="1" applyAlignment="1">
      <alignment horizontal="justify" vertical="center" wrapText="1"/>
    </xf>
    <xf numFmtId="0" fontId="0" fillId="0" borderId="10" xfId="0" applyFont="1" applyBorder="1" applyAlignment="1">
      <alignment horizontal="justify" vertical="center" wrapText="1"/>
    </xf>
    <xf numFmtId="0" fontId="0" fillId="6" borderId="10" xfId="0" applyFont="1" applyFill="1" applyBorder="1" applyAlignment="1">
      <alignment horizontal="center" vertical="center" wrapText="1"/>
    </xf>
    <xf numFmtId="44" fontId="0" fillId="0" borderId="10" xfId="1" applyFont="1" applyBorder="1" applyAlignment="1">
      <alignment horizontal="center" vertical="center" wrapText="1"/>
    </xf>
    <xf numFmtId="44" fontId="135" fillId="0" borderId="10" xfId="1" applyFont="1" applyBorder="1" applyAlignment="1">
      <alignment horizontal="justify" vertical="center" wrapText="1"/>
    </xf>
    <xf numFmtId="0" fontId="124" fillId="0" borderId="0" xfId="0" applyFont="1" applyAlignment="1">
      <alignment horizontal="center"/>
    </xf>
    <xf numFmtId="0" fontId="119" fillId="0" borderId="0" xfId="0" applyFont="1" applyAlignment="1">
      <alignment horizontal="center"/>
    </xf>
    <xf numFmtId="0" fontId="147" fillId="0" borderId="0" xfId="10"/>
    <xf numFmtId="44" fontId="9" fillId="0" borderId="5" xfId="11" applyFont="1" applyFill="1" applyBorder="1" applyAlignment="1">
      <alignment horizontal="center"/>
    </xf>
    <xf numFmtId="44" fontId="9" fillId="0" borderId="67" xfId="11" applyFont="1" applyFill="1" applyBorder="1" applyAlignment="1">
      <alignment horizontal="center"/>
    </xf>
    <xf numFmtId="0" fontId="147" fillId="0" borderId="0" xfId="10" applyFill="1"/>
    <xf numFmtId="0" fontId="9" fillId="0" borderId="0" xfId="10" applyFont="1" applyFill="1" applyAlignment="1"/>
    <xf numFmtId="0" fontId="99" fillId="0" borderId="7" xfId="10" applyFont="1" applyFill="1" applyBorder="1" applyAlignment="1">
      <alignment horizontal="center" vertical="center" wrapText="1"/>
    </xf>
    <xf numFmtId="0" fontId="99" fillId="0" borderId="8" xfId="10" applyFont="1" applyFill="1" applyBorder="1" applyAlignment="1">
      <alignment horizontal="center" vertical="center" wrapText="1"/>
    </xf>
    <xf numFmtId="0" fontId="6" fillId="0" borderId="9" xfId="10" applyFont="1" applyFill="1" applyBorder="1" applyAlignment="1">
      <alignment horizontal="center" vertical="center" wrapText="1"/>
    </xf>
    <xf numFmtId="0" fontId="6" fillId="0" borderId="10" xfId="10" applyFont="1" applyFill="1" applyBorder="1" applyAlignment="1">
      <alignment horizontal="left" vertical="center" wrapText="1"/>
    </xf>
    <xf numFmtId="0" fontId="6" fillId="0" borderId="10" xfId="10" applyFont="1" applyFill="1" applyBorder="1" applyAlignment="1">
      <alignment horizontal="center" vertical="center" wrapText="1"/>
    </xf>
    <xf numFmtId="44" fontId="9" fillId="0" borderId="66" xfId="11" applyFont="1" applyFill="1" applyBorder="1" applyAlignment="1">
      <alignment horizontal="center"/>
    </xf>
    <xf numFmtId="44" fontId="9" fillId="0" borderId="6" xfId="11" applyFont="1" applyFill="1" applyBorder="1" applyAlignment="1">
      <alignment horizontal="center"/>
    </xf>
    <xf numFmtId="44" fontId="9" fillId="0" borderId="0" xfId="11" applyFont="1" applyFill="1" applyBorder="1" applyAlignment="1">
      <alignment horizontal="center"/>
    </xf>
    <xf numFmtId="44" fontId="147" fillId="0" borderId="6" xfId="11" applyFont="1" applyFill="1" applyBorder="1" applyAlignment="1">
      <alignment horizontal="right"/>
    </xf>
    <xf numFmtId="44" fontId="147" fillId="0" borderId="6" xfId="11" applyFont="1" applyFill="1" applyBorder="1"/>
    <xf numFmtId="3" fontId="6" fillId="0" borderId="10" xfId="10" applyNumberFormat="1" applyFont="1" applyFill="1" applyBorder="1" applyAlignment="1">
      <alignment horizontal="center" vertical="center" wrapText="1"/>
    </xf>
    <xf numFmtId="44" fontId="147" fillId="0" borderId="0" xfId="11" applyFont="1" applyFill="1"/>
    <xf numFmtId="44" fontId="147" fillId="0" borderId="59" xfId="11" applyFont="1" applyFill="1" applyBorder="1"/>
    <xf numFmtId="44" fontId="9" fillId="3" borderId="5" xfId="11" applyFont="1" applyFill="1" applyBorder="1" applyAlignment="1">
      <alignment horizontal="center"/>
    </xf>
    <xf numFmtId="44" fontId="147" fillId="3" borderId="6" xfId="11" applyFont="1" applyFill="1" applyBorder="1"/>
    <xf numFmtId="0" fontId="113" fillId="0" borderId="181" xfId="0" applyFont="1" applyBorder="1" applyAlignment="1">
      <alignment horizontal="center" vertical="center" wrapText="1"/>
    </xf>
    <xf numFmtId="0" fontId="113" fillId="0" borderId="182" xfId="0" applyFont="1" applyBorder="1" applyAlignment="1">
      <alignment horizontal="center" vertical="center" wrapText="1"/>
    </xf>
    <xf numFmtId="0" fontId="113" fillId="0" borderId="182" xfId="0" applyFont="1" applyBorder="1" applyAlignment="1">
      <alignment horizontal="left" vertical="center" wrapText="1" indent="2"/>
    </xf>
    <xf numFmtId="44" fontId="113" fillId="0" borderId="164" xfId="1" applyFont="1" applyBorder="1" applyAlignment="1">
      <alignment horizontal="left" vertical="center" wrapText="1" indent="2"/>
    </xf>
    <xf numFmtId="0" fontId="61" fillId="0" borderId="163" xfId="0" applyFont="1" applyBorder="1" applyAlignment="1">
      <alignment horizontal="center" vertical="center" wrapText="1"/>
    </xf>
    <xf numFmtId="0" fontId="61" fillId="0" borderId="164" xfId="0" applyFont="1" applyBorder="1" applyAlignment="1">
      <alignment vertical="center" wrapText="1"/>
    </xf>
    <xf numFmtId="0" fontId="61" fillId="0" borderId="164" xfId="0" applyFont="1" applyBorder="1" applyAlignment="1">
      <alignment horizontal="center" vertical="center" wrapText="1"/>
    </xf>
    <xf numFmtId="44" fontId="0" fillId="0" borderId="164" xfId="1" applyFont="1" applyBorder="1" applyAlignment="1">
      <alignment vertical="center" wrapText="1"/>
    </xf>
    <xf numFmtId="3" fontId="61" fillId="0" borderId="164" xfId="0" applyNumberFormat="1" applyFont="1" applyBorder="1" applyAlignment="1">
      <alignment horizontal="center" vertical="center" wrapText="1"/>
    </xf>
    <xf numFmtId="0" fontId="61" fillId="0" borderId="164" xfId="0" applyFont="1" applyBorder="1" applyAlignment="1">
      <alignment horizontal="left" vertical="center" wrapText="1" indent="2"/>
    </xf>
    <xf numFmtId="0" fontId="61" fillId="0" borderId="183" xfId="0" applyFont="1" applyBorder="1" applyAlignment="1">
      <alignment horizontal="center" vertical="center" wrapText="1"/>
    </xf>
    <xf numFmtId="0" fontId="61" fillId="0" borderId="184" xfId="0" applyFont="1" applyBorder="1" applyAlignment="1">
      <alignment vertical="center" wrapText="1"/>
    </xf>
    <xf numFmtId="0" fontId="61" fillId="0" borderId="184" xfId="0" applyFont="1" applyBorder="1" applyAlignment="1">
      <alignment horizontal="center" vertical="center" wrapText="1"/>
    </xf>
    <xf numFmtId="44" fontId="0" fillId="0" borderId="184" xfId="1" applyFont="1" applyBorder="1" applyAlignment="1">
      <alignment vertical="center" wrapText="1"/>
    </xf>
    <xf numFmtId="0" fontId="61" fillId="0" borderId="185" xfId="0" applyFont="1" applyBorder="1" applyAlignment="1">
      <alignment horizontal="center" vertical="center" wrapText="1"/>
    </xf>
    <xf numFmtId="0" fontId="61" fillId="0" borderId="186" xfId="0" applyFont="1" applyBorder="1" applyAlignment="1">
      <alignment vertical="center" wrapText="1"/>
    </xf>
    <xf numFmtId="0" fontId="61" fillId="0" borderId="166" xfId="0" applyFont="1" applyBorder="1" applyAlignment="1">
      <alignment horizontal="center" vertical="center" wrapText="1"/>
    </xf>
    <xf numFmtId="44" fontId="0" fillId="0" borderId="186" xfId="1" applyFont="1" applyBorder="1" applyAlignment="1">
      <alignment vertical="center" wrapText="1"/>
    </xf>
    <xf numFmtId="0" fontId="61" fillId="0" borderId="187" xfId="0" applyFont="1" applyBorder="1" applyAlignment="1">
      <alignment vertical="center" wrapText="1"/>
    </xf>
    <xf numFmtId="0" fontId="61" fillId="0" borderId="187" xfId="0" applyFont="1" applyBorder="1" applyAlignment="1">
      <alignment horizontal="center" vertical="center" wrapText="1"/>
    </xf>
    <xf numFmtId="44" fontId="0" fillId="0" borderId="187" xfId="1" applyFont="1" applyBorder="1" applyAlignment="1">
      <alignment vertical="center" wrapText="1"/>
    </xf>
    <xf numFmtId="0" fontId="61" fillId="0" borderId="188" xfId="0" applyFont="1" applyBorder="1" applyAlignment="1">
      <alignment horizontal="center" vertical="center" wrapText="1"/>
    </xf>
    <xf numFmtId="0" fontId="61" fillId="0" borderId="185" xfId="0" applyFont="1" applyBorder="1" applyAlignment="1">
      <alignment vertical="center" wrapText="1"/>
    </xf>
    <xf numFmtId="0" fontId="61" fillId="0" borderId="182" xfId="0" applyFont="1" applyBorder="1" applyAlignment="1">
      <alignment horizontal="center" vertical="center" wrapText="1"/>
    </xf>
    <xf numFmtId="0" fontId="61" fillId="0" borderId="186" xfId="0" applyFont="1" applyBorder="1" applyAlignment="1">
      <alignment horizontal="center" vertical="center" wrapText="1"/>
    </xf>
    <xf numFmtId="0" fontId="61" fillId="0" borderId="189" xfId="0" applyFont="1" applyBorder="1" applyAlignment="1">
      <alignment vertical="center" wrapText="1"/>
    </xf>
    <xf numFmtId="0" fontId="61" fillId="0" borderId="190" xfId="0" applyFont="1" applyBorder="1" applyAlignment="1">
      <alignment horizontal="center" vertical="center" wrapText="1"/>
    </xf>
    <xf numFmtId="44" fontId="0" fillId="0" borderId="190" xfId="1" applyFont="1" applyBorder="1" applyAlignment="1">
      <alignment vertical="center" wrapText="1"/>
    </xf>
    <xf numFmtId="0" fontId="61" fillId="0" borderId="191" xfId="0" applyFont="1" applyBorder="1" applyAlignment="1">
      <alignment vertical="center" wrapText="1"/>
    </xf>
    <xf numFmtId="0" fontId="61" fillId="0" borderId="142" xfId="0" applyFont="1" applyBorder="1" applyAlignment="1">
      <alignment horizontal="center" vertical="center" wrapText="1"/>
    </xf>
    <xf numFmtId="44" fontId="0" fillId="0" borderId="192" xfId="1" applyFont="1" applyBorder="1" applyAlignment="1">
      <alignment vertical="center" wrapText="1"/>
    </xf>
    <xf numFmtId="0" fontId="61" fillId="0" borderId="193" xfId="0" applyFont="1" applyBorder="1" applyAlignment="1">
      <alignment vertical="center" wrapText="1"/>
    </xf>
    <xf numFmtId="44" fontId="0" fillId="0" borderId="193" xfId="1" applyFont="1" applyBorder="1" applyAlignment="1">
      <alignment vertical="center" wrapText="1"/>
    </xf>
    <xf numFmtId="0" fontId="61" fillId="0" borderId="182" xfId="0" applyFont="1" applyBorder="1" applyAlignment="1">
      <alignment vertical="center" wrapText="1"/>
    </xf>
    <xf numFmtId="44" fontId="0" fillId="0" borderId="182" xfId="1" applyFont="1" applyBorder="1" applyAlignment="1">
      <alignment vertical="center" wrapText="1"/>
    </xf>
    <xf numFmtId="44" fontId="0" fillId="0" borderId="166" xfId="1" applyFont="1" applyBorder="1" applyAlignment="1">
      <alignment vertical="center" wrapText="1"/>
    </xf>
    <xf numFmtId="0" fontId="61" fillId="0" borderId="166" xfId="0" applyFont="1" applyBorder="1" applyAlignment="1">
      <alignment horizontal="left" vertical="center" wrapText="1"/>
    </xf>
    <xf numFmtId="0" fontId="61" fillId="0" borderId="193" xfId="0" applyFont="1" applyBorder="1" applyAlignment="1">
      <alignment horizontal="center" vertical="center" wrapText="1"/>
    </xf>
    <xf numFmtId="3" fontId="61" fillId="0" borderId="193" xfId="0" applyNumberFormat="1" applyFont="1" applyBorder="1" applyAlignment="1">
      <alignment horizontal="center" vertical="center" wrapText="1"/>
    </xf>
    <xf numFmtId="3" fontId="61" fillId="0" borderId="182" xfId="0" applyNumberFormat="1" applyFont="1" applyBorder="1" applyAlignment="1">
      <alignment horizontal="center" vertical="center" wrapText="1"/>
    </xf>
    <xf numFmtId="44" fontId="8" fillId="0" borderId="164" xfId="1" applyFont="1" applyBorder="1" applyAlignment="1">
      <alignment vertical="center" wrapText="1"/>
    </xf>
    <xf numFmtId="0" fontId="148" fillId="0" borderId="194" xfId="0" applyFont="1" applyBorder="1" applyAlignment="1">
      <alignment vertical="center" wrapText="1"/>
    </xf>
    <xf numFmtId="0" fontId="148" fillId="0" borderId="195" xfId="0" applyFont="1" applyBorder="1" applyAlignment="1">
      <alignment vertical="center" wrapText="1"/>
    </xf>
    <xf numFmtId="44" fontId="148" fillId="0" borderId="195" xfId="1" applyFont="1" applyBorder="1" applyAlignment="1">
      <alignment vertical="center" wrapText="1"/>
    </xf>
    <xf numFmtId="0" fontId="61" fillId="0" borderId="166" xfId="0" applyFont="1" applyBorder="1" applyAlignment="1">
      <alignment vertical="center" wrapText="1"/>
    </xf>
    <xf numFmtId="3" fontId="61" fillId="0" borderId="166" xfId="0" applyNumberFormat="1" applyFont="1" applyBorder="1" applyAlignment="1">
      <alignment horizontal="center" vertical="center" wrapText="1"/>
    </xf>
    <xf numFmtId="44" fontId="0" fillId="0" borderId="8" xfId="1" applyFont="1" applyBorder="1" applyAlignment="1">
      <alignment vertical="center" wrapText="1"/>
    </xf>
    <xf numFmtId="0" fontId="148" fillId="0" borderId="194" xfId="0" applyFont="1" applyBorder="1" applyAlignment="1">
      <alignment horizontal="center" vertical="center" wrapText="1"/>
    </xf>
    <xf numFmtId="0" fontId="148" fillId="0" borderId="195" xfId="0" applyFont="1" applyBorder="1" applyAlignment="1">
      <alignment horizontal="center" vertical="center" wrapText="1"/>
    </xf>
    <xf numFmtId="0" fontId="124" fillId="0" borderId="0" xfId="0" applyFont="1" applyAlignment="1">
      <alignment horizontal="left"/>
    </xf>
    <xf numFmtId="0" fontId="119" fillId="0" borderId="0" xfId="0" applyFont="1" applyAlignment="1">
      <alignment horizontal="center"/>
    </xf>
    <xf numFmtId="0" fontId="124" fillId="0" borderId="0" xfId="0" applyFont="1" applyAlignment="1"/>
    <xf numFmtId="44" fontId="0" fillId="3" borderId="164" xfId="1" applyFont="1" applyFill="1" applyBorder="1" applyAlignment="1">
      <alignment vertical="center" wrapText="1"/>
    </xf>
    <xf numFmtId="44" fontId="8" fillId="3" borderId="164" xfId="1" applyFont="1" applyFill="1" applyBorder="1" applyAlignment="1">
      <alignment vertical="center" wrapText="1"/>
    </xf>
    <xf numFmtId="0" fontId="0" fillId="0" borderId="0" xfId="0" applyAlignment="1">
      <alignment wrapText="1"/>
    </xf>
    <xf numFmtId="0" fontId="0" fillId="0" borderId="2" xfId="0" applyBorder="1" applyAlignment="1">
      <alignment wrapText="1"/>
    </xf>
    <xf numFmtId="8" fontId="0" fillId="0" borderId="2" xfId="0" applyNumberFormat="1" applyBorder="1" applyAlignment="1">
      <alignment horizontal="center"/>
    </xf>
    <xf numFmtId="44" fontId="64" fillId="0" borderId="0" xfId="1" applyFont="1" applyFill="1"/>
    <xf numFmtId="44" fontId="8" fillId="0" borderId="0" xfId="1" applyFont="1" applyAlignment="1">
      <alignment horizontal="center"/>
    </xf>
    <xf numFmtId="44" fontId="8" fillId="0" borderId="0" xfId="1" applyFont="1" applyAlignment="1">
      <alignment wrapText="1"/>
    </xf>
    <xf numFmtId="44" fontId="0" fillId="0" borderId="0" xfId="1" applyFont="1" applyAlignment="1">
      <alignment wrapText="1"/>
    </xf>
    <xf numFmtId="44" fontId="100" fillId="0" borderId="28" xfId="1" applyFont="1" applyBorder="1" applyAlignment="1">
      <alignment vertical="center" wrapText="1"/>
    </xf>
    <xf numFmtId="0" fontId="99" fillId="0" borderId="28" xfId="0" applyFont="1" applyBorder="1" applyAlignment="1">
      <alignment vertical="center" wrapText="1"/>
    </xf>
    <xf numFmtId="0" fontId="99" fillId="0" borderId="28" xfId="0" applyFont="1" applyBorder="1" applyAlignment="1">
      <alignment horizontal="center" vertical="center" wrapText="1"/>
    </xf>
    <xf numFmtId="44" fontId="8" fillId="0" borderId="0" xfId="1" applyFont="1" applyFill="1"/>
    <xf numFmtId="44" fontId="8" fillId="0" borderId="0" xfId="1" applyFont="1" applyAlignment="1"/>
    <xf numFmtId="44" fontId="64" fillId="0" borderId="0" xfId="1" applyFont="1"/>
    <xf numFmtId="44" fontId="30" fillId="0" borderId="0" xfId="1" applyFont="1" applyFill="1" applyBorder="1" applyAlignment="1">
      <alignment horizontal="left" vertical="center"/>
    </xf>
    <xf numFmtId="0" fontId="30" fillId="0" borderId="0" xfId="0" applyFont="1" applyBorder="1" applyAlignment="1">
      <alignment horizontal="center" vertical="center" wrapText="1"/>
    </xf>
    <xf numFmtId="0" fontId="61" fillId="0" borderId="35" xfId="0" applyFont="1" applyBorder="1" applyAlignment="1">
      <alignment vertical="center" wrapText="1"/>
    </xf>
    <xf numFmtId="44" fontId="113" fillId="0" borderId="11" xfId="1" applyFont="1" applyBorder="1" applyAlignment="1">
      <alignment horizontal="left" vertical="center"/>
    </xf>
    <xf numFmtId="0" fontId="113" fillId="0" borderId="11" xfId="0" applyFont="1" applyBorder="1" applyAlignment="1">
      <alignment horizontal="center" vertical="center"/>
    </xf>
    <xf numFmtId="0" fontId="113" fillId="0" borderId="51" xfId="0" applyFont="1" applyBorder="1" applyAlignment="1">
      <alignment vertical="center" wrapText="1"/>
    </xf>
    <xf numFmtId="44" fontId="61" fillId="0" borderId="11" xfId="1" applyFont="1" applyBorder="1" applyAlignment="1">
      <alignment horizontal="left" vertical="center"/>
    </xf>
    <xf numFmtId="44" fontId="111" fillId="6" borderId="8" xfId="1" applyFont="1" applyFill="1" applyBorder="1" applyAlignment="1">
      <alignment horizontal="center" vertical="center" wrapText="1"/>
    </xf>
    <xf numFmtId="0" fontId="111" fillId="6" borderId="8" xfId="0" applyFont="1" applyFill="1" applyBorder="1" applyAlignment="1">
      <alignment horizontal="center" vertical="center" wrapText="1"/>
    </xf>
    <xf numFmtId="0" fontId="111" fillId="6" borderId="35" xfId="0" applyFont="1" applyFill="1" applyBorder="1" applyAlignment="1">
      <alignment vertical="center" wrapText="1"/>
    </xf>
    <xf numFmtId="0" fontId="113" fillId="6" borderId="7" xfId="0" applyFont="1" applyFill="1" applyBorder="1" applyAlignment="1">
      <alignment horizontal="center" vertical="center" wrapText="1"/>
    </xf>
    <xf numFmtId="0" fontId="119" fillId="0" borderId="0" xfId="0" applyFont="1" applyAlignment="1"/>
    <xf numFmtId="0" fontId="119" fillId="0" borderId="0" xfId="0" applyFont="1" applyAlignment="1">
      <alignment wrapText="1"/>
    </xf>
    <xf numFmtId="44" fontId="149" fillId="0" borderId="10" xfId="12" applyNumberFormat="1" applyFill="1" applyBorder="1" applyAlignment="1">
      <alignment horizontal="left" vertical="center"/>
    </xf>
    <xf numFmtId="0" fontId="111" fillId="6" borderId="7" xfId="0" applyFont="1" applyFill="1" applyBorder="1" applyAlignment="1">
      <alignment horizontal="center" vertical="center" wrapText="1"/>
    </xf>
    <xf numFmtId="3" fontId="61" fillId="0" borderId="9" xfId="0" applyNumberFormat="1" applyFont="1" applyBorder="1" applyAlignment="1">
      <alignment horizontal="center" vertical="center"/>
    </xf>
    <xf numFmtId="44" fontId="61" fillId="0" borderId="8" xfId="1" applyFont="1" applyBorder="1" applyAlignment="1">
      <alignment horizontal="left" vertical="center"/>
    </xf>
    <xf numFmtId="0" fontId="6" fillId="0" borderId="9" xfId="0" applyFont="1" applyBorder="1" applyAlignment="1">
      <alignment horizontal="center" vertical="center"/>
    </xf>
    <xf numFmtId="0" fontId="6" fillId="0" borderId="35" xfId="0" applyFont="1" applyBorder="1" applyAlignment="1">
      <alignment vertical="center" wrapText="1"/>
    </xf>
    <xf numFmtId="44" fontId="6" fillId="0" borderId="11" xfId="1" applyFont="1" applyBorder="1" applyAlignment="1">
      <alignment horizontal="left" vertical="center"/>
    </xf>
    <xf numFmtId="44" fontId="6" fillId="0" borderId="10" xfId="1" applyFont="1" applyBorder="1" applyAlignment="1">
      <alignment horizontal="left" vertical="center"/>
    </xf>
    <xf numFmtId="0" fontId="152" fillId="0" borderId="0" xfId="0" applyFont="1"/>
    <xf numFmtId="0" fontId="9" fillId="0" borderId="35" xfId="0" applyFont="1" applyBorder="1" applyAlignment="1">
      <alignment vertical="center"/>
    </xf>
    <xf numFmtId="0" fontId="9" fillId="0" borderId="35" xfId="0" applyFont="1" applyBorder="1" applyAlignment="1">
      <alignment vertical="center" wrapText="1"/>
    </xf>
    <xf numFmtId="44" fontId="9" fillId="0" borderId="51" xfId="1" applyFont="1" applyBorder="1" applyAlignment="1">
      <alignment horizontal="left" vertical="center"/>
    </xf>
    <xf numFmtId="44" fontId="9" fillId="0" borderId="11" xfId="1" applyFont="1" applyBorder="1" applyAlignment="1">
      <alignment horizontal="left" vertical="center"/>
    </xf>
    <xf numFmtId="0" fontId="152" fillId="0" borderId="9" xfId="12" applyFont="1" applyFill="1" applyBorder="1" applyAlignment="1">
      <alignment horizontal="center" vertical="center"/>
    </xf>
    <xf numFmtId="0" fontId="152" fillId="0" borderId="35" xfId="12" applyFont="1" applyFill="1" applyBorder="1" applyAlignment="1">
      <alignment vertical="center" wrapText="1"/>
    </xf>
    <xf numFmtId="44" fontId="152" fillId="0" borderId="10" xfId="12" applyNumberFormat="1" applyFont="1" applyFill="1" applyBorder="1" applyAlignment="1">
      <alignment horizontal="left" vertical="center"/>
    </xf>
    <xf numFmtId="0" fontId="152" fillId="0" borderId="0" xfId="0" applyFont="1" applyFill="1"/>
    <xf numFmtId="0" fontId="153" fillId="0" borderId="9" xfId="0" applyFont="1" applyBorder="1" applyAlignment="1">
      <alignment horizontal="center" vertical="center"/>
    </xf>
    <xf numFmtId="0" fontId="9" fillId="0" borderId="51" xfId="0" applyFont="1" applyBorder="1" applyAlignment="1">
      <alignment vertical="center" wrapText="1"/>
    </xf>
    <xf numFmtId="0" fontId="9" fillId="0" borderId="9" xfId="0" applyFont="1" applyBorder="1" applyAlignment="1">
      <alignment horizontal="center" vertical="center"/>
    </xf>
    <xf numFmtId="3" fontId="6" fillId="0" borderId="9" xfId="0" applyNumberFormat="1" applyFont="1" applyBorder="1" applyAlignment="1">
      <alignment horizontal="center" vertical="center"/>
    </xf>
    <xf numFmtId="0" fontId="152" fillId="0" borderId="9" xfId="13" applyFont="1" applyFill="1" applyBorder="1" applyAlignment="1">
      <alignment horizontal="center" vertical="center"/>
    </xf>
    <xf numFmtId="0" fontId="152" fillId="0" borderId="35" xfId="13" applyFont="1" applyFill="1" applyBorder="1" applyAlignment="1">
      <alignment vertical="center" wrapText="1"/>
    </xf>
    <xf numFmtId="44" fontId="152" fillId="0" borderId="10" xfId="13" applyNumberFormat="1" applyFont="1" applyFill="1" applyBorder="1" applyAlignment="1">
      <alignment horizontal="left" vertical="center"/>
    </xf>
    <xf numFmtId="0" fontId="6" fillId="0" borderId="9" xfId="0" applyFont="1" applyFill="1" applyBorder="1" applyAlignment="1">
      <alignment horizontal="center" vertical="center"/>
    </xf>
    <xf numFmtId="0" fontId="6" fillId="0" borderId="35" xfId="0" applyFont="1" applyFill="1" applyBorder="1" applyAlignment="1">
      <alignment vertical="center" wrapText="1"/>
    </xf>
    <xf numFmtId="44" fontId="6" fillId="0" borderId="10" xfId="1" applyFont="1" applyFill="1" applyBorder="1" applyAlignment="1">
      <alignment horizontal="left" vertical="center"/>
    </xf>
    <xf numFmtId="0" fontId="152" fillId="0" borderId="0" xfId="1" applyNumberFormat="1" applyFont="1" applyFill="1" applyAlignment="1">
      <alignment horizontal="center"/>
    </xf>
    <xf numFmtId="0" fontId="9" fillId="0" borderId="35" xfId="0" applyFont="1" applyFill="1" applyBorder="1" applyAlignment="1">
      <alignment vertical="center"/>
    </xf>
    <xf numFmtId="0" fontId="9" fillId="0" borderId="51" xfId="0" applyFont="1" applyFill="1" applyBorder="1" applyAlignment="1">
      <alignment vertical="center" wrapText="1"/>
    </xf>
    <xf numFmtId="0" fontId="9" fillId="0" borderId="9" xfId="0" applyFont="1" applyFill="1" applyBorder="1" applyAlignment="1">
      <alignment horizontal="center" vertical="center"/>
    </xf>
    <xf numFmtId="44" fontId="9" fillId="0" borderId="11" xfId="1" applyFont="1" applyFill="1" applyBorder="1" applyAlignment="1">
      <alignment horizontal="left" vertical="center"/>
    </xf>
    <xf numFmtId="0" fontId="9" fillId="0" borderId="7" xfId="0" applyFont="1" applyFill="1" applyBorder="1" applyAlignment="1">
      <alignment horizontal="center" vertical="center"/>
    </xf>
    <xf numFmtId="0" fontId="9" fillId="0" borderId="7" xfId="0" applyFont="1" applyFill="1" applyBorder="1" applyAlignment="1">
      <alignment vertical="center"/>
    </xf>
    <xf numFmtId="44" fontId="9" fillId="0" borderId="51" xfId="1" applyFont="1" applyFill="1" applyBorder="1" applyAlignment="1">
      <alignment vertical="center"/>
    </xf>
    <xf numFmtId="0" fontId="9" fillId="0" borderId="7" xfId="0" applyFont="1" applyBorder="1" applyAlignment="1">
      <alignment vertical="center"/>
    </xf>
    <xf numFmtId="44" fontId="9" fillId="0" borderId="51" xfId="1" applyFont="1" applyBorder="1" applyAlignment="1">
      <alignment vertical="center"/>
    </xf>
    <xf numFmtId="0" fontId="100" fillId="0" borderId="7" xfId="0" applyFont="1" applyBorder="1" applyAlignment="1">
      <alignment horizontal="center" vertical="center" wrapText="1"/>
    </xf>
    <xf numFmtId="0" fontId="100" fillId="0" borderId="8" xfId="0" applyFont="1" applyBorder="1" applyAlignment="1">
      <alignment horizontal="center" vertical="center" wrapText="1"/>
    </xf>
    <xf numFmtId="0" fontId="100" fillId="0" borderId="7" xfId="0" applyFont="1" applyBorder="1" applyAlignment="1">
      <alignment horizontal="left" vertical="center" wrapText="1"/>
    </xf>
    <xf numFmtId="44" fontId="64" fillId="0" borderId="7" xfId="1" applyFont="1" applyFill="1" applyBorder="1"/>
    <xf numFmtId="44" fontId="152" fillId="0" borderId="11" xfId="12" applyNumberFormat="1" applyFont="1" applyFill="1" applyBorder="1" applyAlignment="1">
      <alignment horizontal="left" vertical="center"/>
    </xf>
    <xf numFmtId="44" fontId="152" fillId="0" borderId="11" xfId="13" applyNumberFormat="1" applyFont="1" applyFill="1" applyBorder="1" applyAlignment="1">
      <alignment horizontal="left" vertical="center"/>
    </xf>
    <xf numFmtId="44" fontId="6" fillId="0" borderId="11" xfId="1" applyFont="1" applyFill="1" applyBorder="1" applyAlignment="1">
      <alignment horizontal="left" vertical="center"/>
    </xf>
    <xf numFmtId="44" fontId="61" fillId="0" borderId="7" xfId="1" applyFont="1" applyBorder="1" applyAlignment="1">
      <alignment horizontal="left" vertical="center"/>
    </xf>
    <xf numFmtId="44" fontId="61" fillId="0" borderId="9" xfId="1" applyFont="1" applyFill="1" applyBorder="1" applyAlignment="1">
      <alignment horizontal="left" vertical="center"/>
    </xf>
    <xf numFmtId="44" fontId="61" fillId="0" borderId="9" xfId="1" applyFont="1" applyBorder="1" applyAlignment="1">
      <alignment horizontal="left" vertical="center"/>
    </xf>
    <xf numFmtId="44" fontId="6" fillId="0" borderId="9" xfId="1" applyFont="1" applyBorder="1" applyAlignment="1">
      <alignment horizontal="left" vertical="center"/>
    </xf>
    <xf numFmtId="44" fontId="9" fillId="0" borderId="10" xfId="1" applyFont="1" applyBorder="1" applyAlignment="1">
      <alignment horizontal="left" vertical="center"/>
    </xf>
    <xf numFmtId="44" fontId="152" fillId="0" borderId="9" xfId="12" applyNumberFormat="1" applyFont="1" applyFill="1" applyBorder="1" applyAlignment="1">
      <alignment horizontal="left" vertical="center"/>
    </xf>
    <xf numFmtId="44" fontId="152" fillId="0" borderId="9" xfId="13" applyNumberFormat="1" applyFont="1" applyFill="1" applyBorder="1" applyAlignment="1">
      <alignment horizontal="left" vertical="center"/>
    </xf>
    <xf numFmtId="44" fontId="6" fillId="0" borderId="9" xfId="1" applyFont="1" applyFill="1" applyBorder="1" applyAlignment="1">
      <alignment horizontal="left" vertical="center"/>
    </xf>
    <xf numFmtId="44" fontId="9" fillId="0" borderId="10" xfId="1" applyFont="1" applyFill="1" applyBorder="1" applyAlignment="1">
      <alignment horizontal="left" vertical="center"/>
    </xf>
    <xf numFmtId="44" fontId="9" fillId="0" borderId="8" xfId="1" applyFont="1" applyFill="1" applyBorder="1" applyAlignment="1">
      <alignment vertical="center"/>
    </xf>
    <xf numFmtId="44" fontId="9" fillId="0" borderId="8" xfId="1" applyFont="1" applyBorder="1" applyAlignment="1">
      <alignment vertical="center"/>
    </xf>
    <xf numFmtId="44" fontId="99" fillId="0" borderId="7" xfId="1" applyFont="1" applyBorder="1" applyAlignment="1">
      <alignment horizontal="center" vertical="center" wrapText="1"/>
    </xf>
    <xf numFmtId="44" fontId="100" fillId="0" borderId="7" xfId="1" applyFont="1" applyBorder="1" applyAlignment="1">
      <alignment vertical="center" wrapText="1"/>
    </xf>
    <xf numFmtId="44" fontId="99" fillId="0" borderId="8" xfId="1" applyFont="1" applyFill="1" applyBorder="1" applyAlignment="1">
      <alignment horizontal="center" vertical="center" wrapText="1"/>
    </xf>
    <xf numFmtId="44" fontId="147" fillId="0" borderId="75" xfId="11" applyFont="1" applyFill="1" applyBorder="1"/>
    <xf numFmtId="44" fontId="9" fillId="0" borderId="58" xfId="11" applyFont="1" applyFill="1" applyBorder="1" applyAlignment="1">
      <alignment horizontal="center"/>
    </xf>
    <xf numFmtId="44" fontId="9" fillId="0" borderId="73" xfId="11" applyFont="1" applyFill="1" applyBorder="1" applyAlignment="1">
      <alignment horizontal="center"/>
    </xf>
    <xf numFmtId="44" fontId="147" fillId="0" borderId="35" xfId="11" applyFont="1" applyFill="1" applyBorder="1"/>
    <xf numFmtId="44" fontId="147" fillId="0" borderId="70" xfId="11" applyFont="1" applyFill="1" applyBorder="1"/>
    <xf numFmtId="44" fontId="147" fillId="0" borderId="51" xfId="11" applyFont="1" applyFill="1" applyBorder="1"/>
    <xf numFmtId="44" fontId="147" fillId="0" borderId="92" xfId="11" applyFont="1" applyFill="1" applyBorder="1"/>
    <xf numFmtId="44" fontId="147" fillId="3" borderId="92" xfId="11" applyFont="1" applyFill="1" applyBorder="1"/>
    <xf numFmtId="44" fontId="147" fillId="3" borderId="47" xfId="11" applyFont="1" applyFill="1" applyBorder="1"/>
    <xf numFmtId="44" fontId="6" fillId="0" borderId="7" xfId="1" applyFont="1" applyBorder="1" applyAlignment="1">
      <alignment horizontal="left" vertical="center"/>
    </xf>
    <xf numFmtId="44" fontId="20" fillId="0" borderId="7" xfId="0" applyNumberFormat="1" applyFont="1" applyBorder="1" applyAlignment="1">
      <alignment horizontal="left" vertical="center"/>
    </xf>
    <xf numFmtId="44" fontId="20" fillId="0" borderId="8" xfId="0" applyNumberFormat="1" applyFont="1" applyBorder="1" applyAlignment="1">
      <alignment horizontal="left" vertical="center"/>
    </xf>
    <xf numFmtId="0" fontId="9" fillId="0" borderId="128" xfId="0" applyFont="1" applyBorder="1" applyAlignment="1">
      <alignment horizontal="center"/>
    </xf>
    <xf numFmtId="164" fontId="6" fillId="0" borderId="12" xfId="0" applyNumberFormat="1" applyFont="1" applyBorder="1" applyAlignment="1">
      <alignment horizontal="center" wrapText="1"/>
    </xf>
    <xf numFmtId="164" fontId="6" fillId="0" borderId="13" xfId="0" applyNumberFormat="1" applyFont="1" applyBorder="1" applyAlignment="1">
      <alignment horizontal="center" wrapText="1"/>
    </xf>
    <xf numFmtId="0" fontId="0" fillId="0" borderId="35" xfId="0" applyBorder="1" applyAlignment="1">
      <alignment horizontal="center"/>
    </xf>
    <xf numFmtId="0" fontId="0" fillId="0" borderId="8" xfId="0" applyBorder="1" applyAlignment="1">
      <alignment horizontal="center"/>
    </xf>
    <xf numFmtId="0" fontId="0" fillId="2" borderId="128" xfId="0" applyFill="1" applyBorder="1" applyAlignment="1">
      <alignment horizontal="center"/>
    </xf>
    <xf numFmtId="0" fontId="8" fillId="0" borderId="108" xfId="0" applyFont="1" applyBorder="1" applyAlignment="1">
      <alignment horizontal="center"/>
    </xf>
    <xf numFmtId="0" fontId="8" fillId="0" borderId="1" xfId="0" applyFont="1" applyBorder="1" applyAlignment="1">
      <alignment horizontal="center"/>
    </xf>
    <xf numFmtId="0" fontId="8" fillId="0" borderId="66"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0" fillId="0" borderId="24" xfId="0" applyBorder="1" applyAlignment="1">
      <alignment horizontal="center"/>
    </xf>
    <xf numFmtId="0" fontId="0" fillId="0" borderId="108" xfId="0" applyBorder="1" applyAlignment="1">
      <alignment horizontal="center"/>
    </xf>
    <xf numFmtId="0" fontId="0" fillId="0" borderId="128" xfId="0" applyBorder="1" applyAlignment="1">
      <alignment horizontal="center"/>
    </xf>
    <xf numFmtId="0" fontId="20" fillId="0" borderId="119"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120" xfId="0" applyFont="1" applyFill="1" applyBorder="1" applyAlignment="1">
      <alignment horizontal="left" vertical="top" wrapText="1"/>
    </xf>
    <xf numFmtId="0" fontId="20" fillId="0" borderId="19"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21" xfId="0"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15" xfId="0" applyFont="1" applyFill="1" applyBorder="1" applyAlignment="1">
      <alignment horizontal="left" vertical="top" wrapText="1"/>
    </xf>
    <xf numFmtId="0" fontId="17" fillId="0" borderId="3" xfId="0" applyFont="1" applyFill="1" applyBorder="1" applyAlignment="1">
      <alignment horizontal="center" vertical="top"/>
    </xf>
    <xf numFmtId="0" fontId="17" fillId="0" borderId="6" xfId="0" applyFont="1" applyFill="1" applyBorder="1" applyAlignment="1">
      <alignment horizontal="center" vertical="top"/>
    </xf>
    <xf numFmtId="0" fontId="66" fillId="0" borderId="0" xfId="0" applyFont="1" applyBorder="1" applyAlignment="1">
      <alignment horizontal="center" vertical="center"/>
    </xf>
    <xf numFmtId="0" fontId="39" fillId="0" borderId="153" xfId="0" applyFont="1" applyBorder="1" applyAlignment="1">
      <alignment horizontal="center" vertical="center"/>
    </xf>
    <xf numFmtId="0" fontId="39" fillId="0" borderId="174" xfId="0" applyFont="1" applyBorder="1" applyAlignment="1">
      <alignment horizontal="center" vertical="center"/>
    </xf>
    <xf numFmtId="0" fontId="86" fillId="0" borderId="35" xfId="0" applyFont="1" applyBorder="1" applyAlignment="1">
      <alignment horizontal="center" vertical="center"/>
    </xf>
    <xf numFmtId="0" fontId="86" fillId="0" borderId="51" xfId="0" applyFont="1" applyBorder="1" applyAlignment="1">
      <alignment horizontal="center" vertical="center"/>
    </xf>
    <xf numFmtId="0" fontId="86" fillId="0" borderId="8" xfId="0" applyFont="1" applyBorder="1" applyAlignment="1">
      <alignment horizontal="center" vertical="center"/>
    </xf>
    <xf numFmtId="0" fontId="39" fillId="0" borderId="99" xfId="0" applyFont="1" applyBorder="1" applyAlignment="1">
      <alignment horizontal="center" vertical="center"/>
    </xf>
    <xf numFmtId="0" fontId="39" fillId="0" borderId="29" xfId="0" applyFont="1" applyBorder="1" applyAlignment="1">
      <alignment horizontal="center" vertical="center"/>
    </xf>
    <xf numFmtId="0" fontId="39" fillId="0" borderId="39" xfId="0" applyFont="1" applyBorder="1" applyAlignment="1">
      <alignment horizontal="center" vertical="center"/>
    </xf>
    <xf numFmtId="0" fontId="39" fillId="0" borderId="38" xfId="0" applyFont="1" applyBorder="1" applyAlignment="1">
      <alignment horizontal="center" vertical="center"/>
    </xf>
    <xf numFmtId="0" fontId="86" fillId="0" borderId="35" xfId="0" applyFont="1" applyFill="1" applyBorder="1" applyAlignment="1">
      <alignment horizontal="center" vertical="center"/>
    </xf>
    <xf numFmtId="0" fontId="86" fillId="0" borderId="51" xfId="0" applyFont="1" applyFill="1" applyBorder="1" applyAlignment="1">
      <alignment horizontal="center" vertical="center"/>
    </xf>
    <xf numFmtId="0" fontId="67" fillId="0" borderId="35" xfId="0" applyFont="1" applyBorder="1" applyAlignment="1">
      <alignment horizontal="center" vertical="center" wrapText="1"/>
    </xf>
    <xf numFmtId="0" fontId="67" fillId="0" borderId="51" xfId="0" applyFont="1" applyBorder="1" applyAlignment="1">
      <alignment horizontal="center" vertical="center" wrapText="1"/>
    </xf>
    <xf numFmtId="0" fontId="67" fillId="0" borderId="8" xfId="0" applyFont="1" applyBorder="1" applyAlignment="1">
      <alignment horizontal="center" vertical="center" wrapText="1"/>
    </xf>
    <xf numFmtId="44" fontId="0" fillId="0" borderId="35" xfId="1" applyFont="1" applyBorder="1" applyAlignment="1">
      <alignment horizontal="center"/>
    </xf>
    <xf numFmtId="44" fontId="0" fillId="0" borderId="8" xfId="1" applyFont="1" applyBorder="1" applyAlignment="1">
      <alignment horizontal="center"/>
    </xf>
    <xf numFmtId="0" fontId="67" fillId="0" borderId="28" xfId="0" applyFont="1" applyBorder="1" applyAlignment="1">
      <alignment horizontal="center" vertical="center" wrapText="1"/>
    </xf>
    <xf numFmtId="0" fontId="67" fillId="0" borderId="9" xfId="0" applyFont="1" applyBorder="1" applyAlignment="1">
      <alignment horizontal="center" vertical="center" wrapText="1"/>
    </xf>
    <xf numFmtId="44" fontId="67" fillId="0" borderId="28" xfId="1" applyFont="1" applyBorder="1" applyAlignment="1">
      <alignment horizontal="center" vertical="center" wrapText="1"/>
    </xf>
    <xf numFmtId="44" fontId="67" fillId="0" borderId="9" xfId="1" applyFont="1" applyBorder="1" applyAlignment="1">
      <alignment horizontal="center" vertical="center" wrapText="1"/>
    </xf>
    <xf numFmtId="0" fontId="3" fillId="2" borderId="128" xfId="0" applyFont="1" applyFill="1" applyBorder="1" applyAlignment="1">
      <alignment horizontal="center"/>
    </xf>
    <xf numFmtId="0" fontId="4" fillId="2" borderId="128" xfId="0" applyFont="1" applyFill="1" applyBorder="1" applyAlignment="1">
      <alignment horizontal="center"/>
    </xf>
    <xf numFmtId="0" fontId="4" fillId="2" borderId="0" xfId="0" applyFont="1" applyFill="1" applyAlignment="1">
      <alignment horizontal="center"/>
    </xf>
    <xf numFmtId="0" fontId="3" fillId="2" borderId="0" xfId="0" applyFont="1" applyFill="1" applyAlignment="1">
      <alignment horizontal="center"/>
    </xf>
    <xf numFmtId="0" fontId="9" fillId="0" borderId="35" xfId="0" applyFont="1" applyBorder="1" applyAlignment="1">
      <alignment horizontal="center" wrapText="1"/>
    </xf>
    <xf numFmtId="0" fontId="9" fillId="0" borderId="8" xfId="0" applyFont="1" applyBorder="1" applyAlignment="1">
      <alignment horizontal="center" wrapText="1"/>
    </xf>
    <xf numFmtId="0" fontId="64" fillId="0" borderId="7" xfId="0" applyFont="1" applyBorder="1" applyAlignment="1">
      <alignment horizontal="center" vertical="center"/>
    </xf>
    <xf numFmtId="0" fontId="67" fillId="0" borderId="30" xfId="0" applyFont="1" applyBorder="1" applyAlignment="1">
      <alignment horizontal="center" vertical="center" wrapText="1"/>
    </xf>
    <xf numFmtId="0" fontId="67" fillId="0" borderId="43" xfId="0" applyFont="1" applyBorder="1" applyAlignment="1">
      <alignment horizontal="center" vertical="center" wrapText="1"/>
    </xf>
    <xf numFmtId="0" fontId="68" fillId="0" borderId="0" xfId="0" applyFont="1" applyAlignment="1">
      <alignment horizontal="center"/>
    </xf>
    <xf numFmtId="44" fontId="9" fillId="0" borderId="11" xfId="1" applyFont="1" applyFill="1" applyBorder="1" applyAlignment="1">
      <alignment horizontal="center"/>
    </xf>
    <xf numFmtId="0" fontId="72" fillId="0" borderId="35" xfId="0" applyFont="1" applyBorder="1" applyAlignment="1">
      <alignment horizontal="right" vertical="center" wrapText="1"/>
    </xf>
    <xf numFmtId="0" fontId="72" fillId="0" borderId="51" xfId="0" applyFont="1" applyBorder="1" applyAlignment="1">
      <alignment horizontal="right" vertical="center" wrapText="1"/>
    </xf>
    <xf numFmtId="0" fontId="72" fillId="0" borderId="8" xfId="0" applyFont="1" applyBorder="1" applyAlignment="1">
      <alignment horizontal="right" vertical="center" wrapText="1"/>
    </xf>
    <xf numFmtId="0" fontId="17" fillId="0" borderId="138" xfId="0" applyFont="1" applyBorder="1" applyAlignment="1">
      <alignment horizontal="center" vertical="center"/>
    </xf>
    <xf numFmtId="0" fontId="8" fillId="0" borderId="131" xfId="0" applyFont="1" applyBorder="1" applyAlignment="1">
      <alignment horizontal="center" vertical="center" wrapText="1"/>
    </xf>
    <xf numFmtId="0" fontId="0" fillId="0" borderId="132" xfId="0" applyBorder="1" applyAlignment="1">
      <alignment horizontal="center" vertical="center" wrapText="1"/>
    </xf>
    <xf numFmtId="0" fontId="0" fillId="0" borderId="133" xfId="0" applyBorder="1" applyAlignment="1">
      <alignment horizontal="center" vertical="center" wrapText="1"/>
    </xf>
    <xf numFmtId="0" fontId="0" fillId="0" borderId="13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4" fontId="0" fillId="0" borderId="134" xfId="1" applyFont="1" applyBorder="1" applyAlignment="1">
      <alignment horizontal="center" vertical="center"/>
    </xf>
    <xf numFmtId="44" fontId="0" fillId="0" borderId="135" xfId="1" applyFont="1" applyBorder="1" applyAlignment="1">
      <alignment horizontal="center" vertical="center"/>
    </xf>
    <xf numFmtId="44" fontId="0" fillId="0" borderId="33" xfId="1" applyFont="1" applyBorder="1" applyAlignment="1">
      <alignment horizontal="center" vertical="center"/>
    </xf>
    <xf numFmtId="44" fontId="0" fillId="0" borderId="34" xfId="1" applyFont="1" applyBorder="1" applyAlignment="1">
      <alignment horizontal="center" vertical="center"/>
    </xf>
    <xf numFmtId="0" fontId="37" fillId="0" borderId="136"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justify" vertical="center"/>
    </xf>
    <xf numFmtId="44" fontId="37" fillId="0" borderId="33" xfId="1" applyFont="1" applyBorder="1" applyAlignment="1">
      <alignment horizontal="center" vertical="center"/>
    </xf>
    <xf numFmtId="44" fontId="37" fillId="0" borderId="42" xfId="1" applyFont="1" applyBorder="1" applyAlignment="1">
      <alignment horizontal="center" vertical="center"/>
    </xf>
    <xf numFmtId="44" fontId="37" fillId="0" borderId="109" xfId="1" applyFont="1" applyBorder="1" applyAlignment="1">
      <alignment horizontal="center" vertical="center"/>
    </xf>
    <xf numFmtId="44" fontId="37" fillId="0" borderId="6" xfId="1" applyFont="1" applyBorder="1" applyAlignment="1">
      <alignment horizontal="center" vertical="center"/>
    </xf>
    <xf numFmtId="44" fontId="37" fillId="0" borderId="54" xfId="1" applyFont="1" applyBorder="1" applyAlignment="1">
      <alignment horizontal="center" vertical="center"/>
    </xf>
    <xf numFmtId="44" fontId="37" fillId="0" borderId="24" xfId="1" applyFont="1" applyBorder="1" applyAlignment="1">
      <alignment horizontal="center" vertical="center"/>
    </xf>
    <xf numFmtId="0" fontId="0" fillId="0" borderId="55" xfId="0" applyBorder="1" applyAlignment="1">
      <alignment horizontal="center" vertical="center" wrapText="1"/>
    </xf>
    <xf numFmtId="44" fontId="37" fillId="0" borderId="75" xfId="1" applyFont="1" applyBorder="1" applyAlignment="1">
      <alignment horizontal="center" vertical="center"/>
    </xf>
    <xf numFmtId="0" fontId="89" fillId="0" borderId="28" xfId="0" applyFont="1" applyBorder="1" applyAlignment="1">
      <alignment horizontal="center" vertical="center" wrapText="1"/>
    </xf>
    <xf numFmtId="0" fontId="89" fillId="0" borderId="9" xfId="0" applyFont="1" applyBorder="1" applyAlignment="1">
      <alignment horizontal="center" vertical="center" wrapText="1"/>
    </xf>
    <xf numFmtId="0" fontId="26" fillId="0" borderId="99"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9" xfId="0" applyFont="1" applyBorder="1" applyAlignment="1">
      <alignment horizontal="center" vertical="center" wrapText="1"/>
    </xf>
    <xf numFmtId="44" fontId="78" fillId="0" borderId="0" xfId="1" applyFont="1" applyBorder="1" applyAlignment="1">
      <alignment horizontal="center" vertical="center" wrapText="1"/>
    </xf>
    <xf numFmtId="0" fontId="37" fillId="0" borderId="3" xfId="0" applyFont="1" applyBorder="1" applyAlignment="1">
      <alignment horizontal="center" vertical="center"/>
    </xf>
    <xf numFmtId="0" fontId="37" fillId="0" borderId="140" xfId="0" applyFont="1" applyBorder="1" applyAlignment="1">
      <alignment horizontal="justify" vertical="center"/>
    </xf>
    <xf numFmtId="0" fontId="37" fillId="0" borderId="141" xfId="0" applyFont="1" applyBorder="1" applyAlignment="1">
      <alignment horizontal="justify" vertical="center"/>
    </xf>
    <xf numFmtId="0" fontId="67" fillId="0" borderId="0" xfId="0" applyFont="1" applyBorder="1" applyAlignment="1">
      <alignment horizontal="center" vertical="center" wrapText="1"/>
    </xf>
    <xf numFmtId="0" fontId="125" fillId="0" borderId="0" xfId="0" applyFont="1" applyAlignment="1">
      <alignment horizontal="center"/>
    </xf>
    <xf numFmtId="0" fontId="124" fillId="0" borderId="0" xfId="0" applyFont="1" applyAlignment="1">
      <alignment horizontal="center"/>
    </xf>
    <xf numFmtId="44" fontId="0" fillId="0" borderId="11" xfId="1" applyFont="1" applyBorder="1" applyAlignment="1">
      <alignment horizontal="center"/>
    </xf>
    <xf numFmtId="0" fontId="118" fillId="0" borderId="35" xfId="0" applyFont="1" applyBorder="1" applyAlignment="1">
      <alignment horizontal="left" vertical="center" wrapText="1"/>
    </xf>
    <xf numFmtId="0" fontId="118" fillId="0" borderId="51" xfId="0" applyFont="1" applyBorder="1" applyAlignment="1">
      <alignment horizontal="left" vertical="center" wrapText="1"/>
    </xf>
    <xf numFmtId="0" fontId="118" fillId="0" borderId="8" xfId="0" applyFont="1" applyBorder="1" applyAlignment="1">
      <alignment horizontal="left" vertical="center" wrapText="1"/>
    </xf>
    <xf numFmtId="0" fontId="148" fillId="0" borderId="194" xfId="0" applyFont="1" applyBorder="1" applyAlignment="1">
      <alignment horizontal="center" vertical="center" wrapText="1"/>
    </xf>
    <xf numFmtId="0" fontId="148" fillId="0" borderId="195" xfId="0" applyFont="1" applyBorder="1" applyAlignment="1">
      <alignment horizontal="center" vertical="center" wrapText="1"/>
    </xf>
    <xf numFmtId="0" fontId="9" fillId="0" borderId="26" xfId="0" applyFont="1" applyBorder="1" applyAlignment="1">
      <alignment horizontal="center"/>
    </xf>
    <xf numFmtId="0" fontId="9" fillId="0" borderId="27" xfId="0" applyFont="1" applyBorder="1" applyAlignment="1">
      <alignment horizontal="center"/>
    </xf>
    <xf numFmtId="0" fontId="3" fillId="2" borderId="3" xfId="0" applyFont="1" applyFill="1" applyBorder="1" applyAlignment="1">
      <alignment horizontal="center"/>
    </xf>
    <xf numFmtId="0" fontId="3" fillId="2" borderId="6" xfId="0" applyFont="1" applyFill="1" applyBorder="1" applyAlignment="1">
      <alignment horizontal="center"/>
    </xf>
    <xf numFmtId="0" fontId="4" fillId="2" borderId="3" xfId="0" applyFont="1" applyFill="1" applyBorder="1" applyAlignment="1">
      <alignment horizontal="center"/>
    </xf>
    <xf numFmtId="0" fontId="4" fillId="2" borderId="6" xfId="0" applyFont="1" applyFill="1" applyBorder="1" applyAlignment="1">
      <alignment horizontal="center"/>
    </xf>
    <xf numFmtId="0" fontId="37" fillId="0" borderId="28" xfId="0" applyFont="1" applyBorder="1" applyAlignment="1">
      <alignment horizontal="center" vertical="center"/>
    </xf>
    <xf numFmtId="0" fontId="37" fillId="0" borderId="9" xfId="0" applyFont="1" applyBorder="1" applyAlignment="1">
      <alignment horizontal="center" vertical="center"/>
    </xf>
    <xf numFmtId="0" fontId="37" fillId="0" borderId="28"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99" xfId="0" applyFont="1" applyBorder="1" applyAlignment="1">
      <alignment horizontal="center" vertical="center"/>
    </xf>
    <xf numFmtId="0" fontId="37" fillId="0" borderId="36" xfId="0" applyFont="1" applyBorder="1" applyAlignment="1">
      <alignment horizontal="center" vertical="center"/>
    </xf>
    <xf numFmtId="0" fontId="0" fillId="0" borderId="11" xfId="0" applyBorder="1" applyAlignment="1">
      <alignment horizontal="center" vertical="center" wrapText="1"/>
    </xf>
    <xf numFmtId="164" fontId="37" fillId="0" borderId="28" xfId="0" applyNumberFormat="1" applyFont="1" applyBorder="1" applyAlignment="1">
      <alignment horizontal="center" vertical="center"/>
    </xf>
    <xf numFmtId="164" fontId="37" fillId="0" borderId="9" xfId="0" applyNumberFormat="1" applyFont="1" applyBorder="1" applyAlignment="1">
      <alignment horizontal="center" vertical="center"/>
    </xf>
    <xf numFmtId="164" fontId="37" fillId="0" borderId="29" xfId="0" applyNumberFormat="1" applyFont="1" applyBorder="1" applyAlignment="1">
      <alignment horizontal="center" vertical="center"/>
    </xf>
    <xf numFmtId="164" fontId="37" fillId="0" borderId="10" xfId="0" applyNumberFormat="1" applyFont="1" applyBorder="1" applyAlignment="1">
      <alignment horizontal="center" vertical="center"/>
    </xf>
    <xf numFmtId="0" fontId="9" fillId="0" borderId="52" xfId="0" applyFont="1" applyBorder="1" applyAlignment="1">
      <alignment horizontal="center"/>
    </xf>
    <xf numFmtId="0" fontId="9" fillId="0" borderId="53" xfId="0" applyFont="1" applyBorder="1" applyAlignment="1">
      <alignment horizontal="center"/>
    </xf>
    <xf numFmtId="0" fontId="0" fillId="0" borderId="7" xfId="0" applyFont="1" applyBorder="1" applyAlignment="1">
      <alignment horizontal="left" vertical="center"/>
    </xf>
    <xf numFmtId="0" fontId="6" fillId="0" borderId="7" xfId="0" applyFont="1" applyBorder="1" applyAlignment="1">
      <alignment horizontal="left" vertical="center"/>
    </xf>
    <xf numFmtId="0" fontId="8" fillId="0" borderId="0" xfId="0" applyFont="1" applyBorder="1" applyAlignment="1">
      <alignment horizontal="center"/>
    </xf>
    <xf numFmtId="0" fontId="0" fillId="0" borderId="7" xfId="0" applyFont="1" applyBorder="1" applyAlignment="1">
      <alignment horizontal="left" vertical="center" wrapText="1"/>
    </xf>
    <xf numFmtId="0" fontId="0" fillId="0" borderId="7" xfId="0" applyFont="1" applyFill="1" applyBorder="1" applyAlignment="1">
      <alignment horizontal="left" vertical="center"/>
    </xf>
    <xf numFmtId="0" fontId="61" fillId="0" borderId="7" xfId="0" applyFont="1" applyBorder="1" applyAlignment="1">
      <alignment horizontal="left" vertical="center"/>
    </xf>
    <xf numFmtId="0" fontId="6" fillId="0" borderId="7" xfId="0" applyFont="1" applyFill="1" applyBorder="1" applyAlignment="1">
      <alignment horizontal="left" vertical="center"/>
    </xf>
    <xf numFmtId="0" fontId="61" fillId="0" borderId="7" xfId="0" applyFont="1" applyFill="1" applyBorder="1" applyAlignment="1">
      <alignment horizontal="left" vertical="center"/>
    </xf>
    <xf numFmtId="0" fontId="9" fillId="0" borderId="2" xfId="0" applyFont="1" applyBorder="1" applyAlignment="1">
      <alignment horizontal="center"/>
    </xf>
    <xf numFmtId="0" fontId="6" fillId="0" borderId="143" xfId="0" applyFont="1" applyBorder="1" applyAlignment="1">
      <alignment horizontal="center" vertical="center"/>
    </xf>
    <xf numFmtId="0" fontId="6" fillId="0" borderId="145" xfId="0" applyFont="1" applyBorder="1" applyAlignment="1">
      <alignment horizontal="center" vertical="center"/>
    </xf>
    <xf numFmtId="0" fontId="73" fillId="0" borderId="147" xfId="0" applyFont="1" applyFill="1" applyBorder="1" applyAlignment="1">
      <alignment horizontal="center" vertical="center" wrapText="1"/>
    </xf>
    <xf numFmtId="0" fontId="9" fillId="0" borderId="150" xfId="0" applyFont="1" applyFill="1" applyBorder="1" applyAlignment="1">
      <alignment horizontal="left" vertical="center" indent="1"/>
    </xf>
    <xf numFmtId="0" fontId="9" fillId="0" borderId="151" xfId="0" applyFont="1" applyFill="1" applyBorder="1" applyAlignment="1">
      <alignment horizontal="left" vertical="center" indent="1"/>
    </xf>
    <xf numFmtId="0" fontId="9" fillId="0" borderId="152" xfId="0" applyFont="1" applyFill="1" applyBorder="1" applyAlignment="1">
      <alignment horizontal="left" vertical="center" indent="1"/>
    </xf>
    <xf numFmtId="0" fontId="104" fillId="0" borderId="3" xfId="0" applyFont="1" applyFill="1" applyBorder="1" applyAlignment="1">
      <alignment horizontal="left" vertical="center"/>
    </xf>
    <xf numFmtId="0" fontId="104" fillId="0" borderId="14" xfId="0" applyFont="1" applyFill="1" applyBorder="1" applyAlignment="1">
      <alignment horizontal="left" vertical="center"/>
    </xf>
    <xf numFmtId="0" fontId="104" fillId="0" borderId="6" xfId="0" applyFont="1" applyFill="1" applyBorder="1" applyAlignment="1">
      <alignment horizontal="left" vertical="center"/>
    </xf>
    <xf numFmtId="0" fontId="105" fillId="0" borderId="3" xfId="0" applyFont="1" applyFill="1" applyBorder="1" applyAlignment="1">
      <alignment horizontal="left" vertical="center"/>
    </xf>
    <xf numFmtId="0" fontId="105" fillId="0" borderId="14" xfId="0" applyFont="1" applyFill="1" applyBorder="1" applyAlignment="1">
      <alignment horizontal="left" vertical="center"/>
    </xf>
    <xf numFmtId="0" fontId="105" fillId="0" borderId="6" xfId="0" applyFont="1" applyFill="1" applyBorder="1" applyAlignment="1">
      <alignment horizontal="left" vertical="center"/>
    </xf>
    <xf numFmtId="0" fontId="104" fillId="0" borderId="55" xfId="0" applyFont="1" applyFill="1" applyBorder="1" applyAlignment="1">
      <alignment horizontal="left" vertical="center"/>
    </xf>
    <xf numFmtId="0" fontId="104" fillId="0" borderId="25" xfId="0" applyFont="1" applyFill="1" applyBorder="1" applyAlignment="1">
      <alignment horizontal="left" vertical="center"/>
    </xf>
    <xf numFmtId="0" fontId="104" fillId="0" borderId="75" xfId="0" applyFont="1" applyFill="1" applyBorder="1" applyAlignment="1">
      <alignment horizontal="left" vertical="center"/>
    </xf>
    <xf numFmtId="0" fontId="43" fillId="0" borderId="55" xfId="0" applyFont="1" applyFill="1" applyBorder="1" applyAlignment="1">
      <alignment horizontal="left" vertical="center"/>
    </xf>
    <xf numFmtId="0" fontId="43" fillId="0" borderId="25" xfId="0" applyFont="1" applyFill="1" applyBorder="1" applyAlignment="1">
      <alignment horizontal="left" vertical="center"/>
    </xf>
    <xf numFmtId="0" fontId="43" fillId="0" borderId="75" xfId="0" applyFont="1" applyFill="1" applyBorder="1" applyAlignment="1">
      <alignment horizontal="left" vertical="center"/>
    </xf>
    <xf numFmtId="0" fontId="104" fillId="0" borderId="3" xfId="0" applyFont="1" applyFill="1" applyBorder="1" applyAlignment="1">
      <alignment horizontal="left" vertical="center" wrapText="1"/>
    </xf>
    <xf numFmtId="0" fontId="104" fillId="0" borderId="14" xfId="0" applyFont="1" applyFill="1" applyBorder="1" applyAlignment="1">
      <alignment horizontal="left" vertical="center" wrapText="1"/>
    </xf>
    <xf numFmtId="0" fontId="104" fillId="0" borderId="6" xfId="0" applyFont="1" applyFill="1" applyBorder="1" applyAlignment="1">
      <alignment horizontal="left" vertical="center" wrapText="1"/>
    </xf>
    <xf numFmtId="0" fontId="32" fillId="0" borderId="0" xfId="0" applyFont="1" applyAlignment="1">
      <alignment horizontal="center"/>
    </xf>
    <xf numFmtId="15" fontId="32" fillId="0" borderId="0" xfId="0" applyNumberFormat="1" applyFont="1" applyAlignment="1">
      <alignment horizontal="center"/>
    </xf>
    <xf numFmtId="0" fontId="73" fillId="0" borderId="153" xfId="0" applyFont="1" applyBorder="1" applyAlignment="1">
      <alignment horizontal="right" vertical="center"/>
    </xf>
    <xf numFmtId="0" fontId="73" fillId="0" borderId="25" xfId="0" applyFont="1" applyBorder="1" applyAlignment="1">
      <alignment horizontal="right" vertical="center"/>
    </xf>
    <xf numFmtId="0" fontId="73" fillId="0" borderId="75" xfId="0" applyFont="1" applyBorder="1" applyAlignment="1">
      <alignment horizontal="right" vertical="center"/>
    </xf>
    <xf numFmtId="0" fontId="27" fillId="0" borderId="112" xfId="0" applyFont="1" applyBorder="1" applyAlignment="1">
      <alignment horizontal="right" vertical="center"/>
    </xf>
    <xf numFmtId="0" fontId="27" fillId="0" borderId="155" xfId="0" applyFont="1" applyBorder="1" applyAlignment="1">
      <alignment horizontal="right" vertical="center"/>
    </xf>
    <xf numFmtId="0" fontId="27" fillId="0" borderId="156" xfId="0" applyFont="1" applyBorder="1" applyAlignment="1">
      <alignment horizontal="right" vertical="center"/>
    </xf>
    <xf numFmtId="0" fontId="104" fillId="0" borderId="154" xfId="0" applyFont="1" applyFill="1" applyBorder="1" applyAlignment="1">
      <alignment horizontal="left" vertical="center"/>
    </xf>
    <xf numFmtId="0" fontId="104" fillId="0" borderId="155" xfId="0" applyFont="1" applyFill="1" applyBorder="1" applyAlignment="1">
      <alignment horizontal="left" vertical="center"/>
    </xf>
    <xf numFmtId="0" fontId="104" fillId="0" borderId="156" xfId="0" applyFont="1" applyFill="1" applyBorder="1" applyAlignment="1">
      <alignment horizontal="left" vertical="center"/>
    </xf>
    <xf numFmtId="0" fontId="9" fillId="0" borderId="105" xfId="0" applyFont="1" applyFill="1" applyBorder="1" applyAlignment="1">
      <alignment horizontal="left" vertical="center" indent="1"/>
    </xf>
    <xf numFmtId="0" fontId="9" fillId="0" borderId="1" xfId="0" applyFont="1" applyFill="1" applyBorder="1" applyAlignment="1">
      <alignment horizontal="left" vertical="center" indent="1"/>
    </xf>
    <xf numFmtId="0" fontId="9" fillId="0" borderId="111" xfId="0" applyFont="1" applyFill="1" applyBorder="1" applyAlignment="1">
      <alignment horizontal="left" vertical="center" indent="1"/>
    </xf>
    <xf numFmtId="0" fontId="73" fillId="0" borderId="150" xfId="0" applyFont="1" applyBorder="1" applyAlignment="1">
      <alignment horizontal="right" vertical="center"/>
    </xf>
    <xf numFmtId="0" fontId="73" fillId="0" borderId="151" xfId="0" applyFont="1" applyBorder="1" applyAlignment="1">
      <alignment horizontal="right" vertical="center"/>
    </xf>
    <xf numFmtId="0" fontId="73" fillId="0" borderId="157" xfId="0" applyFont="1" applyBorder="1" applyAlignment="1">
      <alignment horizontal="right" vertical="center"/>
    </xf>
    <xf numFmtId="0" fontId="73" fillId="0" borderId="102" xfId="0" applyFont="1" applyBorder="1" applyAlignment="1">
      <alignment horizontal="right" vertical="center"/>
    </xf>
    <xf numFmtId="0" fontId="73" fillId="0" borderId="103" xfId="0" applyFont="1" applyBorder="1" applyAlignment="1">
      <alignment horizontal="right" vertical="center"/>
    </xf>
    <xf numFmtId="0" fontId="73" fillId="0" borderId="159" xfId="0" applyFont="1" applyBorder="1" applyAlignment="1">
      <alignment horizontal="right" vertical="center"/>
    </xf>
    <xf numFmtId="0" fontId="93" fillId="0" borderId="0" xfId="0" applyFont="1" applyAlignment="1">
      <alignment horizontal="center" vertical="center"/>
    </xf>
    <xf numFmtId="0" fontId="93" fillId="0" borderId="11" xfId="0" applyFont="1" applyBorder="1" applyAlignment="1">
      <alignment horizontal="center" vertical="center"/>
    </xf>
    <xf numFmtId="0" fontId="52" fillId="0" borderId="35" xfId="0" applyFont="1" applyBorder="1" applyAlignment="1">
      <alignment horizontal="center" vertical="center"/>
    </xf>
    <xf numFmtId="0" fontId="52" fillId="0" borderId="51" xfId="0" applyFont="1" applyBorder="1" applyAlignment="1">
      <alignment horizontal="center" vertical="center"/>
    </xf>
    <xf numFmtId="0" fontId="52" fillId="0" borderId="50" xfId="0" applyFont="1" applyBorder="1" applyAlignment="1">
      <alignment horizontal="center" vertical="center"/>
    </xf>
    <xf numFmtId="0" fontId="9" fillId="0" borderId="144" xfId="0" applyFont="1" applyBorder="1" applyAlignment="1">
      <alignment horizontal="center" vertical="center"/>
    </xf>
    <xf numFmtId="0" fontId="9" fillId="0" borderId="145" xfId="0" applyFont="1" applyBorder="1" applyAlignment="1">
      <alignment horizontal="center" vertical="center"/>
    </xf>
    <xf numFmtId="44" fontId="29" fillId="0" borderId="160" xfId="1" applyFont="1" applyBorder="1" applyAlignment="1">
      <alignment horizontal="center" vertical="center" wrapText="1"/>
    </xf>
    <xf numFmtId="44" fontId="29" fillId="0" borderId="10" xfId="1" applyFont="1" applyBorder="1" applyAlignment="1">
      <alignment horizontal="center" vertical="center" wrapText="1"/>
    </xf>
    <xf numFmtId="0" fontId="37" fillId="0" borderId="161" xfId="0" applyFont="1" applyBorder="1" applyAlignment="1">
      <alignment horizontal="center" vertical="center" wrapText="1"/>
    </xf>
    <xf numFmtId="0" fontId="37" fillId="0" borderId="160" xfId="0" applyFont="1" applyBorder="1" applyAlignment="1">
      <alignment horizontal="center" vertical="center" wrapText="1"/>
    </xf>
    <xf numFmtId="0" fontId="37" fillId="0" borderId="10"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9" xfId="0" applyFont="1" applyBorder="1" applyAlignment="1">
      <alignment horizontal="center" vertical="center" wrapText="1"/>
    </xf>
    <xf numFmtId="0" fontId="93" fillId="0" borderId="0" xfId="0" applyFont="1" applyAlignment="1">
      <alignment horizontal="center"/>
    </xf>
    <xf numFmtId="0" fontId="141" fillId="0" borderId="11" xfId="2" applyFont="1" applyBorder="1" applyAlignment="1">
      <alignment horizontal="right" vertical="top" wrapText="1"/>
    </xf>
    <xf numFmtId="0" fontId="79" fillId="0" borderId="11" xfId="2" applyFont="1" applyBorder="1" applyAlignment="1">
      <alignment horizontal="right" vertical="top" wrapText="1"/>
    </xf>
    <xf numFmtId="0" fontId="79" fillId="0" borderId="10" xfId="2" applyFont="1" applyBorder="1" applyAlignment="1">
      <alignment horizontal="right" vertical="top" wrapText="1"/>
    </xf>
    <xf numFmtId="0" fontId="140" fillId="0" borderId="173" xfId="2" applyFont="1" applyBorder="1" applyAlignment="1">
      <alignment horizontal="center" vertical="center" wrapText="1"/>
    </xf>
    <xf numFmtId="0" fontId="140" fillId="0" borderId="175" xfId="2" applyFont="1" applyBorder="1" applyAlignment="1">
      <alignment horizontal="center" vertical="center" wrapText="1"/>
    </xf>
    <xf numFmtId="3" fontId="140" fillId="0" borderId="42" xfId="2" applyNumberFormat="1" applyFont="1" applyBorder="1" applyAlignment="1">
      <alignment horizontal="center" vertical="center" wrapText="1"/>
    </xf>
    <xf numFmtId="3" fontId="140" fillId="0" borderId="109" xfId="2" applyNumberFormat="1" applyFont="1" applyBorder="1" applyAlignment="1">
      <alignment horizontal="center" vertical="center" wrapText="1"/>
    </xf>
    <xf numFmtId="44" fontId="79" fillId="0" borderId="100" xfId="1" applyFont="1" applyBorder="1" applyAlignment="1">
      <alignment horizontal="center" vertical="top" wrapText="1"/>
    </xf>
    <xf numFmtId="44" fontId="79" fillId="0" borderId="29" xfId="1" applyFont="1" applyBorder="1" applyAlignment="1">
      <alignment horizontal="center" vertical="top" wrapText="1"/>
    </xf>
    <xf numFmtId="44" fontId="79" fillId="0" borderId="11" xfId="1" applyFont="1" applyBorder="1" applyAlignment="1">
      <alignment horizontal="center" vertical="top" wrapText="1"/>
    </xf>
    <xf numFmtId="44" fontId="79" fillId="0" borderId="10" xfId="1" applyFont="1" applyBorder="1" applyAlignment="1">
      <alignment horizontal="center" vertical="top" wrapText="1"/>
    </xf>
    <xf numFmtId="0" fontId="79" fillId="0" borderId="100" xfId="2" applyFont="1" applyBorder="1" applyAlignment="1">
      <alignment horizontal="center" vertical="top" wrapText="1"/>
    </xf>
    <xf numFmtId="0" fontId="79" fillId="0" borderId="29" xfId="2" applyFont="1" applyBorder="1" applyAlignment="1">
      <alignment horizontal="center" vertical="top" wrapText="1"/>
    </xf>
    <xf numFmtId="0" fontId="139" fillId="0" borderId="118" xfId="2" applyFont="1" applyBorder="1" applyAlignment="1">
      <alignment horizontal="center" vertical="center" wrapText="1"/>
    </xf>
    <xf numFmtId="0" fontId="139" fillId="0" borderId="107" xfId="2" applyFont="1" applyBorder="1" applyAlignment="1">
      <alignment horizontal="center" vertical="center" wrapText="1"/>
    </xf>
    <xf numFmtId="0" fontId="139" fillId="0" borderId="54" xfId="2" applyFont="1" applyBorder="1" applyAlignment="1">
      <alignment horizontal="center" vertical="center"/>
    </xf>
    <xf numFmtId="0" fontId="139" fillId="0" borderId="24" xfId="2" applyFont="1" applyBorder="1" applyAlignment="1">
      <alignment horizontal="center" vertical="center"/>
    </xf>
    <xf numFmtId="0" fontId="140" fillId="0" borderId="118" xfId="2" applyFont="1" applyBorder="1" applyAlignment="1">
      <alignment horizontal="center" vertical="center" wrapText="1"/>
    </xf>
    <xf numFmtId="0" fontId="140" fillId="0" borderId="107" xfId="2" applyFont="1" applyBorder="1" applyAlignment="1">
      <alignment horizontal="center" vertical="center" wrapText="1"/>
    </xf>
    <xf numFmtId="0" fontId="94" fillId="0" borderId="3" xfId="2" applyFont="1" applyFill="1" applyBorder="1" applyAlignment="1">
      <alignment horizontal="center"/>
    </xf>
    <xf numFmtId="0" fontId="94" fillId="0" borderId="111" xfId="2" applyFont="1" applyFill="1" applyBorder="1" applyAlignment="1">
      <alignment horizontal="center"/>
    </xf>
    <xf numFmtId="0" fontId="32" fillId="0" borderId="99" xfId="2" applyFont="1" applyBorder="1" applyAlignment="1">
      <alignment horizontal="center"/>
    </xf>
    <xf numFmtId="0" fontId="32" fillId="0" borderId="100" xfId="2" applyFont="1" applyBorder="1" applyAlignment="1">
      <alignment horizontal="center"/>
    </xf>
    <xf numFmtId="0" fontId="32" fillId="0" borderId="29" xfId="2" applyFont="1" applyBorder="1" applyAlignment="1">
      <alignment horizontal="center"/>
    </xf>
    <xf numFmtId="0" fontId="32" fillId="0" borderId="36" xfId="2" applyFont="1" applyBorder="1" applyAlignment="1">
      <alignment horizontal="center"/>
    </xf>
    <xf numFmtId="0" fontId="32" fillId="0" borderId="11" xfId="2" applyFont="1" applyBorder="1" applyAlignment="1">
      <alignment horizontal="center"/>
    </xf>
    <xf numFmtId="0" fontId="32" fillId="0" borderId="10" xfId="2" applyFont="1" applyBorder="1" applyAlignment="1">
      <alignment horizontal="center"/>
    </xf>
    <xf numFmtId="0" fontId="138" fillId="0" borderId="102" xfId="2" applyFont="1" applyBorder="1" applyAlignment="1">
      <alignment horizontal="center" vertical="center"/>
    </xf>
    <xf numFmtId="0" fontId="138" fillId="0" borderId="103" xfId="2" applyFont="1" applyBorder="1" applyAlignment="1">
      <alignment horizontal="center" vertical="center"/>
    </xf>
    <xf numFmtId="0" fontId="138" fillId="0" borderId="104" xfId="2" applyFont="1" applyBorder="1" applyAlignment="1">
      <alignment horizontal="center" vertical="center"/>
    </xf>
    <xf numFmtId="0" fontId="76" fillId="0" borderId="35" xfId="0" applyFont="1" applyBorder="1" applyAlignment="1">
      <alignment horizontal="center" vertical="center" wrapText="1"/>
    </xf>
    <xf numFmtId="0" fontId="76" fillId="0" borderId="51" xfId="0" applyFont="1" applyBorder="1" applyAlignment="1">
      <alignment horizontal="center" vertical="center" wrapText="1"/>
    </xf>
    <xf numFmtId="0" fontId="76" fillId="0" borderId="8"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9" xfId="0" applyFont="1" applyBorder="1" applyAlignment="1">
      <alignment horizontal="center" vertical="center" wrapText="1"/>
    </xf>
    <xf numFmtId="44" fontId="8" fillId="0" borderId="28" xfId="1" applyFont="1" applyBorder="1" applyAlignment="1">
      <alignment horizontal="center" vertical="center" wrapText="1"/>
    </xf>
    <xf numFmtId="44" fontId="8" fillId="0" borderId="9" xfId="1" applyFont="1" applyBorder="1" applyAlignment="1">
      <alignment horizontal="center" vertical="center" wrapText="1"/>
    </xf>
    <xf numFmtId="0" fontId="30" fillId="0" borderId="2" xfId="0" applyNumberFormat="1" applyFont="1" applyBorder="1" applyAlignment="1" applyProtection="1">
      <alignment horizontal="center" vertical="center" wrapText="1"/>
    </xf>
    <xf numFmtId="0" fontId="12" fillId="0" borderId="35"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8" xfId="0" applyFont="1" applyBorder="1" applyAlignment="1">
      <alignment horizontal="center" vertical="center" wrapText="1"/>
    </xf>
    <xf numFmtId="0" fontId="93" fillId="0" borderId="55" xfId="0" applyFont="1" applyBorder="1" applyAlignment="1">
      <alignment horizontal="center"/>
    </xf>
    <xf numFmtId="0" fontId="93" fillId="0" borderId="75" xfId="0" applyFont="1" applyBorder="1" applyAlignment="1">
      <alignment horizontal="center"/>
    </xf>
    <xf numFmtId="0" fontId="97" fillId="0" borderId="0" xfId="0" applyFont="1" applyFill="1" applyAlignment="1">
      <alignment horizontal="center"/>
    </xf>
    <xf numFmtId="0" fontId="95" fillId="0" borderId="0" xfId="0" applyFont="1" applyFill="1" applyAlignment="1">
      <alignment horizontal="center"/>
    </xf>
    <xf numFmtId="0" fontId="110" fillId="0" borderId="0" xfId="0" applyFont="1" applyBorder="1" applyAlignment="1">
      <alignment horizontal="center" vertical="center"/>
    </xf>
    <xf numFmtId="0" fontId="110" fillId="0" borderId="11" xfId="0" applyFont="1" applyBorder="1" applyAlignment="1">
      <alignment horizontal="center" vertical="center"/>
    </xf>
    <xf numFmtId="0" fontId="112" fillId="0" borderId="51" xfId="0" applyFont="1" applyBorder="1" applyAlignment="1">
      <alignment horizontal="center" vertical="center" wrapText="1"/>
    </xf>
    <xf numFmtId="0" fontId="112" fillId="0" borderId="8"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02" xfId="0" applyFont="1" applyBorder="1" applyAlignment="1">
      <alignment horizontal="center" vertical="center" wrapText="1"/>
    </xf>
    <xf numFmtId="0" fontId="26" fillId="0" borderId="104"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05" xfId="0" applyFont="1" applyBorder="1" applyAlignment="1">
      <alignment horizontal="center" vertical="center" wrapText="1"/>
    </xf>
    <xf numFmtId="0" fontId="26" fillId="0" borderId="106" xfId="0" applyFont="1" applyBorder="1" applyAlignment="1">
      <alignment horizontal="center" vertical="center" wrapText="1"/>
    </xf>
    <xf numFmtId="0" fontId="111" fillId="0" borderId="35" xfId="0" applyFont="1" applyBorder="1" applyAlignment="1">
      <alignment horizontal="center" vertical="center" wrapText="1"/>
    </xf>
    <xf numFmtId="0" fontId="111" fillId="0" borderId="51" xfId="0" applyFont="1" applyBorder="1" applyAlignment="1">
      <alignment horizontal="center" vertical="center" wrapText="1"/>
    </xf>
    <xf numFmtId="44" fontId="113" fillId="0" borderId="35" xfId="1" applyFont="1" applyBorder="1" applyAlignment="1">
      <alignment horizontal="center"/>
    </xf>
    <xf numFmtId="44" fontId="113" fillId="0" borderId="8" xfId="1" applyFont="1" applyBorder="1" applyAlignment="1">
      <alignment horizontal="center"/>
    </xf>
    <xf numFmtId="44" fontId="111" fillId="0" borderId="35" xfId="0" applyNumberFormat="1" applyFont="1" applyBorder="1" applyAlignment="1">
      <alignment horizontal="center" vertical="center" wrapText="1"/>
    </xf>
    <xf numFmtId="0" fontId="111" fillId="0" borderId="0" xfId="0" applyFont="1" applyBorder="1" applyAlignment="1">
      <alignment horizontal="center" vertical="center" wrapText="1"/>
    </xf>
    <xf numFmtId="0" fontId="111" fillId="0" borderId="36" xfId="0" applyFont="1" applyBorder="1" applyAlignment="1">
      <alignment horizontal="center" vertical="center" wrapText="1"/>
    </xf>
    <xf numFmtId="0" fontId="111" fillId="0" borderId="11" xfId="0" applyFont="1" applyBorder="1" applyAlignment="1">
      <alignment horizontal="center" vertical="center" wrapText="1"/>
    </xf>
    <xf numFmtId="0" fontId="132" fillId="0" borderId="100" xfId="0" applyFont="1" applyBorder="1" applyAlignment="1">
      <alignment horizontal="center"/>
    </xf>
    <xf numFmtId="0" fontId="131" fillId="0" borderId="36" xfId="0" applyFont="1" applyBorder="1" applyAlignment="1">
      <alignment horizontal="center" vertical="center"/>
    </xf>
    <xf numFmtId="0" fontId="131" fillId="0" borderId="11" xfId="0" applyFont="1" applyBorder="1" applyAlignment="1">
      <alignment horizontal="center" vertical="center"/>
    </xf>
    <xf numFmtId="0" fontId="111" fillId="0" borderId="99" xfId="0" applyFont="1" applyBorder="1" applyAlignment="1">
      <alignment horizontal="center" vertical="center"/>
    </xf>
    <xf numFmtId="0" fontId="111" fillId="0" borderId="100" xfId="0" applyFont="1" applyBorder="1" applyAlignment="1">
      <alignment horizontal="center" vertical="center"/>
    </xf>
    <xf numFmtId="0" fontId="111" fillId="0" borderId="168" xfId="0" applyFont="1" applyBorder="1" applyAlignment="1">
      <alignment horizontal="center" vertical="center"/>
    </xf>
    <xf numFmtId="0" fontId="111" fillId="0" borderId="169" xfId="0" applyFont="1" applyBorder="1" applyAlignment="1">
      <alignment horizontal="center" vertical="center"/>
    </xf>
    <xf numFmtId="0" fontId="111" fillId="0" borderId="162" xfId="0" applyFont="1" applyBorder="1" applyAlignment="1">
      <alignment horizontal="center" vertical="center"/>
    </xf>
    <xf numFmtId="0" fontId="111" fillId="0" borderId="164" xfId="0" applyFont="1" applyBorder="1" applyAlignment="1">
      <alignment horizontal="center" vertical="center"/>
    </xf>
    <xf numFmtId="0" fontId="111" fillId="0" borderId="170" xfId="0" applyFont="1" applyBorder="1" applyAlignment="1">
      <alignment horizontal="justify" vertical="center" wrapText="1"/>
    </xf>
    <xf numFmtId="0" fontId="111" fillId="0" borderId="171" xfId="0" applyFont="1" applyBorder="1" applyAlignment="1">
      <alignment horizontal="justify" vertical="center" wrapText="1"/>
    </xf>
    <xf numFmtId="0" fontId="111" fillId="0" borderId="172" xfId="0" applyFont="1" applyBorder="1" applyAlignment="1">
      <alignment horizontal="justify" vertical="center" wrapText="1"/>
    </xf>
    <xf numFmtId="0" fontId="67" fillId="0" borderId="35" xfId="0" applyFont="1" applyBorder="1" applyAlignment="1">
      <alignment horizontal="left" vertical="center" wrapText="1"/>
    </xf>
    <xf numFmtId="0" fontId="67" fillId="0" borderId="51" xfId="0" applyFont="1" applyBorder="1" applyAlignment="1">
      <alignment horizontal="left" vertical="center" wrapText="1"/>
    </xf>
    <xf numFmtId="0" fontId="67" fillId="0" borderId="8" xfId="0" applyFont="1" applyBorder="1" applyAlignment="1">
      <alignment horizontal="left" vertical="center" wrapText="1"/>
    </xf>
    <xf numFmtId="44" fontId="27" fillId="0" borderId="35" xfId="1" applyFont="1" applyBorder="1" applyAlignment="1">
      <alignment horizontal="center"/>
    </xf>
    <xf numFmtId="44" fontId="27" fillId="0" borderId="8" xfId="1" applyFont="1" applyBorder="1" applyAlignment="1">
      <alignment horizontal="center"/>
    </xf>
    <xf numFmtId="44" fontId="112" fillId="0" borderId="100" xfId="1" applyFont="1" applyBorder="1" applyAlignment="1">
      <alignment horizontal="center" vertical="center"/>
    </xf>
    <xf numFmtId="44" fontId="112" fillId="0" borderId="11" xfId="1" applyFont="1" applyBorder="1" applyAlignment="1">
      <alignment horizontal="center" vertical="center"/>
    </xf>
    <xf numFmtId="44" fontId="112" fillId="0" borderId="29" xfId="1" applyFont="1" applyBorder="1" applyAlignment="1">
      <alignment horizontal="center" vertical="center"/>
    </xf>
    <xf numFmtId="44" fontId="112" fillId="0" borderId="10" xfId="1" applyFont="1" applyBorder="1" applyAlignment="1">
      <alignment horizontal="center" vertical="center"/>
    </xf>
    <xf numFmtId="0" fontId="112" fillId="0" borderId="35" xfId="0" applyFont="1" applyBorder="1" applyAlignment="1">
      <alignment horizontal="center" vertical="center"/>
    </xf>
    <xf numFmtId="0" fontId="112" fillId="0" borderId="8" xfId="0" applyFont="1" applyBorder="1" applyAlignment="1">
      <alignment horizontal="center" vertical="center"/>
    </xf>
    <xf numFmtId="0" fontId="61" fillId="0" borderId="99" xfId="0" applyFont="1" applyBorder="1" applyAlignment="1">
      <alignment horizontal="center" vertical="center"/>
    </xf>
    <xf numFmtId="0" fontId="61" fillId="0" borderId="36" xfId="0" applyFont="1" applyBorder="1" applyAlignment="1">
      <alignment horizontal="center" vertical="center"/>
    </xf>
    <xf numFmtId="0" fontId="112" fillId="0" borderId="28" xfId="0" applyFont="1" applyBorder="1" applyAlignment="1">
      <alignment horizontal="center" vertical="center"/>
    </xf>
    <xf numFmtId="0" fontId="112" fillId="0" borderId="9" xfId="0" applyFont="1" applyBorder="1" applyAlignment="1">
      <alignment horizontal="center" vertical="center"/>
    </xf>
    <xf numFmtId="0" fontId="112" fillId="0" borderId="99" xfId="0" applyFont="1" applyBorder="1" applyAlignment="1">
      <alignment horizontal="center" vertical="center"/>
    </xf>
    <xf numFmtId="0" fontId="112" fillId="0" borderId="29" xfId="0" applyFont="1" applyBorder="1" applyAlignment="1">
      <alignment horizontal="center" vertical="center"/>
    </xf>
    <xf numFmtId="0" fontId="112" fillId="0" borderId="36" xfId="0" applyFont="1" applyBorder="1" applyAlignment="1">
      <alignment horizontal="center" vertical="center"/>
    </xf>
    <xf numFmtId="0" fontId="112" fillId="0" borderId="10" xfId="0" applyFont="1" applyBorder="1" applyAlignment="1">
      <alignment horizontal="center" vertical="center"/>
    </xf>
    <xf numFmtId="0" fontId="112" fillId="0" borderId="28" xfId="0" applyFont="1" applyBorder="1" applyAlignment="1">
      <alignment horizontal="center" vertical="center" wrapText="1"/>
    </xf>
    <xf numFmtId="0" fontId="112" fillId="0" borderId="9" xfId="0" applyFont="1" applyBorder="1" applyAlignment="1">
      <alignment horizontal="center" vertical="center" wrapText="1"/>
    </xf>
    <xf numFmtId="0" fontId="111" fillId="0" borderId="35" xfId="0" applyFont="1" applyBorder="1" applyAlignment="1">
      <alignment horizontal="center" vertical="center"/>
    </xf>
    <xf numFmtId="0" fontId="111" fillId="0" borderId="51" xfId="0" applyFont="1" applyBorder="1" applyAlignment="1">
      <alignment horizontal="center" vertical="center"/>
    </xf>
    <xf numFmtId="0" fontId="112" fillId="0" borderId="35" xfId="0" applyFont="1" applyBorder="1" applyAlignment="1">
      <alignment horizontal="justify" vertical="center"/>
    </xf>
    <xf numFmtId="0" fontId="112" fillId="0" borderId="8" xfId="0" applyFont="1" applyBorder="1" applyAlignment="1">
      <alignment horizontal="justify" vertical="center"/>
    </xf>
    <xf numFmtId="0" fontId="114" fillId="0" borderId="28" xfId="0" applyFont="1" applyBorder="1" applyAlignment="1">
      <alignment horizontal="center" vertical="center"/>
    </xf>
    <xf numFmtId="0" fontId="114" fillId="0" borderId="9" xfId="0" applyFont="1" applyBorder="1" applyAlignment="1">
      <alignment horizontal="center" vertical="center"/>
    </xf>
    <xf numFmtId="0" fontId="114" fillId="0" borderId="99" xfId="0" applyFont="1" applyBorder="1" applyAlignment="1">
      <alignment horizontal="center" vertical="center"/>
    </xf>
    <xf numFmtId="0" fontId="114" fillId="0" borderId="29" xfId="0" applyFont="1" applyBorder="1" applyAlignment="1">
      <alignment horizontal="center" vertical="center"/>
    </xf>
    <xf numFmtId="0" fontId="114" fillId="0" borderId="36" xfId="0" applyFont="1" applyBorder="1" applyAlignment="1">
      <alignment horizontal="center" vertical="center"/>
    </xf>
    <xf numFmtId="0" fontId="114" fillId="0" borderId="10" xfId="0" applyFont="1" applyBorder="1" applyAlignment="1">
      <alignment horizontal="center" vertical="center"/>
    </xf>
    <xf numFmtId="0" fontId="114" fillId="0" borderId="28" xfId="0" applyFont="1" applyBorder="1" applyAlignment="1">
      <alignment horizontal="left" vertical="center" wrapText="1"/>
    </xf>
    <xf numFmtId="0" fontId="114" fillId="0" borderId="9" xfId="0" applyFont="1" applyBorder="1" applyAlignment="1">
      <alignment horizontal="left" vertical="center" wrapText="1"/>
    </xf>
    <xf numFmtId="0" fontId="112" fillId="0" borderId="28" xfId="0" applyFont="1" applyBorder="1" applyAlignment="1">
      <alignment horizontal="left" vertical="center" wrapText="1"/>
    </xf>
    <xf numFmtId="0" fontId="112" fillId="0" borderId="9" xfId="0" applyFont="1" applyBorder="1" applyAlignment="1">
      <alignment horizontal="left" vertical="center" wrapText="1"/>
    </xf>
    <xf numFmtId="3" fontId="112" fillId="0" borderId="99" xfId="0" applyNumberFormat="1" applyFont="1" applyBorder="1" applyAlignment="1">
      <alignment horizontal="center" vertical="center"/>
    </xf>
    <xf numFmtId="3" fontId="112" fillId="0" borderId="36" xfId="0" applyNumberFormat="1" applyFont="1" applyBorder="1" applyAlignment="1">
      <alignment horizontal="center" vertical="center"/>
    </xf>
    <xf numFmtId="0" fontId="113" fillId="0" borderId="35" xfId="0" applyFont="1" applyBorder="1" applyAlignment="1">
      <alignment horizontal="center" vertical="center"/>
    </xf>
    <xf numFmtId="0" fontId="113" fillId="0" borderId="51" xfId="0" applyFont="1" applyBorder="1" applyAlignment="1">
      <alignment horizontal="center" vertical="center"/>
    </xf>
    <xf numFmtId="0" fontId="0" fillId="0" borderId="11" xfId="0" applyBorder="1" applyAlignment="1">
      <alignment horizontal="center"/>
    </xf>
    <xf numFmtId="0" fontId="114" fillId="0" borderId="35" xfId="0" applyFont="1" applyBorder="1" applyAlignment="1">
      <alignment horizontal="center" vertical="center"/>
    </xf>
    <xf numFmtId="0" fontId="114" fillId="0" borderId="8" xfId="0" applyFont="1" applyBorder="1" applyAlignment="1">
      <alignment horizontal="center" vertical="center"/>
    </xf>
    <xf numFmtId="44" fontId="83" fillId="0" borderId="100" xfId="1" applyFont="1" applyBorder="1" applyAlignment="1">
      <alignment vertical="center"/>
    </xf>
    <xf numFmtId="44" fontId="83" fillId="0" borderId="11" xfId="1" applyFont="1" applyBorder="1" applyAlignment="1">
      <alignment vertical="center"/>
    </xf>
    <xf numFmtId="44" fontId="83" fillId="0" borderId="29" xfId="1" applyFont="1" applyBorder="1"/>
    <xf numFmtId="44" fontId="83" fillId="0" borderId="10" xfId="1" applyFont="1" applyBorder="1"/>
    <xf numFmtId="0" fontId="112" fillId="0" borderId="177" xfId="0" applyFont="1" applyBorder="1" applyAlignment="1">
      <alignment horizontal="center" vertical="center"/>
    </xf>
    <xf numFmtId="0" fontId="112" fillId="0" borderId="179" xfId="0" applyFont="1" applyBorder="1" applyAlignment="1">
      <alignment horizontal="center" vertical="center"/>
    </xf>
    <xf numFmtId="0" fontId="112" fillId="0" borderId="178" xfId="0" applyFont="1" applyBorder="1" applyAlignment="1">
      <alignment horizontal="justify" vertical="center"/>
    </xf>
    <xf numFmtId="0" fontId="112" fillId="0" borderId="29" xfId="0" applyFont="1" applyBorder="1" applyAlignment="1">
      <alignment horizontal="justify" vertical="center"/>
    </xf>
    <xf numFmtId="0" fontId="112" fillId="0" borderId="180" xfId="0" applyFont="1" applyBorder="1" applyAlignment="1">
      <alignment horizontal="center" vertical="center"/>
    </xf>
    <xf numFmtId="0" fontId="142" fillId="0" borderId="0" xfId="0" applyFont="1" applyAlignment="1">
      <alignment horizontal="center"/>
    </xf>
    <xf numFmtId="0" fontId="0" fillId="0" borderId="2" xfId="0" applyBorder="1" applyAlignment="1">
      <alignment horizontal="center" wrapText="1"/>
    </xf>
    <xf numFmtId="0" fontId="0" fillId="0" borderId="2" xfId="0" applyBorder="1" applyAlignment="1">
      <alignment horizontal="center"/>
    </xf>
    <xf numFmtId="0" fontId="9" fillId="0" borderId="35" xfId="2" applyNumberFormat="1" applyFont="1" applyFill="1" applyBorder="1" applyAlignment="1" applyProtection="1">
      <alignment horizontal="right" vertical="center"/>
      <protection hidden="1"/>
    </xf>
    <xf numFmtId="0" fontId="9" fillId="0" borderId="51" xfId="2" applyNumberFormat="1" applyFont="1" applyFill="1" applyBorder="1" applyAlignment="1" applyProtection="1">
      <alignment horizontal="right" vertical="center"/>
      <protection hidden="1"/>
    </xf>
    <xf numFmtId="168" fontId="28" fillId="0" borderId="0" xfId="2" applyNumberFormat="1" applyFont="1" applyFill="1" applyBorder="1" applyAlignment="1">
      <alignment horizontal="left"/>
    </xf>
    <xf numFmtId="0" fontId="34" fillId="0" borderId="35" xfId="4" applyFont="1" applyFill="1" applyBorder="1" applyAlignment="1">
      <alignment horizontal="center" vertical="center"/>
    </xf>
    <xf numFmtId="0" fontId="34" fillId="0" borderId="51" xfId="4" applyFont="1" applyFill="1" applyBorder="1" applyAlignment="1">
      <alignment horizontal="center" vertical="center"/>
    </xf>
    <xf numFmtId="0" fontId="35" fillId="0" borderId="128" xfId="4" applyFont="1" applyFill="1" applyBorder="1" applyAlignment="1">
      <alignment horizontal="center" vertical="center"/>
    </xf>
    <xf numFmtId="44" fontId="9" fillId="0" borderId="102" xfId="0" applyNumberFormat="1" applyFont="1" applyBorder="1" applyAlignment="1">
      <alignment horizontal="center"/>
    </xf>
    <xf numFmtId="44" fontId="9" fillId="0" borderId="104" xfId="0" applyNumberFormat="1" applyFont="1" applyBorder="1" applyAlignment="1">
      <alignment horizontal="center"/>
    </xf>
    <xf numFmtId="44" fontId="0" fillId="0" borderId="35" xfId="0" applyNumberFormat="1" applyFill="1" applyBorder="1" applyAlignment="1">
      <alignment horizontal="center" vertical="center"/>
    </xf>
    <xf numFmtId="44" fontId="0" fillId="0" borderId="8" xfId="0" applyNumberFormat="1" applyFill="1" applyBorder="1" applyAlignment="1">
      <alignment horizontal="center" vertical="center"/>
    </xf>
    <xf numFmtId="0" fontId="9" fillId="0" borderId="35" xfId="0" applyNumberFormat="1" applyFont="1" applyFill="1" applyBorder="1" applyAlignment="1" applyProtection="1">
      <alignment horizontal="right" vertical="center"/>
      <protection hidden="1"/>
    </xf>
    <xf numFmtId="0" fontId="9" fillId="0" borderId="51" xfId="0" applyNumberFormat="1" applyFont="1" applyFill="1" applyBorder="1" applyAlignment="1" applyProtection="1">
      <alignment horizontal="right" vertical="center"/>
      <protection hidden="1"/>
    </xf>
    <xf numFmtId="0" fontId="0" fillId="0" borderId="55" xfId="0" applyBorder="1" applyAlignment="1">
      <alignment horizontal="center"/>
    </xf>
    <xf numFmtId="0" fontId="0" fillId="0" borderId="75" xfId="0" applyBorder="1" applyAlignment="1">
      <alignment horizontal="center"/>
    </xf>
    <xf numFmtId="0" fontId="118" fillId="0" borderId="35" xfId="0" applyFont="1" applyBorder="1" applyAlignment="1">
      <alignment horizontal="center" vertical="center"/>
    </xf>
    <xf numFmtId="0" fontId="118" fillId="0" borderId="51" xfId="0" applyFont="1" applyBorder="1" applyAlignment="1">
      <alignment horizontal="center" vertical="center"/>
    </xf>
    <xf numFmtId="44" fontId="68" fillId="0" borderId="11" xfId="1" applyFont="1" applyBorder="1" applyAlignment="1">
      <alignment horizontal="center"/>
    </xf>
    <xf numFmtId="0" fontId="118" fillId="0" borderId="35" xfId="0" applyFont="1" applyBorder="1" applyAlignment="1">
      <alignment horizontal="center" vertical="center" wrapText="1"/>
    </xf>
    <xf numFmtId="0" fontId="118" fillId="0" borderId="51" xfId="0" applyFont="1" applyBorder="1" applyAlignment="1">
      <alignment horizontal="center" vertical="center" wrapText="1"/>
    </xf>
    <xf numFmtId="0" fontId="117" fillId="0" borderId="35" xfId="0" applyFont="1" applyBorder="1" applyAlignment="1">
      <alignment horizontal="right" vertical="center"/>
    </xf>
    <xf numFmtId="0" fontId="117" fillId="0" borderId="51" xfId="0" applyFont="1" applyBorder="1" applyAlignment="1">
      <alignment horizontal="right" vertical="center"/>
    </xf>
    <xf numFmtId="0" fontId="117" fillId="0" borderId="8" xfId="0" applyFont="1" applyBorder="1" applyAlignment="1">
      <alignment horizontal="right" vertical="center"/>
    </xf>
    <xf numFmtId="44" fontId="68" fillId="0" borderId="35" xfId="1" applyFont="1" applyBorder="1" applyAlignment="1">
      <alignment horizontal="center"/>
    </xf>
    <xf numFmtId="44" fontId="68" fillId="0" borderId="8" xfId="1" applyFont="1" applyBorder="1" applyAlignment="1">
      <alignment horizontal="center"/>
    </xf>
    <xf numFmtId="0" fontId="146" fillId="0" borderId="35" xfId="0" applyFont="1" applyBorder="1" applyAlignment="1">
      <alignment horizontal="center" vertical="center" wrapText="1"/>
    </xf>
    <xf numFmtId="0" fontId="146" fillId="0" borderId="51" xfId="0" applyFont="1" applyBorder="1" applyAlignment="1">
      <alignment horizontal="center" vertical="center" wrapText="1"/>
    </xf>
    <xf numFmtId="0" fontId="146" fillId="0" borderId="8" xfId="0" applyFont="1" applyBorder="1" applyAlignment="1">
      <alignment horizontal="center" vertical="center" wrapText="1"/>
    </xf>
    <xf numFmtId="0" fontId="68" fillId="0" borderId="35" xfId="0" applyFont="1" applyBorder="1" applyAlignment="1">
      <alignment horizontal="center"/>
    </xf>
    <xf numFmtId="0" fontId="68" fillId="0" borderId="51" xfId="0" applyFont="1" applyBorder="1" applyAlignment="1">
      <alignment horizontal="center"/>
    </xf>
    <xf numFmtId="0" fontId="68" fillId="0" borderId="8" xfId="0" applyFont="1" applyBorder="1" applyAlignment="1">
      <alignment horizontal="center"/>
    </xf>
    <xf numFmtId="0" fontId="0" fillId="0" borderId="128" xfId="0" applyFont="1" applyBorder="1" applyAlignment="1">
      <alignment horizontal="center" vertical="center" wrapText="1"/>
    </xf>
    <xf numFmtId="0" fontId="0" fillId="0" borderId="129" xfId="0" applyNumberFormat="1" applyFont="1" applyBorder="1" applyAlignment="1" applyProtection="1">
      <alignment horizontal="center" vertical="center" wrapText="1"/>
    </xf>
    <xf numFmtId="0" fontId="0" fillId="0" borderId="130" xfId="0" applyNumberFormat="1" applyFont="1" applyBorder="1" applyAlignment="1" applyProtection="1">
      <alignment horizontal="center" vertical="center" wrapText="1"/>
    </xf>
    <xf numFmtId="0" fontId="9" fillId="0" borderId="82" xfId="0" applyFont="1" applyBorder="1" applyAlignment="1">
      <alignment horizontal="center"/>
    </xf>
    <xf numFmtId="0" fontId="9" fillId="0" borderId="80" xfId="0" applyFont="1" applyBorder="1" applyAlignment="1">
      <alignment horizontal="center"/>
    </xf>
    <xf numFmtId="44" fontId="0" fillId="0" borderId="99" xfId="1" applyFont="1" applyBorder="1" applyAlignment="1">
      <alignment horizontal="center"/>
    </xf>
    <xf numFmtId="44" fontId="0" fillId="0" borderId="29" xfId="1" applyFont="1" applyBorder="1" applyAlignment="1">
      <alignment horizontal="center"/>
    </xf>
    <xf numFmtId="0" fontId="98" fillId="0" borderId="0" xfId="0" applyFont="1" applyAlignment="1">
      <alignment horizontal="center" vertical="center"/>
    </xf>
    <xf numFmtId="0" fontId="40" fillId="0" borderId="99" xfId="0" applyFont="1" applyBorder="1" applyAlignment="1">
      <alignment horizontal="left" vertical="center" wrapText="1"/>
    </xf>
    <xf numFmtId="0" fontId="40" fillId="0" borderId="100" xfId="0" applyFont="1" applyBorder="1" applyAlignment="1">
      <alignment horizontal="left" vertical="center" wrapText="1"/>
    </xf>
    <xf numFmtId="0" fontId="40" fillId="0" borderId="29" xfId="0" applyFont="1" applyBorder="1" applyAlignment="1">
      <alignment horizontal="left" vertical="center" wrapText="1"/>
    </xf>
    <xf numFmtId="0" fontId="40" fillId="0" borderId="36" xfId="0" applyFont="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26" fillId="0" borderId="28" xfId="0" applyFont="1" applyBorder="1" applyAlignment="1">
      <alignment horizontal="left" vertical="center" wrapText="1"/>
    </xf>
    <xf numFmtId="0" fontId="26" fillId="0" borderId="9" xfId="0" applyFont="1" applyBorder="1" applyAlignment="1">
      <alignment horizontal="left" vertical="center" wrapText="1"/>
    </xf>
    <xf numFmtId="44" fontId="67" fillId="2" borderId="28" xfId="1" applyFont="1" applyFill="1" applyBorder="1" applyAlignment="1">
      <alignment horizontal="center" vertical="center" wrapText="1"/>
    </xf>
    <xf numFmtId="44" fontId="67" fillId="2" borderId="9" xfId="1" applyFont="1" applyFill="1" applyBorder="1" applyAlignment="1">
      <alignment horizontal="center" vertical="center" wrapText="1"/>
    </xf>
    <xf numFmtId="44" fontId="0" fillId="0" borderId="2" xfId="1" applyFont="1" applyBorder="1" applyAlignment="1">
      <alignment horizontal="center"/>
    </xf>
    <xf numFmtId="0" fontId="119" fillId="0" borderId="0" xfId="0" applyFont="1" applyAlignment="1">
      <alignment horizontal="center"/>
    </xf>
    <xf numFmtId="44" fontId="120" fillId="0" borderId="37" xfId="1" applyFont="1" applyBorder="1" applyAlignment="1">
      <alignment horizontal="center" vertical="center" wrapText="1"/>
    </xf>
    <xf numFmtId="44" fontId="120" fillId="0" borderId="9" xfId="1" applyFont="1" applyBorder="1" applyAlignment="1">
      <alignment horizontal="center" vertical="center" wrapText="1"/>
    </xf>
    <xf numFmtId="0" fontId="30" fillId="0" borderId="28" xfId="0" applyFont="1" applyBorder="1" applyAlignment="1">
      <alignment horizontal="center" vertical="center"/>
    </xf>
    <xf numFmtId="0" fontId="30" fillId="0" borderId="9" xfId="0" applyFont="1" applyBorder="1" applyAlignment="1">
      <alignment horizontal="center" vertical="center"/>
    </xf>
    <xf numFmtId="44" fontId="30" fillId="0" borderId="28" xfId="1" applyFont="1" applyBorder="1" applyAlignment="1">
      <alignment horizontal="left" vertical="center"/>
    </xf>
    <xf numFmtId="44" fontId="30" fillId="0" borderId="9" xfId="1" applyFont="1" applyBorder="1" applyAlignment="1">
      <alignment horizontal="left" vertical="center"/>
    </xf>
    <xf numFmtId="0" fontId="120" fillId="0" borderId="28" xfId="0" applyFont="1" applyBorder="1" applyAlignment="1">
      <alignment horizontal="center" vertical="center" wrapText="1"/>
    </xf>
    <xf numFmtId="0" fontId="120" fillId="0" borderId="37" xfId="0" applyFont="1" applyBorder="1" applyAlignment="1">
      <alignment horizontal="center" vertical="center" wrapText="1"/>
    </xf>
    <xf numFmtId="0" fontId="120" fillId="0" borderId="9" xfId="0" applyFont="1" applyBorder="1" applyAlignment="1">
      <alignment horizontal="center" vertical="center" wrapText="1"/>
    </xf>
    <xf numFmtId="0" fontId="121" fillId="0" borderId="28" xfId="0" applyFont="1" applyBorder="1" applyAlignment="1">
      <alignment horizontal="center" vertical="center"/>
    </xf>
    <xf numFmtId="0" fontId="121" fillId="0" borderId="37" xfId="0" applyFont="1" applyBorder="1" applyAlignment="1">
      <alignment horizontal="center" vertical="center"/>
    </xf>
    <xf numFmtId="0" fontId="121" fillId="0" borderId="9" xfId="0" applyFont="1" applyBorder="1" applyAlignment="1">
      <alignment horizontal="center" vertical="center"/>
    </xf>
    <xf numFmtId="0" fontId="120" fillId="0" borderId="0" xfId="0" applyFont="1" applyBorder="1" applyAlignment="1">
      <alignment horizontal="center" vertical="center"/>
    </xf>
    <xf numFmtId="44" fontId="123" fillId="0" borderId="11" xfId="1" applyFont="1" applyBorder="1" applyAlignment="1">
      <alignment horizontal="center"/>
    </xf>
    <xf numFmtId="0" fontId="113" fillId="0" borderId="35" xfId="0" applyFont="1" applyBorder="1" applyAlignment="1">
      <alignment horizontal="left" vertical="center"/>
    </xf>
    <xf numFmtId="0" fontId="113" fillId="0" borderId="51" xfId="0" applyFont="1" applyBorder="1" applyAlignment="1">
      <alignment horizontal="left" vertical="center"/>
    </xf>
    <xf numFmtId="0" fontId="113" fillId="0" borderId="8" xfId="0" applyFont="1" applyBorder="1" applyAlignment="1">
      <alignment horizontal="left" vertical="center"/>
    </xf>
    <xf numFmtId="44" fontId="113" fillId="0" borderId="28" xfId="1" applyFont="1" applyBorder="1" applyAlignment="1">
      <alignment horizontal="center" vertical="center" wrapText="1"/>
    </xf>
    <xf numFmtId="44" fontId="113" fillId="0" borderId="9" xfId="1" applyFont="1" applyBorder="1" applyAlignment="1">
      <alignment horizontal="center" vertical="center" wrapText="1"/>
    </xf>
    <xf numFmtId="0" fontId="113" fillId="0" borderId="2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35" xfId="0" applyFont="1" applyBorder="1" applyAlignment="1">
      <alignment horizontal="left" vertical="center" indent="1"/>
    </xf>
    <xf numFmtId="0" fontId="113" fillId="0" borderId="51" xfId="0" applyFont="1" applyBorder="1" applyAlignment="1">
      <alignment horizontal="left" vertical="center" indent="1"/>
    </xf>
    <xf numFmtId="0" fontId="113" fillId="0" borderId="8" xfId="0" applyFont="1" applyBorder="1" applyAlignment="1">
      <alignment horizontal="left" vertical="center" indent="1"/>
    </xf>
    <xf numFmtId="44" fontId="113" fillId="0" borderId="35" xfId="1" applyFont="1" applyBorder="1" applyAlignment="1">
      <alignment horizontal="left" vertical="center" indent="1"/>
    </xf>
    <xf numFmtId="44" fontId="113" fillId="0" borderId="51" xfId="1" applyFont="1" applyBorder="1" applyAlignment="1">
      <alignment horizontal="left" vertical="center" indent="1"/>
    </xf>
    <xf numFmtId="44" fontId="113" fillId="0" borderId="8" xfId="1" applyFont="1" applyBorder="1" applyAlignment="1">
      <alignment horizontal="left" vertical="center" indent="1"/>
    </xf>
    <xf numFmtId="0" fontId="26" fillId="0" borderId="2"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29" xfId="0" applyFont="1" applyBorder="1" applyAlignment="1">
      <alignment horizontal="center" vertical="center" wrapText="1"/>
    </xf>
    <xf numFmtId="0" fontId="67" fillId="0" borderId="10" xfId="0" applyFont="1" applyBorder="1" applyAlignment="1">
      <alignment horizontal="center" vertical="center" wrapText="1"/>
    </xf>
    <xf numFmtId="0" fontId="8" fillId="0" borderId="35" xfId="0" applyFont="1" applyBorder="1" applyAlignment="1">
      <alignment horizontal="center" vertical="center"/>
    </xf>
    <xf numFmtId="0" fontId="8" fillId="0" borderId="8" xfId="0" applyFont="1" applyBorder="1" applyAlignment="1">
      <alignment horizontal="center" vertical="center"/>
    </xf>
    <xf numFmtId="0" fontId="26" fillId="2" borderId="35"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137" fillId="2" borderId="35"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67" fillId="2" borderId="35" xfId="0" applyFont="1" applyFill="1" applyBorder="1" applyAlignment="1">
      <alignment horizontal="right" vertical="center" wrapText="1"/>
    </xf>
    <xf numFmtId="0" fontId="67" fillId="2" borderId="51" xfId="0" applyFont="1" applyFill="1" applyBorder="1" applyAlignment="1">
      <alignment horizontal="right" vertical="center" wrapText="1"/>
    </xf>
    <xf numFmtId="0" fontId="136" fillId="0" borderId="0" xfId="0" applyFont="1" applyAlignment="1">
      <alignment horizontal="center"/>
    </xf>
    <xf numFmtId="0" fontId="137" fillId="0" borderId="35" xfId="0" applyFont="1" applyBorder="1" applyAlignment="1">
      <alignment horizontal="left" vertical="center" wrapText="1"/>
    </xf>
    <xf numFmtId="0" fontId="137" fillId="0" borderId="8" xfId="0" applyFont="1" applyBorder="1" applyAlignment="1">
      <alignment horizontal="left" vertical="center" wrapText="1"/>
    </xf>
    <xf numFmtId="0" fontId="67" fillId="0" borderId="35" xfId="0" applyFont="1" applyBorder="1" applyAlignment="1">
      <alignment horizontal="right" vertical="center" wrapText="1"/>
    </xf>
    <xf numFmtId="0" fontId="67" fillId="0" borderId="51" xfId="0" applyFont="1" applyBorder="1" applyAlignment="1">
      <alignment horizontal="right" vertical="center" wrapText="1"/>
    </xf>
    <xf numFmtId="0" fontId="26" fillId="0" borderId="51" xfId="0" applyFont="1" applyBorder="1" applyAlignment="1">
      <alignment horizontal="center" vertical="center" wrapText="1"/>
    </xf>
    <xf numFmtId="0" fontId="67" fillId="0" borderId="99" xfId="0" applyFont="1" applyBorder="1" applyAlignment="1">
      <alignment horizontal="right" vertical="center" wrapText="1"/>
    </xf>
    <xf numFmtId="0" fontId="67" fillId="0" borderId="100" xfId="0" applyFont="1" applyBorder="1" applyAlignment="1">
      <alignment horizontal="right" vertical="center" wrapText="1"/>
    </xf>
    <xf numFmtId="0" fontId="137" fillId="0" borderId="36" xfId="0" applyFont="1" applyBorder="1" applyAlignment="1">
      <alignment horizontal="left" vertical="center" wrapText="1"/>
    </xf>
    <xf numFmtId="0" fontId="137" fillId="0" borderId="10" xfId="0" applyFont="1" applyBorder="1" applyAlignment="1">
      <alignment horizontal="left" vertical="center" wrapText="1"/>
    </xf>
    <xf numFmtId="0" fontId="145" fillId="0" borderId="35" xfId="0" applyFont="1" applyBorder="1" applyAlignment="1">
      <alignment horizontal="left" vertical="center"/>
    </xf>
    <xf numFmtId="0" fontId="145" fillId="0" borderId="51" xfId="0" applyFont="1" applyBorder="1" applyAlignment="1">
      <alignment horizontal="left" vertical="center"/>
    </xf>
    <xf numFmtId="0" fontId="145" fillId="0" borderId="8" xfId="0" applyFont="1" applyBorder="1" applyAlignment="1">
      <alignment horizontal="left" vertical="center"/>
    </xf>
    <xf numFmtId="0" fontId="27" fillId="0" borderId="2" xfId="0" applyFont="1" applyBorder="1" applyAlignment="1">
      <alignment horizontal="center" vertical="center"/>
    </xf>
    <xf numFmtId="0" fontId="144" fillId="0" borderId="0" xfId="0" applyFont="1" applyAlignment="1">
      <alignment horizontal="center"/>
    </xf>
    <xf numFmtId="0" fontId="9" fillId="0" borderId="0" xfId="0" applyFont="1" applyAlignment="1">
      <alignment horizontal="center"/>
    </xf>
    <xf numFmtId="15" fontId="0" fillId="0" borderId="0" xfId="0" applyNumberFormat="1" applyAlignment="1">
      <alignment horizontal="center"/>
    </xf>
    <xf numFmtId="15" fontId="27" fillId="0" borderId="11" xfId="0" applyNumberFormat="1" applyFont="1" applyBorder="1" applyAlignment="1">
      <alignment horizontal="center"/>
    </xf>
    <xf numFmtId="15" fontId="27" fillId="0" borderId="35" xfId="0" applyNumberFormat="1" applyFont="1" applyBorder="1" applyAlignment="1">
      <alignment horizontal="center"/>
    </xf>
    <xf numFmtId="15" fontId="27" fillId="0" borderId="8" xfId="0" applyNumberFormat="1" applyFont="1" applyBorder="1" applyAlignment="1">
      <alignment horizontal="center"/>
    </xf>
    <xf numFmtId="0" fontId="16" fillId="0" borderId="35" xfId="10" applyFont="1" applyFill="1" applyBorder="1" applyAlignment="1">
      <alignment horizontal="left" vertical="center" wrapText="1"/>
    </xf>
    <xf numFmtId="0" fontId="16" fillId="0" borderId="51" xfId="10" applyFont="1" applyFill="1" applyBorder="1" applyAlignment="1">
      <alignment horizontal="left" vertical="center" wrapText="1"/>
    </xf>
    <xf numFmtId="0" fontId="99" fillId="0" borderId="35" xfId="10" applyFont="1" applyFill="1" applyBorder="1" applyAlignment="1">
      <alignment horizontal="center" vertical="center" wrapText="1"/>
    </xf>
    <xf numFmtId="0" fontId="99" fillId="0" borderId="51" xfId="10" applyFont="1" applyFill="1" applyBorder="1" applyAlignment="1">
      <alignment horizontal="center" vertical="center" wrapText="1"/>
    </xf>
    <xf numFmtId="0" fontId="99" fillId="0" borderId="8" xfId="10" applyFont="1" applyFill="1" applyBorder="1" applyAlignment="1">
      <alignment horizontal="center" vertical="center" wrapText="1"/>
    </xf>
    <xf numFmtId="0" fontId="9" fillId="0" borderId="0" xfId="10" applyFont="1" applyFill="1" applyAlignment="1">
      <alignment horizontal="center"/>
    </xf>
    <xf numFmtId="15" fontId="147" fillId="0" borderId="0" xfId="10" applyNumberFormat="1" applyFill="1" applyAlignment="1">
      <alignment horizontal="center"/>
    </xf>
    <xf numFmtId="15" fontId="27" fillId="0" borderId="0" xfId="10" applyNumberFormat="1" applyFont="1" applyFill="1" applyAlignment="1">
      <alignment horizontal="center"/>
    </xf>
    <xf numFmtId="0" fontId="27" fillId="0" borderId="0" xfId="10" applyFont="1" applyFill="1" applyAlignment="1">
      <alignment horizontal="center"/>
    </xf>
    <xf numFmtId="0" fontId="73" fillId="0" borderId="0" xfId="10" applyFont="1" applyFill="1" applyAlignment="1">
      <alignment horizontal="center"/>
    </xf>
    <xf numFmtId="44" fontId="151" fillId="0" borderId="35" xfId="1" applyFont="1" applyBorder="1" applyAlignment="1">
      <alignment horizontal="center"/>
    </xf>
    <xf numFmtId="44" fontId="151" fillId="0" borderId="8" xfId="1" applyFont="1" applyBorder="1" applyAlignment="1">
      <alignment horizontal="center"/>
    </xf>
    <xf numFmtId="44" fontId="64" fillId="0" borderId="35" xfId="1" applyFont="1" applyBorder="1" applyAlignment="1">
      <alignment horizontal="center"/>
    </xf>
    <xf numFmtId="44" fontId="64" fillId="0" borderId="8" xfId="1" applyFont="1" applyBorder="1" applyAlignment="1">
      <alignment horizontal="center"/>
    </xf>
    <xf numFmtId="44" fontId="64" fillId="0" borderId="35" xfId="1" applyFont="1" applyFill="1" applyBorder="1" applyAlignment="1">
      <alignment horizontal="center"/>
    </xf>
    <xf numFmtId="44" fontId="64" fillId="0" borderId="8" xfId="1" applyFont="1" applyFill="1" applyBorder="1" applyAlignment="1">
      <alignment horizontal="center"/>
    </xf>
  </cellXfs>
  <cellStyles count="14">
    <cellStyle name="Bad" xfId="12" builtinId="27"/>
    <cellStyle name="Comma" xfId="8" builtinId="3"/>
    <cellStyle name="Currency" xfId="1" builtinId="4"/>
    <cellStyle name="Currency 2" xfId="5" xr:uid="{00000000-0005-0000-0000-000003000000}"/>
    <cellStyle name="Currency 3" xfId="11" xr:uid="{00000000-0005-0000-0000-000004000000}"/>
    <cellStyle name="Neutral" xfId="13" builtinId="28"/>
    <cellStyle name="Normal" xfId="0" builtinId="0"/>
    <cellStyle name="Normal 2" xfId="2" xr:uid="{00000000-0005-0000-0000-000007000000}"/>
    <cellStyle name="Normal 3" xfId="9" xr:uid="{00000000-0005-0000-0000-000008000000}"/>
    <cellStyle name="Normal 4" xfId="10" xr:uid="{00000000-0005-0000-0000-000009000000}"/>
    <cellStyle name="Normal_eng est" xfId="6" xr:uid="{00000000-0005-0000-0000-00000A000000}"/>
    <cellStyle name="Normal_eng est 2" xfId="7" xr:uid="{00000000-0005-0000-0000-00000B000000}"/>
    <cellStyle name="Normal_Estimate" xfId="4" xr:uid="{00000000-0005-0000-0000-00000C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1009650</xdr:colOff>
      <xdr:row>1</xdr:row>
      <xdr:rowOff>0</xdr:rowOff>
    </xdr:from>
    <xdr:to>
      <xdr:col>1</xdr:col>
      <xdr:colOff>2175510</xdr:colOff>
      <xdr:row>4</xdr:row>
      <xdr:rowOff>57150</xdr:rowOff>
    </xdr:to>
    <xdr:pic>
      <xdr:nvPicPr>
        <xdr:cNvPr id="4" name="Picture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0" y="19050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1238250</xdr:colOff>
      <xdr:row>1</xdr:row>
      <xdr:rowOff>85725</xdr:rowOff>
    </xdr:from>
    <xdr:to>
      <xdr:col>2</xdr:col>
      <xdr:colOff>2404110</xdr:colOff>
      <xdr:row>4</xdr:row>
      <xdr:rowOff>133350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7450" y="2857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944880</xdr:colOff>
      <xdr:row>0</xdr:row>
      <xdr:rowOff>154305</xdr:rowOff>
    </xdr:from>
    <xdr:to>
      <xdr:col>1</xdr:col>
      <xdr:colOff>2110740</xdr:colOff>
      <xdr:row>4</xdr:row>
      <xdr:rowOff>11430</xdr:rowOff>
    </xdr:to>
    <xdr:pic>
      <xdr:nvPicPr>
        <xdr:cNvPr id="4" name="Picture 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4480" y="154305"/>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161925</xdr:colOff>
      <xdr:row>42</xdr:row>
      <xdr:rowOff>123825</xdr:rowOff>
    </xdr:from>
    <xdr:to>
      <xdr:col>4</xdr:col>
      <xdr:colOff>857250</xdr:colOff>
      <xdr:row>43</xdr:row>
      <xdr:rowOff>152400</xdr:rowOff>
    </xdr:to>
    <xdr:sp macro="" textlink="">
      <xdr:nvSpPr>
        <xdr:cNvPr id="4" name="Text Box 1">
          <a:extLst>
            <a:ext uri="{FF2B5EF4-FFF2-40B4-BE49-F238E27FC236}">
              <a16:creationId xmlns:a16="http://schemas.microsoft.com/office/drawing/2014/main" id="{00000000-0008-0000-0D00-000004000000}"/>
            </a:ext>
          </a:extLst>
        </xdr:cNvPr>
        <xdr:cNvSpPr txBox="1">
          <a:spLocks noChangeArrowheads="1"/>
        </xdr:cNvSpPr>
      </xdr:nvSpPr>
      <xdr:spPr bwMode="auto">
        <a:xfrm>
          <a:off x="2447925" y="16259175"/>
          <a:ext cx="16859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1" u="none" strike="noStrike" baseline="0">
              <a:solidFill>
                <a:srgbClr val="000000"/>
              </a:solidFill>
              <a:latin typeface="Times New Roman"/>
              <a:cs typeface="Times New Roman"/>
            </a:rPr>
            <a:t> </a:t>
          </a:r>
        </a:p>
      </xdr:txBody>
    </xdr:sp>
    <xdr:clientData/>
  </xdr:twoCellAnchor>
  <xdr:twoCellAnchor editAs="oneCell">
    <xdr:from>
      <xdr:col>2</xdr:col>
      <xdr:colOff>1933575</xdr:colOff>
      <xdr:row>1</xdr:row>
      <xdr:rowOff>19050</xdr:rowOff>
    </xdr:from>
    <xdr:to>
      <xdr:col>2</xdr:col>
      <xdr:colOff>3099435</xdr:colOff>
      <xdr:row>4</xdr:row>
      <xdr:rowOff>76200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775" y="219075"/>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952500</xdr:colOff>
      <xdr:row>1</xdr:row>
      <xdr:rowOff>114300</xdr:rowOff>
    </xdr:from>
    <xdr:to>
      <xdr:col>2</xdr:col>
      <xdr:colOff>2118360</xdr:colOff>
      <xdr:row>5</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30480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556260</xdr:colOff>
      <xdr:row>5</xdr:row>
      <xdr:rowOff>76200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8100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1866900</xdr:colOff>
      <xdr:row>143</xdr:row>
      <xdr:rowOff>123825</xdr:rowOff>
    </xdr:from>
    <xdr:to>
      <xdr:col>1</xdr:col>
      <xdr:colOff>3467100</xdr:colOff>
      <xdr:row>144</xdr:row>
      <xdr:rowOff>152400</xdr:rowOff>
    </xdr:to>
    <xdr:sp macro="" textlink="">
      <xdr:nvSpPr>
        <xdr:cNvPr id="2" name="Text Box 2">
          <a:extLst>
            <a:ext uri="{FF2B5EF4-FFF2-40B4-BE49-F238E27FC236}">
              <a16:creationId xmlns:a16="http://schemas.microsoft.com/office/drawing/2014/main" id="{00000000-0008-0000-1100-000002000000}"/>
            </a:ext>
          </a:extLst>
        </xdr:cNvPr>
        <xdr:cNvSpPr txBox="1">
          <a:spLocks noChangeArrowheads="1"/>
        </xdr:cNvSpPr>
      </xdr:nvSpPr>
      <xdr:spPr bwMode="auto">
        <a:xfrm>
          <a:off x="2476500" y="54540150"/>
          <a:ext cx="16002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1" u="none" strike="noStrike" baseline="0">
              <a:solidFill>
                <a:srgbClr val="000000"/>
              </a:solidFill>
              <a:latin typeface="Times New Roman"/>
              <a:cs typeface="Times New Roman"/>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687705</xdr:colOff>
      <xdr:row>1</xdr:row>
      <xdr:rowOff>1905</xdr:rowOff>
    </xdr:from>
    <xdr:to>
      <xdr:col>2</xdr:col>
      <xdr:colOff>1853565</xdr:colOff>
      <xdr:row>4</xdr:row>
      <xdr:rowOff>59055</xdr:rowOff>
    </xdr:to>
    <xdr:pic>
      <xdr:nvPicPr>
        <xdr:cNvPr id="2" name="Picture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6905" y="192405"/>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1171575</xdr:colOff>
      <xdr:row>0</xdr:row>
      <xdr:rowOff>114300</xdr:rowOff>
    </xdr:from>
    <xdr:to>
      <xdr:col>3</xdr:col>
      <xdr:colOff>2337435</xdr:colOff>
      <xdr:row>3</xdr:row>
      <xdr:rowOff>161925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0375" y="11430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1524000</xdr:colOff>
      <xdr:row>1</xdr:row>
      <xdr:rowOff>47625</xdr:rowOff>
    </xdr:from>
    <xdr:to>
      <xdr:col>3</xdr:col>
      <xdr:colOff>2647950</xdr:colOff>
      <xdr:row>4</xdr:row>
      <xdr:rowOff>66675</xdr:rowOff>
    </xdr:to>
    <xdr:pic>
      <xdr:nvPicPr>
        <xdr:cNvPr id="2" name="Picture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0" y="238125"/>
          <a:ext cx="11239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1087755</xdr:colOff>
      <xdr:row>0</xdr:row>
      <xdr:rowOff>182880</xdr:rowOff>
    </xdr:from>
    <xdr:to>
      <xdr:col>1</xdr:col>
      <xdr:colOff>2253615</xdr:colOff>
      <xdr:row>4</xdr:row>
      <xdr:rowOff>40005</xdr:rowOff>
    </xdr:to>
    <xdr:pic>
      <xdr:nvPicPr>
        <xdr:cNvPr id="2" name="Picture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7355" y="18288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762000</xdr:colOff>
      <xdr:row>0</xdr:row>
      <xdr:rowOff>133350</xdr:rowOff>
    </xdr:from>
    <xdr:to>
      <xdr:col>2</xdr:col>
      <xdr:colOff>1927860</xdr:colOff>
      <xdr:row>3</xdr:row>
      <xdr:rowOff>180975</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1333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219075</xdr:colOff>
      <xdr:row>0</xdr:row>
      <xdr:rowOff>57150</xdr:rowOff>
    </xdr:from>
    <xdr:to>
      <xdr:col>5</xdr:col>
      <xdr:colOff>165735</xdr:colOff>
      <xdr:row>3</xdr:row>
      <xdr:rowOff>9525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571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219075</xdr:colOff>
      <xdr:row>0</xdr:row>
      <xdr:rowOff>142875</xdr:rowOff>
    </xdr:from>
    <xdr:to>
      <xdr:col>3</xdr:col>
      <xdr:colOff>1047750</xdr:colOff>
      <xdr:row>4</xdr:row>
      <xdr:rowOff>154401</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333375"/>
          <a:ext cx="1438275" cy="773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295276</xdr:colOff>
      <xdr:row>0</xdr:row>
      <xdr:rowOff>76200</xdr:rowOff>
    </xdr:from>
    <xdr:to>
      <xdr:col>17</xdr:col>
      <xdr:colOff>446932</xdr:colOff>
      <xdr:row>3</xdr:row>
      <xdr:rowOff>76200</xdr:rowOff>
    </xdr:to>
    <xdr:pic>
      <xdr:nvPicPr>
        <xdr:cNvPr id="4" name="Picture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9301" y="76200"/>
          <a:ext cx="1370856"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1057275</xdr:colOff>
      <xdr:row>0</xdr:row>
      <xdr:rowOff>171450</xdr:rowOff>
    </xdr:from>
    <xdr:to>
      <xdr:col>2</xdr:col>
      <xdr:colOff>2190750</xdr:colOff>
      <xdr:row>4</xdr:row>
      <xdr:rowOff>19050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6475" y="17145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1457325</xdr:colOff>
      <xdr:row>0</xdr:row>
      <xdr:rowOff>114300</xdr:rowOff>
    </xdr:from>
    <xdr:to>
      <xdr:col>2</xdr:col>
      <xdr:colOff>523875</xdr:colOff>
      <xdr:row>3</xdr:row>
      <xdr:rowOff>123825</xdr:rowOff>
    </xdr:to>
    <xdr:pic>
      <xdr:nvPicPr>
        <xdr:cNvPr id="4" name="Picture 2">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0" y="114300"/>
          <a:ext cx="11239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3219450</xdr:colOff>
      <xdr:row>1</xdr:row>
      <xdr:rowOff>19050</xdr:rowOff>
    </xdr:from>
    <xdr:to>
      <xdr:col>1</xdr:col>
      <xdr:colOff>4352925</xdr:colOff>
      <xdr:row>4</xdr:row>
      <xdr:rowOff>28575</xdr:rowOff>
    </xdr:to>
    <xdr:pic>
      <xdr:nvPicPr>
        <xdr:cNvPr id="2" name="Picture 2">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50" y="20955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xdr:colOff>
      <xdr:row>1</xdr:row>
      <xdr:rowOff>66674</xdr:rowOff>
    </xdr:from>
    <xdr:to>
      <xdr:col>3</xdr:col>
      <xdr:colOff>1657351</xdr:colOff>
      <xdr:row>4</xdr:row>
      <xdr:rowOff>229092</xdr:rowOff>
    </xdr:to>
    <xdr:pic>
      <xdr:nvPicPr>
        <xdr:cNvPr id="2" name="Picture 2">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1" y="257174"/>
          <a:ext cx="1657350" cy="80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962025</xdr:colOff>
      <xdr:row>1</xdr:row>
      <xdr:rowOff>19050</xdr:rowOff>
    </xdr:from>
    <xdr:to>
      <xdr:col>3</xdr:col>
      <xdr:colOff>2095500</xdr:colOff>
      <xdr:row>4</xdr:row>
      <xdr:rowOff>28575</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825" y="20955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781050</xdr:colOff>
      <xdr:row>0</xdr:row>
      <xdr:rowOff>142875</xdr:rowOff>
    </xdr:from>
    <xdr:to>
      <xdr:col>2</xdr:col>
      <xdr:colOff>1914525</xdr:colOff>
      <xdr:row>3</xdr:row>
      <xdr:rowOff>152400</xdr:rowOff>
    </xdr:to>
    <xdr:pic>
      <xdr:nvPicPr>
        <xdr:cNvPr id="2" name="Picture 2">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0" y="142875"/>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1276350</xdr:colOff>
      <xdr:row>1</xdr:row>
      <xdr:rowOff>38100</xdr:rowOff>
    </xdr:from>
    <xdr:to>
      <xdr:col>2</xdr:col>
      <xdr:colOff>2409825</xdr:colOff>
      <xdr:row>4</xdr:row>
      <xdr:rowOff>47625</xdr:rowOff>
    </xdr:to>
    <xdr:pic>
      <xdr:nvPicPr>
        <xdr:cNvPr id="2" name="Picture 2">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238125"/>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933450</xdr:colOff>
      <xdr:row>0</xdr:row>
      <xdr:rowOff>133350</xdr:rowOff>
    </xdr:from>
    <xdr:to>
      <xdr:col>3</xdr:col>
      <xdr:colOff>2099310</xdr:colOff>
      <xdr:row>3</xdr:row>
      <xdr:rowOff>180975</xdr:rowOff>
    </xdr:to>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1850" y="1333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3619500</xdr:colOff>
      <xdr:row>0</xdr:row>
      <xdr:rowOff>152400</xdr:rowOff>
    </xdr:from>
    <xdr:to>
      <xdr:col>1</xdr:col>
      <xdr:colOff>4752975</xdr:colOff>
      <xdr:row>4</xdr:row>
      <xdr:rowOff>0</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9100" y="15240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989135</xdr:colOff>
      <xdr:row>1</xdr:row>
      <xdr:rowOff>0</xdr:rowOff>
    </xdr:from>
    <xdr:to>
      <xdr:col>1</xdr:col>
      <xdr:colOff>2122610</xdr:colOff>
      <xdr:row>4</xdr:row>
      <xdr:rowOff>23446</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3539" y="19050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1292086</xdr:colOff>
      <xdr:row>0</xdr:row>
      <xdr:rowOff>173935</xdr:rowOff>
    </xdr:from>
    <xdr:to>
      <xdr:col>1</xdr:col>
      <xdr:colOff>2425561</xdr:colOff>
      <xdr:row>3</xdr:row>
      <xdr:rowOff>187187</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99" y="173935"/>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916305</xdr:colOff>
      <xdr:row>1</xdr:row>
      <xdr:rowOff>1905</xdr:rowOff>
    </xdr:from>
    <xdr:to>
      <xdr:col>1</xdr:col>
      <xdr:colOff>2082165</xdr:colOff>
      <xdr:row>4</xdr:row>
      <xdr:rowOff>49530</xdr:rowOff>
    </xdr:to>
    <xdr:pic>
      <xdr:nvPicPr>
        <xdr:cNvPr id="2" name="Picture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 y="20193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962025</xdr:colOff>
      <xdr:row>1</xdr:row>
      <xdr:rowOff>28575</xdr:rowOff>
    </xdr:from>
    <xdr:to>
      <xdr:col>2</xdr:col>
      <xdr:colOff>2095500</xdr:colOff>
      <xdr:row>4</xdr:row>
      <xdr:rowOff>38100</xdr:rowOff>
    </xdr:to>
    <xdr:pic>
      <xdr:nvPicPr>
        <xdr:cNvPr id="2" name="Picture 2">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1225" y="219075"/>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1266825</xdr:colOff>
      <xdr:row>0</xdr:row>
      <xdr:rowOff>104775</xdr:rowOff>
    </xdr:from>
    <xdr:to>
      <xdr:col>2</xdr:col>
      <xdr:colOff>2400300</xdr:colOff>
      <xdr:row>3</xdr:row>
      <xdr:rowOff>142875</xdr:rowOff>
    </xdr:to>
    <xdr:pic>
      <xdr:nvPicPr>
        <xdr:cNvPr id="2" name="Picture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6025" y="104775"/>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3</xdr:col>
      <xdr:colOff>352425</xdr:colOff>
      <xdr:row>4</xdr:row>
      <xdr:rowOff>257175</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47625"/>
          <a:ext cx="15335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762000</xdr:colOff>
      <xdr:row>1</xdr:row>
      <xdr:rowOff>57150</xdr:rowOff>
    </xdr:from>
    <xdr:to>
      <xdr:col>3</xdr:col>
      <xdr:colOff>1927860</xdr:colOff>
      <xdr:row>5</xdr:row>
      <xdr:rowOff>19050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2476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1038225</xdr:colOff>
      <xdr:row>1</xdr:row>
      <xdr:rowOff>47625</xdr:rowOff>
    </xdr:from>
    <xdr:to>
      <xdr:col>3</xdr:col>
      <xdr:colOff>2204085</xdr:colOff>
      <xdr:row>3</xdr:row>
      <xdr:rowOff>219075</xdr:rowOff>
    </xdr:to>
    <xdr:pic>
      <xdr:nvPicPr>
        <xdr:cNvPr id="2" name="Picture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0375" y="2476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619125</xdr:colOff>
      <xdr:row>1</xdr:row>
      <xdr:rowOff>47625</xdr:rowOff>
    </xdr:from>
    <xdr:to>
      <xdr:col>3</xdr:col>
      <xdr:colOff>1784985</xdr:colOff>
      <xdr:row>4</xdr:row>
      <xdr:rowOff>104775</xdr:rowOff>
    </xdr:to>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325" y="238125"/>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600075</xdr:colOff>
      <xdr:row>0</xdr:row>
      <xdr:rowOff>66675</xdr:rowOff>
    </xdr:from>
    <xdr:to>
      <xdr:col>2</xdr:col>
      <xdr:colOff>2038350</xdr:colOff>
      <xdr:row>4</xdr:row>
      <xdr:rowOff>78201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66675"/>
          <a:ext cx="1438275" cy="773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676275</xdr:colOff>
      <xdr:row>0</xdr:row>
      <xdr:rowOff>161925</xdr:rowOff>
    </xdr:from>
    <xdr:to>
      <xdr:col>1</xdr:col>
      <xdr:colOff>1842135</xdr:colOff>
      <xdr:row>4</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161925"/>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752475</xdr:colOff>
      <xdr:row>1</xdr:row>
      <xdr:rowOff>9525</xdr:rowOff>
    </xdr:from>
    <xdr:to>
      <xdr:col>2</xdr:col>
      <xdr:colOff>1918335</xdr:colOff>
      <xdr:row>4</xdr:row>
      <xdr:rowOff>57150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171450"/>
          <a:ext cx="11658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61\04C66-00\Admin\Spreadsheets\Bidding\Bid%20Tab%20Summar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3\61\04C66-00%20Muskingum\Admin\Bidding\Bid%20Tabs\AT%2016002%20Sanitary%20Improvements%20Bid%20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03\61\04C66-00%20Muskingum\Admin\Bidding\Bid%20Tabs\AT%2019001%20Main%20CG%20PH%202%20Bid%20Ta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03\61\04C66-00%20Muskingum\Admin\Bidding\Bid%20Tabs\SE%2016001%20Terminal%20LS%20and%20FM%20Bid%20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03\61\04C66-00%20Muskingum\Admin\Bidding\Bid%20Tabs\SE%2016002%20Parkside%20Campground%20Bid%20Tab%20rebi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T"/>
      <sheetName val="CM"/>
      <sheetName val="LE"/>
      <sheetName val="PI"/>
      <sheetName val="PH"/>
      <sheetName val="SE"/>
      <sheetName val="TA"/>
      <sheetName val="Bid Items"/>
      <sheetName val="Bid Tab Summary"/>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Tab (2)"/>
      <sheetName val="Bid Results"/>
      <sheetName val="Bid Tab"/>
      <sheetName val="Sign In"/>
    </sheetNames>
    <sheetDataSet>
      <sheetData sheetId="0"/>
      <sheetData sheetId="1">
        <row r="8">
          <cell r="C8">
            <v>229721.72</v>
          </cell>
        </row>
        <row r="9">
          <cell r="C9">
            <v>239831.3</v>
          </cell>
        </row>
        <row r="10">
          <cell r="C10">
            <v>317214.40000000002</v>
          </cell>
        </row>
        <row r="11">
          <cell r="C11">
            <v>333883</v>
          </cell>
        </row>
        <row r="12">
          <cell r="C12">
            <v>340500</v>
          </cell>
        </row>
        <row r="13">
          <cell r="C13">
            <v>345961.4</v>
          </cell>
        </row>
        <row r="14">
          <cell r="C14">
            <v>349954.45</v>
          </cell>
        </row>
        <row r="15">
          <cell r="C15">
            <v>357261.7</v>
          </cell>
        </row>
        <row r="16">
          <cell r="C16">
            <v>369931</v>
          </cell>
        </row>
        <row r="17">
          <cell r="C17">
            <v>371855.9</v>
          </cell>
        </row>
        <row r="18">
          <cell r="C18">
            <v>382665</v>
          </cell>
        </row>
        <row r="19">
          <cell r="C19">
            <v>386807</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Tab"/>
      <sheetName val="Bid Results"/>
      <sheetName val="Sign In"/>
    </sheetNames>
    <sheetDataSet>
      <sheetData sheetId="0"/>
      <sheetData sheetId="1">
        <row r="7">
          <cell r="C7">
            <v>4487686</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Tab (2)"/>
      <sheetName val="Results"/>
      <sheetName val="Sign In"/>
      <sheetName val="Bid Tab"/>
    </sheetNames>
    <sheetDataSet>
      <sheetData sheetId="0"/>
      <sheetData sheetId="1">
        <row r="9">
          <cell r="C9">
            <v>979000</v>
          </cell>
        </row>
        <row r="10">
          <cell r="C10">
            <v>1012810</v>
          </cell>
        </row>
        <row r="11">
          <cell r="C11">
            <v>1028848</v>
          </cell>
        </row>
        <row r="12">
          <cell r="C12">
            <v>1050956.5</v>
          </cell>
        </row>
        <row r="13">
          <cell r="C13">
            <v>1099265</v>
          </cell>
        </row>
        <row r="14">
          <cell r="C14">
            <v>1099482.08</v>
          </cell>
        </row>
        <row r="15">
          <cell r="C15">
            <v>1125225</v>
          </cell>
        </row>
        <row r="16">
          <cell r="C16">
            <v>1438031.75</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Tab"/>
      <sheetName val="Sheet2"/>
      <sheetName val="Sheet1"/>
      <sheetName val="QTY TAKEOFF"/>
    </sheetNames>
    <sheetDataSet>
      <sheetData sheetId="0"/>
      <sheetData sheetId="1"/>
      <sheetData sheetId="2"/>
      <sheetData sheetId="3">
        <row r="12">
          <cell r="O12">
            <v>28</v>
          </cell>
        </row>
        <row r="13">
          <cell r="O13">
            <v>9569</v>
          </cell>
        </row>
        <row r="14">
          <cell r="O14">
            <v>235</v>
          </cell>
        </row>
        <row r="15">
          <cell r="O15">
            <v>1204</v>
          </cell>
        </row>
        <row r="16">
          <cell r="O16">
            <v>4</v>
          </cell>
        </row>
        <row r="17">
          <cell r="O17">
            <v>1017</v>
          </cell>
        </row>
        <row r="18">
          <cell r="O18">
            <v>148</v>
          </cell>
        </row>
        <row r="19">
          <cell r="O19">
            <v>12</v>
          </cell>
        </row>
        <row r="20">
          <cell r="O20">
            <v>3891</v>
          </cell>
        </row>
        <row r="21">
          <cell r="O21">
            <v>547</v>
          </cell>
        </row>
        <row r="22">
          <cell r="O22">
            <v>907</v>
          </cell>
        </row>
        <row r="23">
          <cell r="O23">
            <v>39</v>
          </cell>
        </row>
        <row r="24">
          <cell r="O24">
            <v>0</v>
          </cell>
        </row>
        <row r="25">
          <cell r="O25">
            <v>21</v>
          </cell>
        </row>
        <row r="26">
          <cell r="O26">
            <v>2</v>
          </cell>
        </row>
        <row r="27">
          <cell r="O27">
            <v>1</v>
          </cell>
        </row>
        <row r="31">
          <cell r="O31">
            <v>10428</v>
          </cell>
        </row>
        <row r="32">
          <cell r="O32">
            <v>22</v>
          </cell>
        </row>
        <row r="33">
          <cell r="O33">
            <v>126</v>
          </cell>
        </row>
        <row r="34">
          <cell r="O34">
            <v>9</v>
          </cell>
        </row>
        <row r="35">
          <cell r="O35">
            <v>3</v>
          </cell>
        </row>
        <row r="36">
          <cell r="O36">
            <v>3694</v>
          </cell>
        </row>
        <row r="37">
          <cell r="O37">
            <v>60580</v>
          </cell>
        </row>
        <row r="38">
          <cell r="O38">
            <v>16</v>
          </cell>
        </row>
        <row r="39">
          <cell r="O39">
            <v>1</v>
          </cell>
        </row>
        <row r="40">
          <cell r="O40">
            <v>1</v>
          </cell>
        </row>
        <row r="41">
          <cell r="O41">
            <v>15245</v>
          </cell>
        </row>
        <row r="42">
          <cell r="O42">
            <v>43327</v>
          </cell>
        </row>
        <row r="43">
          <cell r="O43">
            <v>324</v>
          </cell>
        </row>
        <row r="44">
          <cell r="O44">
            <v>1398</v>
          </cell>
        </row>
        <row r="47">
          <cell r="O47">
            <v>22506</v>
          </cell>
        </row>
        <row r="48">
          <cell r="O48">
            <v>114091</v>
          </cell>
        </row>
        <row r="49">
          <cell r="O49">
            <v>5536</v>
          </cell>
        </row>
        <row r="50">
          <cell r="O50">
            <v>4</v>
          </cell>
        </row>
        <row r="51">
          <cell r="O51">
            <v>16970</v>
          </cell>
        </row>
        <row r="52">
          <cell r="O52">
            <v>500</v>
          </cell>
        </row>
        <row r="53">
          <cell r="O53">
            <v>2600</v>
          </cell>
        </row>
        <row r="54">
          <cell r="O54">
            <v>2600</v>
          </cell>
        </row>
        <row r="57">
          <cell r="O57">
            <v>78489</v>
          </cell>
        </row>
        <row r="58">
          <cell r="O58">
            <v>370</v>
          </cell>
        </row>
        <row r="59">
          <cell r="O59">
            <v>5755</v>
          </cell>
        </row>
        <row r="60">
          <cell r="O60">
            <v>18588</v>
          </cell>
        </row>
        <row r="61">
          <cell r="O61">
            <v>4925</v>
          </cell>
        </row>
        <row r="62">
          <cell r="O62">
            <v>2880</v>
          </cell>
        </row>
        <row r="63">
          <cell r="O63">
            <v>2500</v>
          </cell>
        </row>
        <row r="64">
          <cell r="O64">
            <v>56</v>
          </cell>
        </row>
        <row r="65">
          <cell r="O65">
            <v>30</v>
          </cell>
        </row>
        <row r="66">
          <cell r="O66">
            <v>17</v>
          </cell>
        </row>
        <row r="67">
          <cell r="O67">
            <v>34</v>
          </cell>
        </row>
        <row r="68">
          <cell r="O68">
            <v>24</v>
          </cell>
        </row>
        <row r="69">
          <cell r="O69">
            <v>17</v>
          </cell>
        </row>
        <row r="70">
          <cell r="O70">
            <v>17</v>
          </cell>
        </row>
        <row r="71">
          <cell r="O71">
            <v>15</v>
          </cell>
        </row>
        <row r="72">
          <cell r="O72">
            <v>26</v>
          </cell>
        </row>
        <row r="73">
          <cell r="O73">
            <v>24</v>
          </cell>
        </row>
        <row r="74">
          <cell r="O74">
            <v>13</v>
          </cell>
        </row>
        <row r="75">
          <cell r="O75">
            <v>55</v>
          </cell>
        </row>
        <row r="76">
          <cell r="O76">
            <v>25</v>
          </cell>
        </row>
        <row r="77">
          <cell r="O77">
            <v>35</v>
          </cell>
        </row>
        <row r="78">
          <cell r="O78">
            <v>78</v>
          </cell>
        </row>
        <row r="79">
          <cell r="O79">
            <v>51</v>
          </cell>
        </row>
        <row r="80">
          <cell r="O80">
            <v>47</v>
          </cell>
        </row>
        <row r="81">
          <cell r="O81">
            <v>61</v>
          </cell>
        </row>
        <row r="82">
          <cell r="O82">
            <v>24</v>
          </cell>
        </row>
        <row r="83">
          <cell r="O83">
            <v>59</v>
          </cell>
        </row>
        <row r="84">
          <cell r="O84">
            <v>275</v>
          </cell>
        </row>
        <row r="85">
          <cell r="O85">
            <v>23</v>
          </cell>
        </row>
        <row r="86">
          <cell r="O86">
            <v>151</v>
          </cell>
        </row>
        <row r="87">
          <cell r="O87">
            <v>45</v>
          </cell>
        </row>
        <row r="88">
          <cell r="O88">
            <v>45</v>
          </cell>
        </row>
        <row r="89">
          <cell r="O89">
            <v>134</v>
          </cell>
        </row>
        <row r="90">
          <cell r="O90">
            <v>213</v>
          </cell>
        </row>
        <row r="91">
          <cell r="O91">
            <v>17</v>
          </cell>
        </row>
        <row r="92">
          <cell r="O92">
            <v>119</v>
          </cell>
        </row>
        <row r="93">
          <cell r="O93">
            <v>148</v>
          </cell>
        </row>
        <row r="94">
          <cell r="O94">
            <v>45</v>
          </cell>
        </row>
        <row r="95">
          <cell r="O95">
            <v>18</v>
          </cell>
        </row>
        <row r="96">
          <cell r="O96">
            <v>90</v>
          </cell>
        </row>
        <row r="97">
          <cell r="O97">
            <v>336</v>
          </cell>
        </row>
        <row r="98">
          <cell r="O98">
            <v>11</v>
          </cell>
        </row>
        <row r="99">
          <cell r="O99">
            <v>19</v>
          </cell>
        </row>
        <row r="100">
          <cell r="O100">
            <v>7</v>
          </cell>
        </row>
        <row r="101">
          <cell r="O101">
            <v>1</v>
          </cell>
        </row>
        <row r="102">
          <cell r="O102">
            <v>73</v>
          </cell>
        </row>
        <row r="103">
          <cell r="O103">
            <v>346</v>
          </cell>
        </row>
        <row r="104">
          <cell r="O104">
            <v>300</v>
          </cell>
        </row>
        <row r="107">
          <cell r="O107">
            <v>60</v>
          </cell>
        </row>
        <row r="108">
          <cell r="O108">
            <v>1</v>
          </cell>
        </row>
        <row r="109">
          <cell r="O109">
            <v>9</v>
          </cell>
        </row>
        <row r="110">
          <cell r="O110">
            <v>19</v>
          </cell>
        </row>
        <row r="111">
          <cell r="O111">
            <v>1081</v>
          </cell>
        </row>
        <row r="112">
          <cell r="O112">
            <v>349</v>
          </cell>
        </row>
        <row r="113">
          <cell r="O113">
            <v>324</v>
          </cell>
        </row>
        <row r="114">
          <cell r="O114">
            <v>53</v>
          </cell>
        </row>
        <row r="115">
          <cell r="O115">
            <v>24</v>
          </cell>
        </row>
        <row r="116">
          <cell r="O116">
            <v>649</v>
          </cell>
        </row>
        <row r="117">
          <cell r="O117">
            <v>529</v>
          </cell>
        </row>
        <row r="118">
          <cell r="O118">
            <v>233</v>
          </cell>
        </row>
        <row r="119">
          <cell r="O119">
            <v>277</v>
          </cell>
        </row>
        <row r="120">
          <cell r="O120">
            <v>155</v>
          </cell>
        </row>
        <row r="121">
          <cell r="O121">
            <v>125</v>
          </cell>
        </row>
        <row r="122">
          <cell r="O122">
            <v>5</v>
          </cell>
        </row>
        <row r="123">
          <cell r="O123">
            <v>16</v>
          </cell>
        </row>
        <row r="124">
          <cell r="O124">
            <v>467</v>
          </cell>
        </row>
        <row r="125">
          <cell r="O125">
            <v>4</v>
          </cell>
        </row>
        <row r="126">
          <cell r="O126">
            <v>3</v>
          </cell>
        </row>
        <row r="127">
          <cell r="O127">
            <v>6</v>
          </cell>
        </row>
        <row r="131">
          <cell r="O131">
            <v>2</v>
          </cell>
        </row>
        <row r="132">
          <cell r="O132">
            <v>2869</v>
          </cell>
        </row>
        <row r="133">
          <cell r="O133">
            <v>2</v>
          </cell>
        </row>
        <row r="134">
          <cell r="O134">
            <v>2</v>
          </cell>
        </row>
        <row r="135">
          <cell r="O135">
            <v>167</v>
          </cell>
        </row>
        <row r="136">
          <cell r="O136">
            <v>1</v>
          </cell>
        </row>
        <row r="137">
          <cell r="O137">
            <v>582</v>
          </cell>
        </row>
        <row r="138">
          <cell r="O138">
            <v>70</v>
          </cell>
        </row>
        <row r="139">
          <cell r="O139">
            <v>4463</v>
          </cell>
        </row>
        <row r="140">
          <cell r="O140">
            <v>106</v>
          </cell>
        </row>
        <row r="141">
          <cell r="O141">
            <v>6866</v>
          </cell>
        </row>
        <row r="142">
          <cell r="O142">
            <v>26</v>
          </cell>
        </row>
        <row r="143">
          <cell r="O143">
            <v>2</v>
          </cell>
        </row>
        <row r="144">
          <cell r="O144">
            <v>2</v>
          </cell>
        </row>
        <row r="145">
          <cell r="O145">
            <v>0</v>
          </cell>
        </row>
        <row r="148">
          <cell r="O148">
            <v>1335</v>
          </cell>
        </row>
        <row r="149">
          <cell r="O149">
            <v>4859</v>
          </cell>
        </row>
        <row r="150">
          <cell r="O150">
            <v>0</v>
          </cell>
        </row>
        <row r="151">
          <cell r="O151">
            <v>2631</v>
          </cell>
        </row>
        <row r="152">
          <cell r="O152">
            <v>159</v>
          </cell>
        </row>
        <row r="153">
          <cell r="O153">
            <v>2</v>
          </cell>
        </row>
        <row r="154">
          <cell r="O154">
            <v>15</v>
          </cell>
        </row>
        <row r="155">
          <cell r="O155">
            <v>0</v>
          </cell>
        </row>
        <row r="156">
          <cell r="O156">
            <v>8</v>
          </cell>
        </row>
        <row r="157">
          <cell r="O157">
            <v>3</v>
          </cell>
        </row>
        <row r="158">
          <cell r="O158">
            <v>15</v>
          </cell>
        </row>
        <row r="159">
          <cell r="O159">
            <v>5</v>
          </cell>
        </row>
        <row r="160">
          <cell r="O160">
            <v>1</v>
          </cell>
        </row>
        <row r="161">
          <cell r="O161">
            <v>3</v>
          </cell>
        </row>
        <row r="162">
          <cell r="O162">
            <v>13</v>
          </cell>
        </row>
        <row r="163">
          <cell r="O163">
            <v>0</v>
          </cell>
        </row>
        <row r="164">
          <cell r="O164">
            <v>7</v>
          </cell>
        </row>
        <row r="165">
          <cell r="O165">
            <v>11</v>
          </cell>
        </row>
        <row r="166">
          <cell r="O166">
            <v>9</v>
          </cell>
        </row>
        <row r="167">
          <cell r="O167">
            <v>17</v>
          </cell>
        </row>
        <row r="168">
          <cell r="O168">
            <v>5</v>
          </cell>
        </row>
        <row r="169">
          <cell r="O169">
            <v>1</v>
          </cell>
        </row>
        <row r="170">
          <cell r="O170">
            <v>0</v>
          </cell>
        </row>
        <row r="171">
          <cell r="O171">
            <v>1</v>
          </cell>
        </row>
        <row r="172">
          <cell r="O172">
            <v>7</v>
          </cell>
        </row>
        <row r="173">
          <cell r="O173">
            <v>7</v>
          </cell>
        </row>
        <row r="174">
          <cell r="O174">
            <v>2</v>
          </cell>
        </row>
        <row r="175">
          <cell r="O175">
            <v>1</v>
          </cell>
        </row>
        <row r="176">
          <cell r="O176">
            <v>106</v>
          </cell>
        </row>
        <row r="177">
          <cell r="O177">
            <v>7</v>
          </cell>
        </row>
        <row r="178">
          <cell r="O178">
            <v>1</v>
          </cell>
        </row>
        <row r="179">
          <cell r="O179">
            <v>97</v>
          </cell>
        </row>
        <row r="180">
          <cell r="O180">
            <v>459</v>
          </cell>
        </row>
        <row r="181">
          <cell r="O181">
            <v>4159</v>
          </cell>
        </row>
        <row r="182">
          <cell r="O182">
            <v>5</v>
          </cell>
        </row>
        <row r="183">
          <cell r="O183">
            <v>1</v>
          </cell>
        </row>
        <row r="184">
          <cell r="O184">
            <v>4</v>
          </cell>
        </row>
        <row r="189">
          <cell r="O189">
            <v>75</v>
          </cell>
        </row>
        <row r="191">
          <cell r="O191">
            <v>896</v>
          </cell>
        </row>
        <row r="192">
          <cell r="O192">
            <v>1989</v>
          </cell>
        </row>
        <row r="193">
          <cell r="O193">
            <v>5377</v>
          </cell>
        </row>
        <row r="194">
          <cell r="O194">
            <v>446</v>
          </cell>
        </row>
        <row r="195">
          <cell r="O195">
            <v>625</v>
          </cell>
        </row>
        <row r="196">
          <cell r="O196">
            <v>1424</v>
          </cell>
        </row>
        <row r="197">
          <cell r="O197">
            <v>2136</v>
          </cell>
        </row>
        <row r="198">
          <cell r="O198">
            <v>785</v>
          </cell>
        </row>
        <row r="199">
          <cell r="O199">
            <v>10458</v>
          </cell>
        </row>
        <row r="200">
          <cell r="O200">
            <v>171</v>
          </cell>
        </row>
        <row r="201">
          <cell r="O201">
            <v>640</v>
          </cell>
        </row>
        <row r="202">
          <cell r="O202">
            <v>894</v>
          </cell>
        </row>
        <row r="203">
          <cell r="O203">
            <v>2048</v>
          </cell>
        </row>
        <row r="204">
          <cell r="O204">
            <v>3070</v>
          </cell>
        </row>
        <row r="205">
          <cell r="O205">
            <v>1384</v>
          </cell>
        </row>
        <row r="206">
          <cell r="O206">
            <v>18442</v>
          </cell>
        </row>
        <row r="207">
          <cell r="O207">
            <v>8</v>
          </cell>
        </row>
        <row r="208">
          <cell r="O208">
            <v>18</v>
          </cell>
        </row>
        <row r="209">
          <cell r="O209">
            <v>191</v>
          </cell>
        </row>
        <row r="210">
          <cell r="O210">
            <v>572</v>
          </cell>
        </row>
        <row r="211">
          <cell r="O211">
            <v>259</v>
          </cell>
        </row>
        <row r="212">
          <cell r="O212">
            <v>3435</v>
          </cell>
        </row>
        <row r="213">
          <cell r="O213">
            <v>4010</v>
          </cell>
        </row>
        <row r="214">
          <cell r="O214">
            <v>60</v>
          </cell>
        </row>
        <row r="215">
          <cell r="O215">
            <v>446</v>
          </cell>
        </row>
        <row r="216">
          <cell r="O216">
            <v>100</v>
          </cell>
        </row>
        <row r="217">
          <cell r="O217">
            <v>183</v>
          </cell>
        </row>
        <row r="218">
          <cell r="O218">
            <v>150</v>
          </cell>
        </row>
        <row r="219">
          <cell r="O219">
            <v>33</v>
          </cell>
        </row>
        <row r="220">
          <cell r="O220">
            <v>3</v>
          </cell>
        </row>
        <row r="221">
          <cell r="O221">
            <v>7</v>
          </cell>
        </row>
        <row r="222">
          <cell r="O222">
            <v>3787</v>
          </cell>
        </row>
        <row r="223">
          <cell r="O223">
            <v>7</v>
          </cell>
        </row>
        <row r="224">
          <cell r="O224">
            <v>21</v>
          </cell>
        </row>
        <row r="225">
          <cell r="O225">
            <v>210</v>
          </cell>
        </row>
        <row r="226">
          <cell r="O226">
            <v>93</v>
          </cell>
        </row>
        <row r="227">
          <cell r="O227">
            <v>825</v>
          </cell>
        </row>
        <row r="228">
          <cell r="O228">
            <v>3</v>
          </cell>
        </row>
        <row r="229">
          <cell r="O229">
            <v>46</v>
          </cell>
        </row>
        <row r="230">
          <cell r="O230">
            <v>15</v>
          </cell>
        </row>
        <row r="231">
          <cell r="O231">
            <v>3</v>
          </cell>
        </row>
        <row r="234">
          <cell r="O234">
            <v>1</v>
          </cell>
        </row>
        <row r="235">
          <cell r="O235">
            <v>2</v>
          </cell>
        </row>
        <row r="240">
          <cell r="O240">
            <v>1</v>
          </cell>
        </row>
        <row r="241">
          <cell r="O241">
            <v>3</v>
          </cell>
        </row>
        <row r="242">
          <cell r="O242">
            <v>2</v>
          </cell>
        </row>
        <row r="243">
          <cell r="O243">
            <v>13</v>
          </cell>
        </row>
        <row r="244">
          <cell r="O244">
            <v>19</v>
          </cell>
        </row>
        <row r="245">
          <cell r="O245">
            <v>4</v>
          </cell>
        </row>
        <row r="246">
          <cell r="O246">
            <v>4</v>
          </cell>
        </row>
        <row r="247">
          <cell r="O247">
            <v>22</v>
          </cell>
        </row>
        <row r="250">
          <cell r="O250">
            <v>2</v>
          </cell>
        </row>
        <row r="251">
          <cell r="O251">
            <v>11</v>
          </cell>
        </row>
        <row r="252">
          <cell r="O252">
            <v>35</v>
          </cell>
        </row>
        <row r="253">
          <cell r="O253">
            <v>9</v>
          </cell>
        </row>
        <row r="254">
          <cell r="O254">
            <v>2</v>
          </cell>
        </row>
        <row r="255">
          <cell r="O255">
            <v>1525</v>
          </cell>
        </row>
        <row r="256">
          <cell r="O256">
            <v>8000</v>
          </cell>
        </row>
        <row r="257">
          <cell r="O257">
            <v>240</v>
          </cell>
        </row>
        <row r="258">
          <cell r="O258">
            <v>11315</v>
          </cell>
        </row>
        <row r="259">
          <cell r="O259">
            <v>2300</v>
          </cell>
        </row>
        <row r="260">
          <cell r="O260">
            <v>114</v>
          </cell>
        </row>
        <row r="261">
          <cell r="O261">
            <v>34</v>
          </cell>
        </row>
        <row r="262">
          <cell r="O262">
            <v>28</v>
          </cell>
        </row>
        <row r="263">
          <cell r="O263">
            <v>10600</v>
          </cell>
        </row>
        <row r="265">
          <cell r="O265">
            <v>4</v>
          </cell>
        </row>
        <row r="266">
          <cell r="O266">
            <v>2</v>
          </cell>
        </row>
        <row r="269">
          <cell r="O269">
            <v>22</v>
          </cell>
        </row>
        <row r="270">
          <cell r="O270">
            <v>8</v>
          </cell>
        </row>
        <row r="271">
          <cell r="O271">
            <v>6325</v>
          </cell>
        </row>
        <row r="275">
          <cell r="O275">
            <v>1</v>
          </cell>
        </row>
        <row r="277">
          <cell r="O277">
            <v>1</v>
          </cell>
        </row>
        <row r="278">
          <cell r="O278">
            <v>1</v>
          </cell>
        </row>
        <row r="279">
          <cell r="O279">
            <v>2</v>
          </cell>
        </row>
        <row r="280">
          <cell r="O280">
            <v>2</v>
          </cell>
        </row>
        <row r="281">
          <cell r="O281">
            <v>1</v>
          </cell>
        </row>
        <row r="282">
          <cell r="O282">
            <v>1</v>
          </cell>
        </row>
        <row r="289">
          <cell r="O289">
            <v>16</v>
          </cell>
        </row>
        <row r="290">
          <cell r="O290">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63"/>
  <sheetViews>
    <sheetView workbookViewId="0">
      <selection activeCell="I32" sqref="I32"/>
    </sheetView>
  </sheetViews>
  <sheetFormatPr defaultRowHeight="14.5" x14ac:dyDescent="0.35"/>
  <cols>
    <col min="2" max="2" width="50.26953125" customWidth="1"/>
    <col min="3" max="3" width="11" bestFit="1" customWidth="1"/>
    <col min="5" max="24" width="14.7265625" customWidth="1"/>
  </cols>
  <sheetData>
    <row r="1" spans="1:24" ht="15.5" x14ac:dyDescent="0.35">
      <c r="C1" s="694" t="s">
        <v>531</v>
      </c>
    </row>
    <row r="2" spans="1:24" ht="15.5" x14ac:dyDescent="0.35">
      <c r="C2" s="694" t="s">
        <v>1576</v>
      </c>
    </row>
    <row r="3" spans="1:24" ht="15.5" x14ac:dyDescent="0.35">
      <c r="C3" s="763">
        <v>42052</v>
      </c>
    </row>
    <row r="5" spans="1:24" ht="15" thickBot="1" x14ac:dyDescent="0.4"/>
    <row r="6" spans="1:24" ht="15.5" thickTop="1" thickBot="1" x14ac:dyDescent="0.4">
      <c r="E6" s="1727" t="s">
        <v>1592</v>
      </c>
      <c r="F6" s="1727"/>
      <c r="G6" s="1727" t="s">
        <v>1593</v>
      </c>
      <c r="H6" s="1727"/>
      <c r="I6" s="1727" t="s">
        <v>1594</v>
      </c>
      <c r="J6" s="1727"/>
      <c r="K6" s="1727" t="s">
        <v>1595</v>
      </c>
      <c r="L6" s="1727"/>
      <c r="M6" s="1727" t="s">
        <v>1596</v>
      </c>
      <c r="N6" s="1727"/>
      <c r="O6" s="1727" t="s">
        <v>1597</v>
      </c>
      <c r="P6" s="1727"/>
      <c r="Q6" s="1727" t="s">
        <v>1598</v>
      </c>
      <c r="R6" s="1727"/>
      <c r="S6" s="1727" t="s">
        <v>1599</v>
      </c>
      <c r="T6" s="1727"/>
      <c r="U6" s="1727" t="s">
        <v>1600</v>
      </c>
      <c r="V6" s="1727"/>
      <c r="W6" s="1727" t="s">
        <v>1601</v>
      </c>
      <c r="X6" s="1727"/>
    </row>
    <row r="7" spans="1:24" ht="12" customHeight="1" thickTop="1" x14ac:dyDescent="0.35">
      <c r="B7" s="4" t="s">
        <v>93</v>
      </c>
      <c r="C7" s="5"/>
      <c r="D7" s="6" t="s">
        <v>94</v>
      </c>
      <c r="E7" s="822" t="s">
        <v>95</v>
      </c>
      <c r="F7" s="823" t="s">
        <v>96</v>
      </c>
      <c r="G7" s="824" t="s">
        <v>97</v>
      </c>
      <c r="H7" s="825" t="s">
        <v>96</v>
      </c>
      <c r="I7" s="824" t="s">
        <v>97</v>
      </c>
      <c r="J7" s="825" t="s">
        <v>96</v>
      </c>
      <c r="K7" s="824" t="s">
        <v>95</v>
      </c>
      <c r="L7" s="825" t="s">
        <v>96</v>
      </c>
      <c r="M7" s="824" t="s">
        <v>95</v>
      </c>
      <c r="N7" s="825" t="s">
        <v>96</v>
      </c>
      <c r="O7" s="824" t="s">
        <v>95</v>
      </c>
      <c r="P7" s="825" t="s">
        <v>96</v>
      </c>
      <c r="Q7" s="824" t="s">
        <v>95</v>
      </c>
      <c r="R7" s="825" t="s">
        <v>96</v>
      </c>
      <c r="S7" s="824" t="s">
        <v>95</v>
      </c>
      <c r="T7" s="825" t="s">
        <v>96</v>
      </c>
      <c r="U7" s="824" t="s">
        <v>95</v>
      </c>
      <c r="V7" s="825" t="s">
        <v>96</v>
      </c>
      <c r="W7" s="824" t="s">
        <v>95</v>
      </c>
      <c r="X7" s="825" t="s">
        <v>96</v>
      </c>
    </row>
    <row r="8" spans="1:24" ht="12" customHeight="1" thickBot="1" x14ac:dyDescent="0.4">
      <c r="B8" s="11" t="s">
        <v>98</v>
      </c>
      <c r="C8" s="11"/>
      <c r="D8" s="12"/>
      <c r="E8" s="7"/>
      <c r="F8" s="8"/>
      <c r="G8" s="9"/>
      <c r="H8" s="10"/>
      <c r="I8" s="9"/>
      <c r="J8" s="10"/>
      <c r="K8" s="9"/>
      <c r="L8" s="10"/>
      <c r="M8" s="9"/>
      <c r="N8" s="10"/>
      <c r="O8" s="9"/>
      <c r="P8" s="10"/>
      <c r="Q8" s="9"/>
      <c r="R8" s="10"/>
      <c r="S8" s="9"/>
      <c r="T8" s="10"/>
      <c r="U8" s="9"/>
      <c r="V8" s="10"/>
      <c r="W8" s="9"/>
      <c r="X8" s="10"/>
    </row>
    <row r="9" spans="1:24" ht="12" customHeight="1" thickBot="1" x14ac:dyDescent="0.4">
      <c r="A9">
        <v>1</v>
      </c>
      <c r="B9" s="13" t="s">
        <v>99</v>
      </c>
      <c r="C9" s="14">
        <v>1</v>
      </c>
      <c r="D9" s="14" t="s">
        <v>100</v>
      </c>
      <c r="E9" s="15">
        <v>3800</v>
      </c>
      <c r="F9" s="16">
        <v>3800</v>
      </c>
      <c r="G9" s="17">
        <v>2500</v>
      </c>
      <c r="H9" s="18">
        <v>2500</v>
      </c>
      <c r="I9" s="17">
        <v>15000</v>
      </c>
      <c r="J9" s="18">
        <v>15000</v>
      </c>
      <c r="K9" s="19">
        <v>18000</v>
      </c>
      <c r="L9" s="20">
        <v>18000</v>
      </c>
      <c r="M9" s="19">
        <v>6500</v>
      </c>
      <c r="N9" s="20">
        <v>6500</v>
      </c>
      <c r="O9" s="19">
        <v>35080.1</v>
      </c>
      <c r="P9" s="20">
        <v>35080.1</v>
      </c>
      <c r="Q9" s="19">
        <v>21327</v>
      </c>
      <c r="R9" s="20">
        <v>21327</v>
      </c>
      <c r="S9" s="19">
        <v>35450</v>
      </c>
      <c r="T9" s="20">
        <v>35450</v>
      </c>
      <c r="U9" s="19">
        <v>8700</v>
      </c>
      <c r="V9" s="20">
        <v>8700</v>
      </c>
      <c r="W9" s="19">
        <v>28222</v>
      </c>
      <c r="X9" s="20">
        <v>28222</v>
      </c>
    </row>
    <row r="10" spans="1:24" ht="12" customHeight="1" thickBot="1" x14ac:dyDescent="0.4">
      <c r="A10">
        <v>2</v>
      </c>
      <c r="B10" s="21" t="s">
        <v>13</v>
      </c>
      <c r="C10" s="22">
        <v>51</v>
      </c>
      <c r="D10" s="22" t="s">
        <v>3</v>
      </c>
      <c r="E10" s="15">
        <v>3</v>
      </c>
      <c r="F10" s="16">
        <v>153</v>
      </c>
      <c r="G10" s="17">
        <v>8</v>
      </c>
      <c r="H10" s="18">
        <v>408</v>
      </c>
      <c r="I10" s="17">
        <v>11</v>
      </c>
      <c r="J10" s="18">
        <v>561</v>
      </c>
      <c r="K10" s="23">
        <v>15</v>
      </c>
      <c r="L10" s="20">
        <v>765</v>
      </c>
      <c r="M10" s="23">
        <v>7.25</v>
      </c>
      <c r="N10" s="20">
        <v>369.75</v>
      </c>
      <c r="O10" s="23">
        <v>35.15</v>
      </c>
      <c r="P10" s="20">
        <v>1792.65</v>
      </c>
      <c r="Q10" s="23">
        <v>8.25</v>
      </c>
      <c r="R10" s="20">
        <v>420.75</v>
      </c>
      <c r="S10" s="23">
        <v>16</v>
      </c>
      <c r="T10" s="20">
        <v>816</v>
      </c>
      <c r="U10" s="23">
        <v>2</v>
      </c>
      <c r="V10" s="24">
        <v>102</v>
      </c>
      <c r="W10" s="23">
        <v>5</v>
      </c>
      <c r="X10" s="20">
        <v>255</v>
      </c>
    </row>
    <row r="11" spans="1:24" ht="12" customHeight="1" thickBot="1" x14ac:dyDescent="0.4">
      <c r="A11">
        <v>3</v>
      </c>
      <c r="B11" s="21" t="s">
        <v>101</v>
      </c>
      <c r="C11" s="22">
        <v>1</v>
      </c>
      <c r="D11" s="22" t="s">
        <v>102</v>
      </c>
      <c r="E11" s="15">
        <v>4000</v>
      </c>
      <c r="F11" s="25">
        <v>4000</v>
      </c>
      <c r="G11" s="17">
        <v>14500</v>
      </c>
      <c r="H11" s="18">
        <v>14500</v>
      </c>
      <c r="I11" s="17">
        <v>13750</v>
      </c>
      <c r="J11" s="18">
        <v>13750</v>
      </c>
      <c r="K11" s="23">
        <v>8848</v>
      </c>
      <c r="L11" s="20">
        <v>8848</v>
      </c>
      <c r="M11" s="23">
        <v>17432</v>
      </c>
      <c r="N11" s="20">
        <v>17432</v>
      </c>
      <c r="O11" s="23">
        <v>8501.5</v>
      </c>
      <c r="P11" s="20">
        <v>8501.5</v>
      </c>
      <c r="Q11" s="23">
        <v>46592</v>
      </c>
      <c r="R11" s="20">
        <v>46592</v>
      </c>
      <c r="S11" s="23">
        <v>9638</v>
      </c>
      <c r="T11" s="20">
        <v>9638</v>
      </c>
      <c r="U11" s="23">
        <v>12000</v>
      </c>
      <c r="V11" s="20">
        <v>12000</v>
      </c>
      <c r="W11" s="23">
        <v>10056</v>
      </c>
      <c r="X11" s="20">
        <v>10056</v>
      </c>
    </row>
    <row r="12" spans="1:24" ht="12" customHeight="1" thickBot="1" x14ac:dyDescent="0.4">
      <c r="A12">
        <v>4</v>
      </c>
      <c r="B12" s="21" t="s">
        <v>103</v>
      </c>
      <c r="C12" s="22">
        <v>1</v>
      </c>
      <c r="D12" s="22" t="s">
        <v>100</v>
      </c>
      <c r="E12" s="26">
        <v>6400</v>
      </c>
      <c r="F12" s="16">
        <v>6400</v>
      </c>
      <c r="G12" s="27">
        <v>9000</v>
      </c>
      <c r="H12" s="18">
        <v>9000</v>
      </c>
      <c r="I12" s="27">
        <v>14000</v>
      </c>
      <c r="J12" s="18">
        <v>14000</v>
      </c>
      <c r="K12" s="28">
        <v>8580</v>
      </c>
      <c r="L12" s="20">
        <v>8580</v>
      </c>
      <c r="M12" s="28">
        <v>26740</v>
      </c>
      <c r="N12" s="20">
        <v>26740</v>
      </c>
      <c r="O12" s="28">
        <v>6628.55</v>
      </c>
      <c r="P12" s="20">
        <v>6628.55</v>
      </c>
      <c r="Q12" s="28">
        <v>16223</v>
      </c>
      <c r="R12" s="20">
        <v>16223</v>
      </c>
      <c r="S12" s="28">
        <v>10905</v>
      </c>
      <c r="T12" s="20">
        <v>10905</v>
      </c>
      <c r="U12" s="28">
        <v>14000</v>
      </c>
      <c r="V12" s="20">
        <v>14000</v>
      </c>
      <c r="W12" s="28">
        <v>15056</v>
      </c>
      <c r="X12" s="20">
        <v>15056</v>
      </c>
    </row>
    <row r="13" spans="1:24" ht="12" customHeight="1" thickBot="1" x14ac:dyDescent="0.4">
      <c r="A13">
        <v>5</v>
      </c>
      <c r="B13" s="21" t="s">
        <v>104</v>
      </c>
      <c r="C13" s="22">
        <v>143</v>
      </c>
      <c r="D13" s="22" t="s">
        <v>4</v>
      </c>
      <c r="E13" s="26">
        <v>15</v>
      </c>
      <c r="F13" s="16">
        <v>2145</v>
      </c>
      <c r="G13" s="27">
        <v>25</v>
      </c>
      <c r="H13" s="18">
        <v>3575</v>
      </c>
      <c r="I13" s="27">
        <v>14</v>
      </c>
      <c r="J13" s="18">
        <v>2002</v>
      </c>
      <c r="K13" s="28">
        <v>14</v>
      </c>
      <c r="L13" s="20">
        <v>2002</v>
      </c>
      <c r="M13" s="28">
        <v>28.5</v>
      </c>
      <c r="N13" s="20">
        <v>4075.5</v>
      </c>
      <c r="O13" s="28">
        <v>14.35</v>
      </c>
      <c r="P13" s="20">
        <v>2052.0500000000002</v>
      </c>
      <c r="Q13" s="28">
        <v>12.5</v>
      </c>
      <c r="R13" s="20">
        <v>1787.5</v>
      </c>
      <c r="S13" s="28">
        <v>12.65</v>
      </c>
      <c r="T13" s="20">
        <v>1808.95</v>
      </c>
      <c r="U13" s="28">
        <v>8</v>
      </c>
      <c r="V13" s="20">
        <v>1144</v>
      </c>
      <c r="W13" s="28">
        <v>8</v>
      </c>
      <c r="X13" s="20">
        <v>1144</v>
      </c>
    </row>
    <row r="14" spans="1:24" ht="12" customHeight="1" thickBot="1" x14ac:dyDescent="0.4">
      <c r="A14">
        <v>6</v>
      </c>
      <c r="B14" s="21" t="s">
        <v>105</v>
      </c>
      <c r="C14" s="22">
        <v>117</v>
      </c>
      <c r="D14" s="22" t="s">
        <v>4</v>
      </c>
      <c r="E14" s="26">
        <v>20</v>
      </c>
      <c r="F14" s="16">
        <v>2340</v>
      </c>
      <c r="G14" s="27">
        <v>11</v>
      </c>
      <c r="H14" s="18">
        <v>1287</v>
      </c>
      <c r="I14" s="27">
        <v>11</v>
      </c>
      <c r="J14" s="18">
        <v>1287</v>
      </c>
      <c r="K14" s="28">
        <v>12</v>
      </c>
      <c r="L14" s="20">
        <v>1404</v>
      </c>
      <c r="M14" s="28">
        <v>36</v>
      </c>
      <c r="N14" s="20">
        <v>4212</v>
      </c>
      <c r="O14" s="28">
        <v>4.6500000000000004</v>
      </c>
      <c r="P14" s="20">
        <v>544.04999999999995</v>
      </c>
      <c r="Q14" s="28">
        <v>10.9</v>
      </c>
      <c r="R14" s="20">
        <v>1275.3</v>
      </c>
      <c r="S14" s="28">
        <v>12.65</v>
      </c>
      <c r="T14" s="20">
        <v>1480.05</v>
      </c>
      <c r="U14" s="28">
        <v>8</v>
      </c>
      <c r="V14" s="20">
        <v>936</v>
      </c>
      <c r="W14" s="28">
        <v>20</v>
      </c>
      <c r="X14" s="20">
        <v>2340</v>
      </c>
    </row>
    <row r="15" spans="1:24" ht="12" customHeight="1" thickBot="1" x14ac:dyDescent="0.4">
      <c r="A15">
        <v>7</v>
      </c>
      <c r="B15" s="21" t="s">
        <v>106</v>
      </c>
      <c r="C15" s="22">
        <v>50</v>
      </c>
      <c r="D15" s="22" t="s">
        <v>4</v>
      </c>
      <c r="E15" s="26">
        <v>47.5</v>
      </c>
      <c r="F15" s="16">
        <v>2375</v>
      </c>
      <c r="G15" s="27">
        <v>84</v>
      </c>
      <c r="H15" s="18">
        <v>4200</v>
      </c>
      <c r="I15" s="27">
        <v>42</v>
      </c>
      <c r="J15" s="18">
        <v>2100</v>
      </c>
      <c r="K15" s="28">
        <v>40</v>
      </c>
      <c r="L15" s="20">
        <v>2000</v>
      </c>
      <c r="M15" s="28">
        <v>68</v>
      </c>
      <c r="N15" s="20">
        <v>3400</v>
      </c>
      <c r="O15" s="28">
        <v>68.25</v>
      </c>
      <c r="P15" s="20">
        <v>3412.5</v>
      </c>
      <c r="Q15" s="28">
        <v>62.4</v>
      </c>
      <c r="R15" s="20">
        <v>3120</v>
      </c>
      <c r="S15" s="28">
        <v>91.75</v>
      </c>
      <c r="T15" s="20">
        <v>4587.5</v>
      </c>
      <c r="U15" s="28">
        <v>76</v>
      </c>
      <c r="V15" s="20">
        <v>3800</v>
      </c>
      <c r="W15" s="28">
        <v>45</v>
      </c>
      <c r="X15" s="20">
        <v>2250</v>
      </c>
    </row>
    <row r="16" spans="1:24" ht="12" customHeight="1" thickBot="1" x14ac:dyDescent="0.4">
      <c r="A16">
        <v>8</v>
      </c>
      <c r="B16" s="21" t="s">
        <v>107</v>
      </c>
      <c r="C16" s="29">
        <v>5026</v>
      </c>
      <c r="D16" s="22" t="s">
        <v>8</v>
      </c>
      <c r="E16" s="26">
        <v>0.5</v>
      </c>
      <c r="F16" s="16">
        <v>2513</v>
      </c>
      <c r="G16" s="27">
        <v>0.8</v>
      </c>
      <c r="H16" s="30">
        <v>4020.8</v>
      </c>
      <c r="I16" s="27">
        <v>0.5</v>
      </c>
      <c r="J16" s="18">
        <v>2513</v>
      </c>
      <c r="K16" s="28">
        <v>2</v>
      </c>
      <c r="L16" s="20">
        <v>10052</v>
      </c>
      <c r="M16" s="28">
        <v>0.35</v>
      </c>
      <c r="N16" s="20">
        <v>1759.1</v>
      </c>
      <c r="O16" s="28">
        <v>1</v>
      </c>
      <c r="P16" s="20">
        <v>5026</v>
      </c>
      <c r="Q16" s="28">
        <v>1.8</v>
      </c>
      <c r="R16" s="20">
        <v>9046.7999999999993</v>
      </c>
      <c r="S16" s="28">
        <v>0.65</v>
      </c>
      <c r="T16" s="20">
        <v>3266.9</v>
      </c>
      <c r="U16" s="28">
        <v>1</v>
      </c>
      <c r="V16" s="20">
        <v>5026</v>
      </c>
      <c r="W16" s="28">
        <v>1</v>
      </c>
      <c r="X16" s="20">
        <v>5026</v>
      </c>
    </row>
    <row r="17" spans="1:24" ht="12" customHeight="1" thickBot="1" x14ac:dyDescent="0.4">
      <c r="A17">
        <v>9</v>
      </c>
      <c r="B17" s="21" t="s">
        <v>108</v>
      </c>
      <c r="C17" s="22">
        <v>3</v>
      </c>
      <c r="D17" s="22" t="s">
        <v>60</v>
      </c>
      <c r="E17" s="26">
        <v>90</v>
      </c>
      <c r="F17" s="16">
        <v>270</v>
      </c>
      <c r="G17" s="27">
        <v>120</v>
      </c>
      <c r="H17" s="18">
        <v>360</v>
      </c>
      <c r="I17" s="27">
        <v>112</v>
      </c>
      <c r="J17" s="18">
        <v>336</v>
      </c>
      <c r="K17" s="28">
        <v>400</v>
      </c>
      <c r="L17" s="20">
        <v>1200</v>
      </c>
      <c r="M17" s="28">
        <v>175</v>
      </c>
      <c r="N17" s="20">
        <v>525</v>
      </c>
      <c r="O17" s="28">
        <v>138</v>
      </c>
      <c r="P17" s="20">
        <v>414</v>
      </c>
      <c r="Q17" s="28">
        <v>188</v>
      </c>
      <c r="R17" s="20">
        <v>564</v>
      </c>
      <c r="S17" s="28">
        <v>118.25</v>
      </c>
      <c r="T17" s="20">
        <v>354.75</v>
      </c>
      <c r="U17" s="28">
        <v>90</v>
      </c>
      <c r="V17" s="20">
        <v>270</v>
      </c>
      <c r="W17" s="28">
        <v>100</v>
      </c>
      <c r="X17" s="20">
        <v>300</v>
      </c>
    </row>
    <row r="18" spans="1:24" ht="12" customHeight="1" thickBot="1" x14ac:dyDescent="0.4">
      <c r="A18">
        <v>10</v>
      </c>
      <c r="B18" s="21" t="s">
        <v>109</v>
      </c>
      <c r="C18" s="22">
        <v>152</v>
      </c>
      <c r="D18" s="22" t="s">
        <v>110</v>
      </c>
      <c r="E18" s="26">
        <v>46</v>
      </c>
      <c r="F18" s="16">
        <v>6992</v>
      </c>
      <c r="G18" s="27">
        <v>40</v>
      </c>
      <c r="H18" s="18">
        <v>6080</v>
      </c>
      <c r="I18" s="27">
        <v>40</v>
      </c>
      <c r="J18" s="18">
        <v>6080</v>
      </c>
      <c r="K18" s="28">
        <v>15</v>
      </c>
      <c r="L18" s="20">
        <v>2280</v>
      </c>
      <c r="M18" s="28">
        <v>72</v>
      </c>
      <c r="N18" s="20">
        <v>10944</v>
      </c>
      <c r="O18" s="28">
        <v>64</v>
      </c>
      <c r="P18" s="20">
        <v>9728</v>
      </c>
      <c r="Q18" s="28">
        <v>18.2</v>
      </c>
      <c r="R18" s="20">
        <v>2766.4</v>
      </c>
      <c r="S18" s="28">
        <v>88.5</v>
      </c>
      <c r="T18" s="20">
        <v>13452</v>
      </c>
      <c r="U18" s="28">
        <v>65</v>
      </c>
      <c r="V18" s="20">
        <v>9880</v>
      </c>
      <c r="W18" s="28">
        <v>45</v>
      </c>
      <c r="X18" s="20">
        <v>6840</v>
      </c>
    </row>
    <row r="19" spans="1:24" ht="12" customHeight="1" thickBot="1" x14ac:dyDescent="0.4">
      <c r="A19">
        <v>11</v>
      </c>
      <c r="B19" s="21" t="s">
        <v>111</v>
      </c>
      <c r="C19" s="22">
        <v>330</v>
      </c>
      <c r="D19" s="22" t="s">
        <v>4</v>
      </c>
      <c r="E19" s="31">
        <v>3</v>
      </c>
      <c r="F19" s="32">
        <v>990</v>
      </c>
      <c r="G19" s="27">
        <v>23.5</v>
      </c>
      <c r="H19" s="18">
        <v>7755</v>
      </c>
      <c r="I19" s="27">
        <v>22</v>
      </c>
      <c r="J19" s="18">
        <v>7260</v>
      </c>
      <c r="K19" s="28">
        <v>2</v>
      </c>
      <c r="L19" s="20">
        <v>660</v>
      </c>
      <c r="M19" s="28">
        <v>19</v>
      </c>
      <c r="N19" s="20">
        <v>6270</v>
      </c>
      <c r="O19" s="28">
        <v>6.75</v>
      </c>
      <c r="P19" s="20">
        <v>2227.5</v>
      </c>
      <c r="Q19" s="28">
        <v>8.1999999999999993</v>
      </c>
      <c r="R19" s="20">
        <v>2706</v>
      </c>
      <c r="S19" s="28">
        <v>4</v>
      </c>
      <c r="T19" s="20">
        <v>1320</v>
      </c>
      <c r="U19" s="28">
        <v>9</v>
      </c>
      <c r="V19" s="20">
        <v>2970</v>
      </c>
      <c r="W19" s="28">
        <v>14</v>
      </c>
      <c r="X19" s="20">
        <v>4620</v>
      </c>
    </row>
    <row r="20" spans="1:24" ht="12" customHeight="1" thickBot="1" x14ac:dyDescent="0.4">
      <c r="A20">
        <v>12</v>
      </c>
      <c r="B20" s="21" t="s">
        <v>112</v>
      </c>
      <c r="C20" s="22">
        <v>330</v>
      </c>
      <c r="D20" s="22" t="s">
        <v>4</v>
      </c>
      <c r="E20" s="26">
        <v>18</v>
      </c>
      <c r="F20" s="16">
        <v>5940</v>
      </c>
      <c r="G20" s="27">
        <v>32</v>
      </c>
      <c r="H20" s="18">
        <v>10560</v>
      </c>
      <c r="I20" s="27">
        <v>22</v>
      </c>
      <c r="J20" s="18">
        <v>7260</v>
      </c>
      <c r="K20" s="28">
        <v>4</v>
      </c>
      <c r="L20" s="20">
        <v>1320</v>
      </c>
      <c r="M20" s="28">
        <v>22</v>
      </c>
      <c r="N20" s="20">
        <v>7260</v>
      </c>
      <c r="O20" s="28">
        <v>19.600000000000001</v>
      </c>
      <c r="P20" s="20">
        <v>6468</v>
      </c>
      <c r="Q20" s="28">
        <v>7.8</v>
      </c>
      <c r="R20" s="20">
        <v>2574</v>
      </c>
      <c r="S20" s="28">
        <v>16.25</v>
      </c>
      <c r="T20" s="20">
        <v>5362.5</v>
      </c>
      <c r="U20" s="28">
        <v>9</v>
      </c>
      <c r="V20" s="20">
        <v>2970</v>
      </c>
      <c r="W20" s="28">
        <v>51</v>
      </c>
      <c r="X20" s="20">
        <v>16830</v>
      </c>
    </row>
    <row r="21" spans="1:24" ht="12" customHeight="1" thickBot="1" x14ac:dyDescent="0.4">
      <c r="A21">
        <v>13</v>
      </c>
      <c r="B21" s="21" t="s">
        <v>113</v>
      </c>
      <c r="C21" s="29">
        <v>1000</v>
      </c>
      <c r="D21" s="22" t="s">
        <v>8</v>
      </c>
      <c r="E21" s="26">
        <v>1</v>
      </c>
      <c r="F21" s="16">
        <v>1000</v>
      </c>
      <c r="G21" s="27">
        <v>3.25</v>
      </c>
      <c r="H21" s="18">
        <v>3250</v>
      </c>
      <c r="I21" s="27">
        <v>1.5</v>
      </c>
      <c r="J21" s="18">
        <v>1500</v>
      </c>
      <c r="K21" s="28">
        <v>2</v>
      </c>
      <c r="L21" s="20">
        <v>2000</v>
      </c>
      <c r="M21" s="28">
        <v>2.85</v>
      </c>
      <c r="N21" s="20">
        <v>2850</v>
      </c>
      <c r="O21" s="28">
        <v>3</v>
      </c>
      <c r="P21" s="20">
        <v>3000</v>
      </c>
      <c r="Q21" s="28">
        <v>1.4</v>
      </c>
      <c r="R21" s="20">
        <v>1400</v>
      </c>
      <c r="S21" s="28">
        <v>1.25</v>
      </c>
      <c r="T21" s="20">
        <v>1250</v>
      </c>
      <c r="U21" s="28">
        <v>1.8</v>
      </c>
      <c r="V21" s="20">
        <v>1800</v>
      </c>
      <c r="W21" s="28">
        <v>2</v>
      </c>
      <c r="X21" s="20">
        <v>2000</v>
      </c>
    </row>
    <row r="22" spans="1:24" ht="12" customHeight="1" thickBot="1" x14ac:dyDescent="0.4">
      <c r="B22" s="33" t="s">
        <v>114</v>
      </c>
      <c r="C22" s="34"/>
      <c r="D22" s="34"/>
      <c r="E22" s="35"/>
      <c r="F22" s="36">
        <f>SUM(F9:F21)</f>
        <v>38918</v>
      </c>
      <c r="G22" s="28"/>
      <c r="H22" s="37">
        <f>SUM(H9:H21)</f>
        <v>67495.8</v>
      </c>
      <c r="I22" s="28"/>
      <c r="J22" s="37">
        <f>SUM(J9:J21)</f>
        <v>73649</v>
      </c>
      <c r="K22" s="28"/>
      <c r="L22" s="37">
        <f>SUM(L9:L21)</f>
        <v>59111</v>
      </c>
      <c r="M22" s="28"/>
      <c r="N22" s="38">
        <f>SUM(N9:N21)</f>
        <v>92337.35</v>
      </c>
      <c r="O22" s="28"/>
      <c r="P22" s="37">
        <f>SUM(P9:P21)</f>
        <v>84874.900000000009</v>
      </c>
      <c r="Q22" s="28"/>
      <c r="R22" s="37">
        <f>SUM(R9:R21)</f>
        <v>109802.75</v>
      </c>
      <c r="S22" s="28"/>
      <c r="T22" s="37">
        <f>SUM(T9:T21)</f>
        <v>89691.65</v>
      </c>
      <c r="U22" s="28"/>
      <c r="V22" s="37">
        <f>SUM(V9:V21)</f>
        <v>63598</v>
      </c>
      <c r="W22" s="28"/>
      <c r="X22" s="37">
        <f>SUM(X9:X21)</f>
        <v>94939</v>
      </c>
    </row>
    <row r="23" spans="1:24" ht="12" customHeight="1" thickBot="1" x14ac:dyDescent="0.4">
      <c r="B23" s="21" t="s">
        <v>115</v>
      </c>
      <c r="C23" s="34"/>
      <c r="D23" s="34"/>
      <c r="E23" s="35"/>
      <c r="F23" s="16"/>
      <c r="G23" s="28"/>
      <c r="H23" s="20"/>
      <c r="I23" s="28"/>
      <c r="J23" s="20"/>
      <c r="K23" s="28"/>
      <c r="L23" s="20"/>
      <c r="M23" s="28"/>
      <c r="N23" s="20"/>
      <c r="O23" s="28"/>
      <c r="P23" s="20"/>
      <c r="Q23" s="28"/>
      <c r="R23" s="20"/>
      <c r="S23" s="28"/>
      <c r="T23" s="20"/>
      <c r="U23" s="28"/>
      <c r="V23" s="20"/>
      <c r="W23" s="28"/>
      <c r="X23" s="20"/>
    </row>
    <row r="24" spans="1:24" ht="12" customHeight="1" thickBot="1" x14ac:dyDescent="0.4">
      <c r="A24">
        <v>14</v>
      </c>
      <c r="B24" s="21" t="s">
        <v>19</v>
      </c>
      <c r="C24" s="22">
        <v>3267</v>
      </c>
      <c r="D24" s="22" t="s">
        <v>8</v>
      </c>
      <c r="E24" s="26">
        <v>0.8</v>
      </c>
      <c r="F24" s="16">
        <v>2613.6</v>
      </c>
      <c r="G24" s="27">
        <v>2.8</v>
      </c>
      <c r="H24" s="18">
        <v>9147.6</v>
      </c>
      <c r="I24" s="27">
        <v>1</v>
      </c>
      <c r="J24" s="18">
        <v>3267</v>
      </c>
      <c r="K24" s="28">
        <v>1</v>
      </c>
      <c r="L24" s="20">
        <v>3267</v>
      </c>
      <c r="M24" s="28">
        <v>1.92</v>
      </c>
      <c r="N24" s="20">
        <v>6272.64</v>
      </c>
      <c r="O24" s="28">
        <v>1.25</v>
      </c>
      <c r="P24" s="20">
        <v>4083.75</v>
      </c>
      <c r="Q24" s="28">
        <v>0.8</v>
      </c>
      <c r="R24" s="20">
        <v>2613.6</v>
      </c>
      <c r="S24" s="28">
        <v>1.3</v>
      </c>
      <c r="T24" s="20">
        <v>4247.1000000000004</v>
      </c>
      <c r="U24" s="28">
        <v>1.51</v>
      </c>
      <c r="V24" s="20">
        <v>4933.17</v>
      </c>
      <c r="W24" s="28">
        <v>2</v>
      </c>
      <c r="X24" s="20">
        <v>6534</v>
      </c>
    </row>
    <row r="25" spans="1:24" ht="12" customHeight="1" thickBot="1" x14ac:dyDescent="0.4">
      <c r="A25">
        <v>15</v>
      </c>
      <c r="B25" s="21" t="s">
        <v>116</v>
      </c>
      <c r="C25" s="22">
        <v>456</v>
      </c>
      <c r="D25" s="22" t="s">
        <v>110</v>
      </c>
      <c r="E25" s="26">
        <v>2.5</v>
      </c>
      <c r="F25" s="39">
        <v>1140</v>
      </c>
      <c r="G25" s="27">
        <v>3</v>
      </c>
      <c r="H25" s="18">
        <v>1368</v>
      </c>
      <c r="I25" s="27">
        <v>3</v>
      </c>
      <c r="J25" s="18">
        <v>1368</v>
      </c>
      <c r="K25" s="28">
        <v>1.5</v>
      </c>
      <c r="L25" s="20">
        <v>684</v>
      </c>
      <c r="M25" s="28">
        <v>2.85</v>
      </c>
      <c r="N25" s="20">
        <v>1299.5999999999999</v>
      </c>
      <c r="O25" s="28">
        <v>3.35</v>
      </c>
      <c r="P25" s="20">
        <v>1527.6</v>
      </c>
      <c r="Q25" s="28">
        <v>3.2</v>
      </c>
      <c r="R25" s="20">
        <v>1459.2</v>
      </c>
      <c r="S25" s="28">
        <v>3.65</v>
      </c>
      <c r="T25" s="20">
        <v>1664.4</v>
      </c>
      <c r="U25" s="28">
        <v>2</v>
      </c>
      <c r="V25" s="20">
        <v>912</v>
      </c>
      <c r="W25" s="28">
        <v>2</v>
      </c>
      <c r="X25" s="20">
        <v>912</v>
      </c>
    </row>
    <row r="26" spans="1:24" ht="12" customHeight="1" thickBot="1" x14ac:dyDescent="0.4">
      <c r="A26">
        <v>16</v>
      </c>
      <c r="B26" s="21" t="s">
        <v>117</v>
      </c>
      <c r="C26" s="22">
        <v>4</v>
      </c>
      <c r="D26" s="22" t="s">
        <v>10</v>
      </c>
      <c r="E26" s="26">
        <v>90</v>
      </c>
      <c r="F26" s="16">
        <v>360</v>
      </c>
      <c r="G26" s="27">
        <v>70</v>
      </c>
      <c r="H26" s="18">
        <v>280</v>
      </c>
      <c r="I26" s="27">
        <v>100</v>
      </c>
      <c r="J26" s="18">
        <v>400</v>
      </c>
      <c r="K26" s="28">
        <v>100</v>
      </c>
      <c r="L26" s="20">
        <v>400</v>
      </c>
      <c r="M26" s="28">
        <v>145</v>
      </c>
      <c r="N26" s="20">
        <v>580</v>
      </c>
      <c r="O26" s="28">
        <v>263</v>
      </c>
      <c r="P26" s="20">
        <v>1052</v>
      </c>
      <c r="Q26" s="28">
        <v>102</v>
      </c>
      <c r="R26" s="20">
        <v>408</v>
      </c>
      <c r="S26" s="28">
        <v>91.5</v>
      </c>
      <c r="T26" s="20">
        <v>366</v>
      </c>
      <c r="U26" s="28">
        <v>165</v>
      </c>
      <c r="V26" s="20">
        <v>660</v>
      </c>
      <c r="W26" s="28">
        <v>100</v>
      </c>
      <c r="X26" s="20">
        <v>400</v>
      </c>
    </row>
    <row r="27" spans="1:24" ht="12" customHeight="1" thickBot="1" x14ac:dyDescent="0.4">
      <c r="A27">
        <v>17</v>
      </c>
      <c r="B27" s="21" t="s">
        <v>118</v>
      </c>
      <c r="C27" s="22">
        <v>1</v>
      </c>
      <c r="D27" s="22" t="s">
        <v>10</v>
      </c>
      <c r="E27" s="26">
        <v>100</v>
      </c>
      <c r="F27" s="16">
        <v>100</v>
      </c>
      <c r="G27" s="27">
        <v>1000</v>
      </c>
      <c r="H27" s="18">
        <v>1000</v>
      </c>
      <c r="I27" s="27">
        <v>650</v>
      </c>
      <c r="J27" s="18">
        <v>650</v>
      </c>
      <c r="K27" s="28">
        <v>250</v>
      </c>
      <c r="L27" s="20">
        <v>250</v>
      </c>
      <c r="M27" s="28">
        <v>300</v>
      </c>
      <c r="N27" s="20">
        <v>300</v>
      </c>
      <c r="O27" s="28">
        <v>1047.75</v>
      </c>
      <c r="P27" s="20">
        <v>1047.75</v>
      </c>
      <c r="Q27" s="28">
        <v>334</v>
      </c>
      <c r="R27" s="20">
        <v>334</v>
      </c>
      <c r="S27" s="28">
        <v>750</v>
      </c>
      <c r="T27" s="20">
        <v>750</v>
      </c>
      <c r="U27" s="28">
        <v>400</v>
      </c>
      <c r="V27" s="20">
        <v>400</v>
      </c>
      <c r="W27" s="28">
        <v>200</v>
      </c>
      <c r="X27" s="20">
        <v>200</v>
      </c>
    </row>
    <row r="28" spans="1:24" ht="12" customHeight="1" thickBot="1" x14ac:dyDescent="0.4">
      <c r="A28">
        <v>18</v>
      </c>
      <c r="B28" s="21" t="s">
        <v>119</v>
      </c>
      <c r="C28" s="22">
        <v>283</v>
      </c>
      <c r="D28" s="22" t="s">
        <v>8</v>
      </c>
      <c r="E28" s="26">
        <v>2.4</v>
      </c>
      <c r="F28" s="16">
        <v>679.2</v>
      </c>
      <c r="G28" s="27">
        <v>4</v>
      </c>
      <c r="H28" s="18">
        <v>1132</v>
      </c>
      <c r="I28" s="27">
        <v>3</v>
      </c>
      <c r="J28" s="18">
        <v>849</v>
      </c>
      <c r="K28" s="28">
        <v>2</v>
      </c>
      <c r="L28" s="20">
        <v>566</v>
      </c>
      <c r="M28" s="28">
        <v>3.8</v>
      </c>
      <c r="N28" s="20">
        <v>1075.4000000000001</v>
      </c>
      <c r="O28" s="28">
        <v>7.9</v>
      </c>
      <c r="P28" s="20">
        <v>2235.6999999999998</v>
      </c>
      <c r="Q28" s="28">
        <v>2.6</v>
      </c>
      <c r="R28" s="20">
        <v>735.8</v>
      </c>
      <c r="S28" s="28">
        <v>3.3</v>
      </c>
      <c r="T28" s="20">
        <v>933.9</v>
      </c>
      <c r="U28" s="28">
        <v>2</v>
      </c>
      <c r="V28" s="20">
        <v>566</v>
      </c>
      <c r="W28" s="28">
        <v>5</v>
      </c>
      <c r="X28" s="20">
        <v>1415</v>
      </c>
    </row>
    <row r="29" spans="1:24" ht="12" customHeight="1" thickBot="1" x14ac:dyDescent="0.4">
      <c r="A29">
        <v>19</v>
      </c>
      <c r="B29" s="21" t="s">
        <v>120</v>
      </c>
      <c r="C29" s="22">
        <v>1</v>
      </c>
      <c r="D29" s="22" t="s">
        <v>10</v>
      </c>
      <c r="E29" s="26">
        <v>1300</v>
      </c>
      <c r="F29" s="16">
        <v>1300</v>
      </c>
      <c r="G29" s="27">
        <v>4600</v>
      </c>
      <c r="H29" s="18">
        <v>4600</v>
      </c>
      <c r="I29" s="27">
        <v>2000</v>
      </c>
      <c r="J29" s="18">
        <v>2000</v>
      </c>
      <c r="K29" s="28">
        <v>1500</v>
      </c>
      <c r="L29" s="20">
        <v>1500</v>
      </c>
      <c r="M29" s="28">
        <v>850</v>
      </c>
      <c r="N29" s="20">
        <v>850</v>
      </c>
      <c r="O29" s="28">
        <v>3285</v>
      </c>
      <c r="P29" s="20">
        <v>3285</v>
      </c>
      <c r="Q29" s="28">
        <v>1098</v>
      </c>
      <c r="R29" s="20">
        <v>1098</v>
      </c>
      <c r="S29" s="28">
        <v>2075</v>
      </c>
      <c r="T29" s="20">
        <v>2075</v>
      </c>
      <c r="U29" s="28">
        <v>1500</v>
      </c>
      <c r="V29" s="20">
        <v>1500</v>
      </c>
      <c r="W29" s="28">
        <v>1000</v>
      </c>
      <c r="X29" s="20">
        <v>1000</v>
      </c>
    </row>
    <row r="30" spans="1:24" ht="12" customHeight="1" thickBot="1" x14ac:dyDescent="0.4">
      <c r="B30" s="33" t="s">
        <v>114</v>
      </c>
      <c r="C30" s="34"/>
      <c r="D30" s="34"/>
      <c r="E30" s="35"/>
      <c r="F30" s="36">
        <f>SUM(F24:F29)</f>
        <v>6192.8</v>
      </c>
      <c r="G30" s="28"/>
      <c r="H30" s="37">
        <f>SUM(H24:H29)</f>
        <v>17527.599999999999</v>
      </c>
      <c r="I30" s="28"/>
      <c r="J30" s="40">
        <f>SUM(J24:J29)</f>
        <v>8534</v>
      </c>
      <c r="K30" s="28"/>
      <c r="L30" s="37">
        <f>SUM(L24:L29)</f>
        <v>6667</v>
      </c>
      <c r="M30" s="28"/>
      <c r="N30" s="37">
        <f>SUM(N24:N29)</f>
        <v>10377.64</v>
      </c>
      <c r="O30" s="28"/>
      <c r="P30" s="37">
        <f>SUM(P24:P29)</f>
        <v>13231.8</v>
      </c>
      <c r="Q30" s="28"/>
      <c r="R30" s="37">
        <f>SUM(R24:R29)</f>
        <v>6648.6</v>
      </c>
      <c r="S30" s="28"/>
      <c r="T30" s="37">
        <f>SUM(T24:T29)</f>
        <v>10036.4</v>
      </c>
      <c r="U30" s="28"/>
      <c r="V30" s="37">
        <f>SUM(V24:V29)</f>
        <v>8971.17</v>
      </c>
      <c r="W30" s="28"/>
      <c r="X30" s="37">
        <f>SUM(X24:X29)</f>
        <v>10461</v>
      </c>
    </row>
    <row r="31" spans="1:24" ht="12" customHeight="1" thickBot="1" x14ac:dyDescent="0.4">
      <c r="B31" s="21" t="s">
        <v>121</v>
      </c>
      <c r="C31" s="34"/>
      <c r="D31" s="34"/>
      <c r="E31" s="35"/>
      <c r="F31" s="16"/>
      <c r="G31" s="28"/>
      <c r="H31" s="20"/>
      <c r="I31" s="28"/>
      <c r="J31" s="20"/>
      <c r="K31" s="28"/>
      <c r="L31" s="20"/>
      <c r="M31" s="28"/>
      <c r="N31" s="20"/>
      <c r="O31" s="28"/>
      <c r="P31" s="20"/>
      <c r="Q31" s="28"/>
      <c r="R31" s="20"/>
      <c r="S31" s="28"/>
      <c r="T31" s="20"/>
      <c r="U31" s="28"/>
      <c r="V31" s="20"/>
      <c r="W31" s="28"/>
      <c r="X31" s="20"/>
    </row>
    <row r="32" spans="1:24" ht="12" customHeight="1" thickBot="1" x14ac:dyDescent="0.4">
      <c r="A32">
        <v>20</v>
      </c>
      <c r="B32" s="21" t="s">
        <v>18</v>
      </c>
      <c r="C32" s="22">
        <v>400</v>
      </c>
      <c r="D32" s="22" t="s">
        <v>110</v>
      </c>
      <c r="E32" s="26">
        <v>4</v>
      </c>
      <c r="F32" s="16">
        <v>1600</v>
      </c>
      <c r="G32" s="27">
        <v>9</v>
      </c>
      <c r="H32" s="30">
        <v>3600</v>
      </c>
      <c r="I32" s="27">
        <v>5</v>
      </c>
      <c r="J32" s="18">
        <v>2000</v>
      </c>
      <c r="K32" s="28">
        <v>2</v>
      </c>
      <c r="L32" s="20">
        <v>800</v>
      </c>
      <c r="M32" s="28">
        <v>3.1</v>
      </c>
      <c r="N32" s="20">
        <v>1240</v>
      </c>
      <c r="O32" s="28">
        <v>12.6</v>
      </c>
      <c r="P32" s="20">
        <v>5040</v>
      </c>
      <c r="Q32" s="28">
        <v>5.6</v>
      </c>
      <c r="R32" s="20">
        <v>2240</v>
      </c>
      <c r="S32" s="28">
        <v>6.5</v>
      </c>
      <c r="T32" s="20">
        <v>2600</v>
      </c>
      <c r="U32" s="28">
        <v>4</v>
      </c>
      <c r="V32" s="20">
        <v>1600</v>
      </c>
      <c r="W32" s="28">
        <v>3</v>
      </c>
      <c r="X32" s="20">
        <v>1200</v>
      </c>
    </row>
    <row r="33" spans="1:24" ht="12" customHeight="1" thickBot="1" x14ac:dyDescent="0.4">
      <c r="A33">
        <v>21</v>
      </c>
      <c r="B33" s="21" t="s">
        <v>122</v>
      </c>
      <c r="C33" s="22">
        <v>0.55000000000000004</v>
      </c>
      <c r="D33" s="22" t="s">
        <v>4</v>
      </c>
      <c r="E33" s="26">
        <v>450</v>
      </c>
      <c r="F33" s="16">
        <v>247.5</v>
      </c>
      <c r="G33" s="27">
        <v>480</v>
      </c>
      <c r="H33" s="18">
        <v>264</v>
      </c>
      <c r="I33" s="27">
        <v>1000</v>
      </c>
      <c r="J33" s="18">
        <v>550</v>
      </c>
      <c r="K33" s="28">
        <v>500</v>
      </c>
      <c r="L33" s="20">
        <v>275</v>
      </c>
      <c r="M33" s="28">
        <v>230</v>
      </c>
      <c r="N33" s="20">
        <v>126.5</v>
      </c>
      <c r="O33" s="28">
        <v>443.81</v>
      </c>
      <c r="P33" s="20">
        <v>244.1</v>
      </c>
      <c r="Q33" s="28">
        <v>260</v>
      </c>
      <c r="R33" s="20">
        <v>143</v>
      </c>
      <c r="S33" s="28">
        <v>875</v>
      </c>
      <c r="T33" s="20">
        <v>481.25</v>
      </c>
      <c r="U33" s="28">
        <v>500</v>
      </c>
      <c r="V33" s="20">
        <v>275</v>
      </c>
      <c r="W33" s="28">
        <v>400</v>
      </c>
      <c r="X33" s="20">
        <v>220</v>
      </c>
    </row>
    <row r="34" spans="1:24" ht="12" customHeight="1" thickBot="1" x14ac:dyDescent="0.4">
      <c r="A34">
        <v>22</v>
      </c>
      <c r="B34" s="21" t="s">
        <v>123</v>
      </c>
      <c r="C34" s="22">
        <v>525</v>
      </c>
      <c r="D34" s="22" t="s">
        <v>110</v>
      </c>
      <c r="E34" s="26">
        <v>8</v>
      </c>
      <c r="F34" s="16">
        <v>4200</v>
      </c>
      <c r="G34" s="27">
        <v>10</v>
      </c>
      <c r="H34" s="18">
        <v>5250</v>
      </c>
      <c r="I34" s="27">
        <v>17</v>
      </c>
      <c r="J34" s="18">
        <v>8925</v>
      </c>
      <c r="K34" s="28">
        <v>8</v>
      </c>
      <c r="L34" s="20">
        <v>4200</v>
      </c>
      <c r="M34" s="28">
        <v>9.25</v>
      </c>
      <c r="N34" s="20">
        <v>4856.25</v>
      </c>
      <c r="O34" s="28">
        <v>11.1</v>
      </c>
      <c r="P34" s="20">
        <v>5827.5</v>
      </c>
      <c r="Q34" s="28">
        <v>5.8</v>
      </c>
      <c r="R34" s="20">
        <v>3045</v>
      </c>
      <c r="S34" s="28">
        <v>12</v>
      </c>
      <c r="T34" s="20">
        <v>6300</v>
      </c>
      <c r="U34" s="28">
        <v>5</v>
      </c>
      <c r="V34" s="20">
        <v>2625</v>
      </c>
      <c r="W34" s="28">
        <v>7</v>
      </c>
      <c r="X34" s="20">
        <v>3675</v>
      </c>
    </row>
    <row r="35" spans="1:24" ht="12" customHeight="1" thickBot="1" x14ac:dyDescent="0.4">
      <c r="A35">
        <v>23</v>
      </c>
      <c r="B35" s="21" t="s">
        <v>124</v>
      </c>
      <c r="C35" s="22">
        <v>12</v>
      </c>
      <c r="D35" s="22" t="s">
        <v>110</v>
      </c>
      <c r="E35" s="26">
        <v>52</v>
      </c>
      <c r="F35" s="16">
        <v>624</v>
      </c>
      <c r="G35" s="27">
        <v>69.5</v>
      </c>
      <c r="H35" s="18">
        <v>834</v>
      </c>
      <c r="I35" s="27">
        <v>51</v>
      </c>
      <c r="J35" s="18">
        <v>612</v>
      </c>
      <c r="K35" s="28">
        <v>50</v>
      </c>
      <c r="L35" s="20">
        <v>600</v>
      </c>
      <c r="M35" s="28">
        <v>54</v>
      </c>
      <c r="N35" s="20">
        <v>648</v>
      </c>
      <c r="O35" s="28">
        <v>91.15</v>
      </c>
      <c r="P35" s="20">
        <v>1093.8</v>
      </c>
      <c r="Q35" s="28">
        <v>48.9</v>
      </c>
      <c r="R35" s="20">
        <v>586.79999999999995</v>
      </c>
      <c r="S35" s="28">
        <v>80.75</v>
      </c>
      <c r="T35" s="20">
        <v>969</v>
      </c>
      <c r="U35" s="28">
        <v>80</v>
      </c>
      <c r="V35" s="20">
        <v>960</v>
      </c>
      <c r="W35" s="28">
        <v>85</v>
      </c>
      <c r="X35" s="20">
        <v>1020</v>
      </c>
    </row>
    <row r="36" spans="1:24" ht="12" customHeight="1" thickBot="1" x14ac:dyDescent="0.4">
      <c r="A36">
        <v>24</v>
      </c>
      <c r="B36" s="21" t="s">
        <v>26</v>
      </c>
      <c r="C36" s="22">
        <v>64</v>
      </c>
      <c r="D36" s="22" t="s">
        <v>110</v>
      </c>
      <c r="E36" s="26">
        <v>73</v>
      </c>
      <c r="F36" s="16">
        <v>4672</v>
      </c>
      <c r="G36" s="27">
        <v>68</v>
      </c>
      <c r="H36" s="18">
        <v>4352</v>
      </c>
      <c r="I36" s="27">
        <v>37</v>
      </c>
      <c r="J36" s="18">
        <v>2368</v>
      </c>
      <c r="K36" s="28">
        <v>40</v>
      </c>
      <c r="L36" s="20">
        <v>2560</v>
      </c>
      <c r="M36" s="28">
        <v>66</v>
      </c>
      <c r="N36" s="20">
        <v>4224</v>
      </c>
      <c r="O36" s="28">
        <v>43.35</v>
      </c>
      <c r="P36" s="20">
        <v>2774.4</v>
      </c>
      <c r="Q36" s="28">
        <v>42.3</v>
      </c>
      <c r="R36" s="20">
        <v>2707.2</v>
      </c>
      <c r="S36" s="28">
        <v>51.5</v>
      </c>
      <c r="T36" s="20">
        <v>3296</v>
      </c>
      <c r="U36" s="28">
        <v>60</v>
      </c>
      <c r="V36" s="20">
        <v>3840</v>
      </c>
      <c r="W36" s="28">
        <v>40</v>
      </c>
      <c r="X36" s="20">
        <v>2560</v>
      </c>
    </row>
    <row r="37" spans="1:24" ht="12" customHeight="1" thickBot="1" x14ac:dyDescent="0.4">
      <c r="A37">
        <v>25</v>
      </c>
      <c r="B37" s="21" t="s">
        <v>125</v>
      </c>
      <c r="C37" s="22">
        <v>337</v>
      </c>
      <c r="D37" s="22" t="s">
        <v>110</v>
      </c>
      <c r="E37" s="26">
        <v>44</v>
      </c>
      <c r="F37" s="25">
        <v>14828</v>
      </c>
      <c r="G37" s="27">
        <v>41.5</v>
      </c>
      <c r="H37" s="18">
        <v>13985.5</v>
      </c>
      <c r="I37" s="27">
        <v>28</v>
      </c>
      <c r="J37" s="18">
        <v>9436</v>
      </c>
      <c r="K37" s="28">
        <v>15</v>
      </c>
      <c r="L37" s="20">
        <v>5055</v>
      </c>
      <c r="M37" s="28">
        <v>33</v>
      </c>
      <c r="N37" s="20">
        <v>11121</v>
      </c>
      <c r="O37" s="28">
        <v>24.2</v>
      </c>
      <c r="P37" s="20">
        <v>8155.4</v>
      </c>
      <c r="Q37" s="28">
        <v>64.8</v>
      </c>
      <c r="R37" s="20">
        <v>21837.599999999999</v>
      </c>
      <c r="S37" s="28">
        <v>27.5</v>
      </c>
      <c r="T37" s="20">
        <v>9267.5</v>
      </c>
      <c r="U37" s="28">
        <v>40</v>
      </c>
      <c r="V37" s="20">
        <v>13480</v>
      </c>
      <c r="W37" s="28">
        <v>31</v>
      </c>
      <c r="X37" s="20">
        <v>10447</v>
      </c>
    </row>
    <row r="38" spans="1:24" ht="12" customHeight="1" thickBot="1" x14ac:dyDescent="0.4">
      <c r="A38">
        <v>26</v>
      </c>
      <c r="B38" s="21" t="s">
        <v>126</v>
      </c>
      <c r="C38" s="22">
        <v>300</v>
      </c>
      <c r="D38" s="22" t="s">
        <v>110</v>
      </c>
      <c r="E38" s="26">
        <v>8</v>
      </c>
      <c r="F38" s="16">
        <v>2400</v>
      </c>
      <c r="G38" s="27">
        <v>11.55</v>
      </c>
      <c r="H38" s="18">
        <v>3465</v>
      </c>
      <c r="I38" s="27">
        <v>15</v>
      </c>
      <c r="J38" s="18">
        <v>4500</v>
      </c>
      <c r="K38" s="28">
        <v>8</v>
      </c>
      <c r="L38" s="20">
        <v>2400</v>
      </c>
      <c r="M38" s="28">
        <v>12.25</v>
      </c>
      <c r="N38" s="20">
        <v>3675</v>
      </c>
      <c r="O38" s="28">
        <v>12.2</v>
      </c>
      <c r="P38" s="20">
        <v>3660</v>
      </c>
      <c r="Q38" s="28">
        <v>5.8</v>
      </c>
      <c r="R38" s="20">
        <v>1740</v>
      </c>
      <c r="S38" s="28">
        <v>11</v>
      </c>
      <c r="T38" s="20">
        <v>3300</v>
      </c>
      <c r="U38" s="28">
        <v>5</v>
      </c>
      <c r="V38" s="20">
        <v>1500</v>
      </c>
      <c r="W38" s="28">
        <v>7</v>
      </c>
      <c r="X38" s="20">
        <v>2100</v>
      </c>
    </row>
    <row r="39" spans="1:24" ht="12" customHeight="1" thickBot="1" x14ac:dyDescent="0.4">
      <c r="B39" s="33" t="s">
        <v>114</v>
      </c>
      <c r="C39" s="34"/>
      <c r="D39" s="34"/>
      <c r="E39" s="26"/>
      <c r="F39" s="36">
        <f>SUM(F32:F38)</f>
        <v>28571.5</v>
      </c>
      <c r="G39" s="28"/>
      <c r="H39" s="37">
        <f>SUM(H32:H38)</f>
        <v>31750.5</v>
      </c>
      <c r="I39" s="27"/>
      <c r="J39" s="40">
        <f>SUM(J32:J38)</f>
        <v>28391</v>
      </c>
      <c r="K39" s="28"/>
      <c r="L39" s="37">
        <f>SUM(L32:L38)</f>
        <v>15890</v>
      </c>
      <c r="M39" s="28"/>
      <c r="N39" s="37">
        <f>SUM(N32:N38)</f>
        <v>25890.75</v>
      </c>
      <c r="O39" s="28"/>
      <c r="P39" s="37">
        <f>SUM(P32:P38)</f>
        <v>26795.199999999997</v>
      </c>
      <c r="Q39" s="28"/>
      <c r="R39" s="37">
        <f>SUM(R32:R38)</f>
        <v>32299.599999999999</v>
      </c>
      <c r="S39" s="28"/>
      <c r="T39" s="37">
        <f>SUM(T32:T38)</f>
        <v>26213.75</v>
      </c>
      <c r="U39" s="28"/>
      <c r="V39" s="37">
        <f>SUM(V32:V38)</f>
        <v>24280</v>
      </c>
      <c r="W39" s="28"/>
      <c r="X39" s="37">
        <f>SUM(X32:X38)</f>
        <v>21222</v>
      </c>
    </row>
    <row r="40" spans="1:24" ht="12" customHeight="1" thickBot="1" x14ac:dyDescent="0.4">
      <c r="B40" s="21" t="s">
        <v>127</v>
      </c>
      <c r="C40" s="34"/>
      <c r="D40" s="34"/>
      <c r="E40" s="26"/>
      <c r="F40" s="16"/>
      <c r="G40" s="28"/>
      <c r="H40" s="20"/>
      <c r="I40" s="27"/>
      <c r="J40" s="18"/>
      <c r="K40" s="28"/>
      <c r="L40" s="20"/>
      <c r="M40" s="28"/>
      <c r="N40" s="20"/>
      <c r="O40" s="28"/>
      <c r="P40" s="20"/>
      <c r="Q40" s="28"/>
      <c r="R40" s="20"/>
      <c r="S40" s="28"/>
      <c r="T40" s="20"/>
      <c r="U40" s="28"/>
      <c r="V40" s="20"/>
      <c r="W40" s="28"/>
      <c r="X40" s="20"/>
    </row>
    <row r="41" spans="1:24" ht="12" customHeight="1" thickBot="1" x14ac:dyDescent="0.4">
      <c r="A41">
        <v>27</v>
      </c>
      <c r="B41" s="21" t="s">
        <v>38</v>
      </c>
      <c r="C41" s="22">
        <v>748</v>
      </c>
      <c r="D41" s="22" t="s">
        <v>4</v>
      </c>
      <c r="E41" s="26">
        <v>59.5</v>
      </c>
      <c r="F41" s="16">
        <v>44506</v>
      </c>
      <c r="G41" s="28">
        <v>47</v>
      </c>
      <c r="H41" s="20">
        <v>35156</v>
      </c>
      <c r="I41" s="27">
        <v>50</v>
      </c>
      <c r="J41" s="18">
        <v>37400</v>
      </c>
      <c r="K41" s="28">
        <v>65</v>
      </c>
      <c r="L41" s="24">
        <v>48620</v>
      </c>
      <c r="M41" s="28">
        <v>59.78</v>
      </c>
      <c r="N41" s="20">
        <v>44715.44</v>
      </c>
      <c r="O41" s="28">
        <v>69.2</v>
      </c>
      <c r="P41" s="24">
        <v>51761.599999999999</v>
      </c>
      <c r="Q41" s="28">
        <v>59.6</v>
      </c>
      <c r="R41" s="24">
        <v>44580.800000000003</v>
      </c>
      <c r="S41" s="28">
        <v>53</v>
      </c>
      <c r="T41" s="24">
        <v>39644</v>
      </c>
      <c r="U41" s="28">
        <v>60</v>
      </c>
      <c r="V41" s="24">
        <v>44880</v>
      </c>
      <c r="W41" s="28">
        <v>60</v>
      </c>
      <c r="X41" s="24">
        <v>44880</v>
      </c>
    </row>
    <row r="42" spans="1:24" ht="12" customHeight="1" thickBot="1" x14ac:dyDescent="0.4">
      <c r="A42">
        <v>28</v>
      </c>
      <c r="B42" s="21" t="s">
        <v>39</v>
      </c>
      <c r="C42" s="22">
        <v>38</v>
      </c>
      <c r="D42" s="22" t="s">
        <v>9</v>
      </c>
      <c r="E42" s="26">
        <v>12</v>
      </c>
      <c r="F42" s="16">
        <v>456</v>
      </c>
      <c r="G42" s="28">
        <v>2.7</v>
      </c>
      <c r="H42" s="20">
        <v>102.6</v>
      </c>
      <c r="I42" s="41">
        <v>10.5</v>
      </c>
      <c r="J42" s="18">
        <v>399</v>
      </c>
      <c r="K42" s="28">
        <v>11</v>
      </c>
      <c r="L42" s="24">
        <v>418</v>
      </c>
      <c r="M42" s="28">
        <v>8</v>
      </c>
      <c r="N42" s="20">
        <v>304</v>
      </c>
      <c r="O42" s="28">
        <v>15.85</v>
      </c>
      <c r="P42" s="24">
        <v>602.29999999999995</v>
      </c>
      <c r="Q42" s="28">
        <v>3.4</v>
      </c>
      <c r="R42" s="24">
        <v>129.19999999999999</v>
      </c>
      <c r="S42" s="28">
        <v>12</v>
      </c>
      <c r="T42" s="24">
        <v>456</v>
      </c>
      <c r="U42" s="28">
        <v>10</v>
      </c>
      <c r="V42" s="24">
        <v>380</v>
      </c>
      <c r="W42" s="28">
        <v>12</v>
      </c>
      <c r="X42" s="24">
        <v>456</v>
      </c>
    </row>
    <row r="43" spans="1:24" ht="12" customHeight="1" thickBot="1" x14ac:dyDescent="0.4">
      <c r="A43">
        <v>29</v>
      </c>
      <c r="B43" s="21" t="s">
        <v>128</v>
      </c>
      <c r="C43" s="22">
        <v>239</v>
      </c>
      <c r="D43" s="22" t="s">
        <v>4</v>
      </c>
      <c r="E43" s="26">
        <v>230</v>
      </c>
      <c r="F43" s="16">
        <v>54970</v>
      </c>
      <c r="G43" s="28">
        <v>185</v>
      </c>
      <c r="H43" s="20">
        <v>44215</v>
      </c>
      <c r="I43" s="27">
        <v>208</v>
      </c>
      <c r="J43" s="18">
        <v>49712</v>
      </c>
      <c r="K43" s="28">
        <v>215</v>
      </c>
      <c r="L43" s="24">
        <v>51385</v>
      </c>
      <c r="M43" s="28">
        <v>194.89</v>
      </c>
      <c r="N43" s="20">
        <v>46578.71</v>
      </c>
      <c r="O43" s="28">
        <v>203.15</v>
      </c>
      <c r="P43" s="24">
        <v>48552.85</v>
      </c>
      <c r="Q43" s="28">
        <v>204.4</v>
      </c>
      <c r="R43" s="24">
        <v>48851.6</v>
      </c>
      <c r="S43" s="28">
        <v>234</v>
      </c>
      <c r="T43" s="24">
        <v>55926</v>
      </c>
      <c r="U43" s="28">
        <v>430</v>
      </c>
      <c r="V43" s="24">
        <v>102770</v>
      </c>
      <c r="W43" s="28">
        <v>220</v>
      </c>
      <c r="X43" s="24">
        <v>52580</v>
      </c>
    </row>
    <row r="44" spans="1:24" ht="12" customHeight="1" thickBot="1" x14ac:dyDescent="0.4">
      <c r="A44">
        <v>30</v>
      </c>
      <c r="B44" s="21" t="s">
        <v>129</v>
      </c>
      <c r="C44" s="22">
        <v>79</v>
      </c>
      <c r="D44" s="22" t="s">
        <v>4</v>
      </c>
      <c r="E44" s="26">
        <v>235</v>
      </c>
      <c r="F44" s="16">
        <v>18565</v>
      </c>
      <c r="G44" s="28">
        <v>180</v>
      </c>
      <c r="H44" s="20">
        <v>14220</v>
      </c>
      <c r="I44" s="27">
        <v>208</v>
      </c>
      <c r="J44" s="18">
        <v>16432</v>
      </c>
      <c r="K44" s="28">
        <v>215</v>
      </c>
      <c r="L44" s="24">
        <v>16985</v>
      </c>
      <c r="M44" s="28">
        <v>159.85</v>
      </c>
      <c r="N44" s="20">
        <v>12628.15</v>
      </c>
      <c r="O44" s="28">
        <v>192.6</v>
      </c>
      <c r="P44" s="24">
        <v>15215.4</v>
      </c>
      <c r="Q44" s="28">
        <v>192.6</v>
      </c>
      <c r="R44" s="24">
        <v>15215.4</v>
      </c>
      <c r="S44" s="28">
        <v>234</v>
      </c>
      <c r="T44" s="24">
        <v>18486</v>
      </c>
      <c r="U44" s="28">
        <v>430</v>
      </c>
      <c r="V44" s="24">
        <v>33970</v>
      </c>
      <c r="W44" s="28">
        <v>220</v>
      </c>
      <c r="X44" s="24">
        <v>17380</v>
      </c>
    </row>
    <row r="45" spans="1:24" ht="12" customHeight="1" thickBot="1" x14ac:dyDescent="0.4">
      <c r="A45">
        <v>31</v>
      </c>
      <c r="B45" s="21" t="s">
        <v>130</v>
      </c>
      <c r="C45" s="22">
        <v>64</v>
      </c>
      <c r="D45" s="22" t="s">
        <v>131</v>
      </c>
      <c r="E45" s="26">
        <v>24</v>
      </c>
      <c r="F45" s="32">
        <v>1536</v>
      </c>
      <c r="G45" s="28">
        <v>12</v>
      </c>
      <c r="H45" s="42">
        <v>768</v>
      </c>
      <c r="I45" s="27">
        <v>40</v>
      </c>
      <c r="J45" s="18">
        <v>2560</v>
      </c>
      <c r="K45" s="28">
        <v>30</v>
      </c>
      <c r="L45" s="24">
        <v>1920</v>
      </c>
      <c r="M45" s="28">
        <v>40</v>
      </c>
      <c r="N45" s="20">
        <v>2560</v>
      </c>
      <c r="O45" s="28">
        <v>28.85</v>
      </c>
      <c r="P45" s="24">
        <v>1846.4</v>
      </c>
      <c r="Q45" s="28">
        <v>16.5</v>
      </c>
      <c r="R45" s="24">
        <v>1056</v>
      </c>
      <c r="S45" s="28">
        <v>53.25</v>
      </c>
      <c r="T45" s="24">
        <v>3408</v>
      </c>
      <c r="U45" s="28">
        <v>22</v>
      </c>
      <c r="V45" s="24">
        <v>1408</v>
      </c>
      <c r="W45" s="28">
        <v>20</v>
      </c>
      <c r="X45" s="24">
        <v>1280</v>
      </c>
    </row>
    <row r="46" spans="1:24" ht="12" customHeight="1" thickBot="1" x14ac:dyDescent="0.4">
      <c r="A46">
        <v>32</v>
      </c>
      <c r="B46" s="21" t="s">
        <v>132</v>
      </c>
      <c r="C46" s="22">
        <v>400</v>
      </c>
      <c r="D46" s="22" t="s">
        <v>131</v>
      </c>
      <c r="E46" s="31">
        <v>17</v>
      </c>
      <c r="F46" s="16">
        <v>6800</v>
      </c>
      <c r="G46" s="43">
        <v>12</v>
      </c>
      <c r="H46" s="24">
        <v>4800</v>
      </c>
      <c r="I46" s="41">
        <v>14.5</v>
      </c>
      <c r="J46" s="18">
        <v>5800</v>
      </c>
      <c r="K46" s="43">
        <v>12</v>
      </c>
      <c r="L46" s="24">
        <v>4800</v>
      </c>
      <c r="M46" s="43">
        <v>9</v>
      </c>
      <c r="N46" s="20">
        <v>3600</v>
      </c>
      <c r="O46" s="43">
        <v>11.1</v>
      </c>
      <c r="P46" s="24">
        <v>4440</v>
      </c>
      <c r="Q46" s="43">
        <v>12.25</v>
      </c>
      <c r="R46" s="24">
        <v>4900</v>
      </c>
      <c r="S46" s="43">
        <v>18.25</v>
      </c>
      <c r="T46" s="24">
        <v>7300</v>
      </c>
      <c r="U46" s="43">
        <v>8</v>
      </c>
      <c r="V46" s="24">
        <v>3200</v>
      </c>
      <c r="W46" s="43">
        <v>5</v>
      </c>
      <c r="X46" s="24">
        <v>2000</v>
      </c>
    </row>
    <row r="47" spans="1:24" ht="12" customHeight="1" thickBot="1" x14ac:dyDescent="0.4">
      <c r="A47">
        <v>33</v>
      </c>
      <c r="B47" s="21" t="s">
        <v>133</v>
      </c>
      <c r="C47" s="22">
        <v>19</v>
      </c>
      <c r="D47" s="22" t="s">
        <v>10</v>
      </c>
      <c r="E47" s="31">
        <v>59</v>
      </c>
      <c r="F47" s="32">
        <v>1121</v>
      </c>
      <c r="G47" s="43">
        <v>95</v>
      </c>
      <c r="H47" s="24">
        <v>1805</v>
      </c>
      <c r="I47" s="41">
        <v>112</v>
      </c>
      <c r="J47" s="18">
        <v>2128</v>
      </c>
      <c r="K47" s="43">
        <v>125</v>
      </c>
      <c r="L47" s="24">
        <v>2375</v>
      </c>
      <c r="M47" s="43">
        <v>70</v>
      </c>
      <c r="N47" s="20">
        <v>1330</v>
      </c>
      <c r="O47" s="43">
        <v>127</v>
      </c>
      <c r="P47" s="24">
        <v>2413</v>
      </c>
      <c r="Q47" s="43">
        <v>92</v>
      </c>
      <c r="R47" s="24">
        <v>1748</v>
      </c>
      <c r="S47" s="43">
        <v>62.5</v>
      </c>
      <c r="T47" s="24">
        <v>1187.5</v>
      </c>
      <c r="U47" s="43">
        <v>71</v>
      </c>
      <c r="V47" s="24">
        <v>1349</v>
      </c>
      <c r="W47" s="43">
        <v>55</v>
      </c>
      <c r="X47" s="24">
        <v>1045</v>
      </c>
    </row>
    <row r="48" spans="1:24" ht="12" customHeight="1" thickBot="1" x14ac:dyDescent="0.4">
      <c r="B48" s="33" t="s">
        <v>114</v>
      </c>
      <c r="C48" s="34"/>
      <c r="D48" s="44"/>
      <c r="E48" s="45"/>
      <c r="F48" s="40">
        <f>SUM(F41:F47)</f>
        <v>127954</v>
      </c>
      <c r="G48" s="46"/>
      <c r="H48" s="37">
        <f>SUM(H41:H47)</f>
        <v>101066.6</v>
      </c>
      <c r="I48" s="47"/>
      <c r="J48" s="40">
        <f>SUM(J41:J47)</f>
        <v>114431</v>
      </c>
      <c r="K48" s="46"/>
      <c r="L48" s="37">
        <f>SUM(L41:L47)</f>
        <v>126503</v>
      </c>
      <c r="M48" s="46"/>
      <c r="N48" s="37">
        <f>SUM(N41:N47)</f>
        <v>111716.29999999999</v>
      </c>
      <c r="O48" s="46"/>
      <c r="P48" s="37">
        <f>SUM(P41:P47)</f>
        <v>124831.54999999999</v>
      </c>
      <c r="Q48" s="46"/>
      <c r="R48" s="37">
        <f>SUM(R41:R47)</f>
        <v>116481</v>
      </c>
      <c r="S48" s="46"/>
      <c r="T48" s="37">
        <f>SUM(T41:T47)</f>
        <v>126407.5</v>
      </c>
      <c r="U48" s="46"/>
      <c r="V48" s="37">
        <f>SUM(V41:V47)</f>
        <v>187957</v>
      </c>
      <c r="W48" s="46"/>
      <c r="X48" s="37">
        <f>SUM(X41:X47)</f>
        <v>119621</v>
      </c>
    </row>
    <row r="49" spans="1:24" ht="12" customHeight="1" thickBot="1" x14ac:dyDescent="0.4">
      <c r="B49" s="21" t="s">
        <v>134</v>
      </c>
      <c r="C49" s="34"/>
      <c r="D49" s="44"/>
      <c r="E49" s="48"/>
      <c r="F49" s="49"/>
      <c r="G49" s="46"/>
      <c r="H49" s="20"/>
      <c r="I49" s="47"/>
      <c r="J49" s="18"/>
      <c r="K49" s="46"/>
      <c r="L49" s="20"/>
      <c r="M49" s="46"/>
      <c r="N49" s="20"/>
      <c r="O49" s="46"/>
      <c r="P49" s="20"/>
      <c r="Q49" s="46"/>
      <c r="R49" s="20"/>
      <c r="S49" s="46"/>
      <c r="T49" s="20"/>
      <c r="U49" s="46"/>
      <c r="V49" s="20"/>
      <c r="W49" s="46"/>
      <c r="X49" s="20"/>
    </row>
    <row r="50" spans="1:24" ht="12" customHeight="1" thickBot="1" x14ac:dyDescent="0.4">
      <c r="A50">
        <v>34</v>
      </c>
      <c r="B50" s="21" t="s">
        <v>48</v>
      </c>
      <c r="C50" s="22">
        <v>1</v>
      </c>
      <c r="D50" s="50" t="s">
        <v>100</v>
      </c>
      <c r="E50" s="51">
        <v>700</v>
      </c>
      <c r="F50" s="49">
        <v>700</v>
      </c>
      <c r="G50" s="47">
        <v>6000</v>
      </c>
      <c r="H50" s="18">
        <v>6000</v>
      </c>
      <c r="I50" s="47">
        <v>5500</v>
      </c>
      <c r="J50" s="18">
        <v>5500</v>
      </c>
      <c r="K50" s="46">
        <v>2000</v>
      </c>
      <c r="L50" s="24">
        <v>2000</v>
      </c>
      <c r="M50" s="46">
        <v>1400</v>
      </c>
      <c r="N50" s="20">
        <v>1400</v>
      </c>
      <c r="O50" s="46">
        <v>5685.9</v>
      </c>
      <c r="P50" s="24">
        <v>5685.9</v>
      </c>
      <c r="Q50" s="46">
        <v>2977</v>
      </c>
      <c r="R50" s="24">
        <v>2977</v>
      </c>
      <c r="S50" s="46">
        <v>6700</v>
      </c>
      <c r="T50" s="24">
        <v>6700</v>
      </c>
      <c r="U50" s="46">
        <v>500</v>
      </c>
      <c r="V50" s="24">
        <v>500</v>
      </c>
      <c r="W50" s="46">
        <v>1333</v>
      </c>
      <c r="X50" s="24">
        <v>1333</v>
      </c>
    </row>
    <row r="51" spans="1:24" ht="12" customHeight="1" thickBot="1" x14ac:dyDescent="0.4">
      <c r="A51">
        <v>35</v>
      </c>
      <c r="B51" s="21" t="s">
        <v>51</v>
      </c>
      <c r="C51" s="22">
        <v>1</v>
      </c>
      <c r="D51" s="50" t="s">
        <v>100</v>
      </c>
      <c r="E51" s="51">
        <v>4200</v>
      </c>
      <c r="F51" s="49">
        <v>4200</v>
      </c>
      <c r="G51" s="47">
        <v>7500</v>
      </c>
      <c r="H51" s="18">
        <v>7500</v>
      </c>
      <c r="I51" s="47">
        <v>4500</v>
      </c>
      <c r="J51" s="18">
        <v>4500</v>
      </c>
      <c r="K51" s="46">
        <v>20000</v>
      </c>
      <c r="L51" s="24">
        <v>20000</v>
      </c>
      <c r="M51" s="46">
        <v>5500</v>
      </c>
      <c r="N51" s="20">
        <v>5500</v>
      </c>
      <c r="O51" s="46">
        <v>10885</v>
      </c>
      <c r="P51" s="24">
        <v>10885</v>
      </c>
      <c r="Q51" s="46">
        <v>3124</v>
      </c>
      <c r="R51" s="24">
        <v>3124</v>
      </c>
      <c r="S51" s="46">
        <v>12300</v>
      </c>
      <c r="T51" s="24">
        <v>12300</v>
      </c>
      <c r="U51" s="46">
        <v>500</v>
      </c>
      <c r="V51" s="24">
        <v>500</v>
      </c>
      <c r="W51" s="46">
        <v>8833</v>
      </c>
      <c r="X51" s="24">
        <v>8833</v>
      </c>
    </row>
    <row r="52" spans="1:24" ht="12" customHeight="1" thickBot="1" x14ac:dyDescent="0.4">
      <c r="A52">
        <v>36</v>
      </c>
      <c r="B52" s="21" t="s">
        <v>135</v>
      </c>
      <c r="C52" s="22">
        <v>141</v>
      </c>
      <c r="D52" s="50" t="s">
        <v>131</v>
      </c>
      <c r="E52" s="51">
        <v>12</v>
      </c>
      <c r="F52" s="49">
        <v>1692</v>
      </c>
      <c r="G52" s="47">
        <v>20</v>
      </c>
      <c r="H52" s="18">
        <v>2820</v>
      </c>
      <c r="I52" s="47">
        <v>23</v>
      </c>
      <c r="J52" s="18">
        <v>3243</v>
      </c>
      <c r="K52" s="46">
        <v>15</v>
      </c>
      <c r="L52" s="24">
        <v>2115</v>
      </c>
      <c r="M52" s="46">
        <v>4</v>
      </c>
      <c r="N52" s="20">
        <v>564</v>
      </c>
      <c r="O52" s="46">
        <v>23.8</v>
      </c>
      <c r="P52" s="24">
        <v>3355.88</v>
      </c>
      <c r="Q52" s="46">
        <v>20.75</v>
      </c>
      <c r="R52" s="24">
        <v>2925.75</v>
      </c>
      <c r="S52" s="46">
        <v>4.75</v>
      </c>
      <c r="T52" s="24">
        <v>669.75</v>
      </c>
      <c r="U52" s="46">
        <v>45</v>
      </c>
      <c r="V52" s="24">
        <v>6345</v>
      </c>
      <c r="W52" s="46">
        <v>15</v>
      </c>
      <c r="X52" s="24">
        <v>2115</v>
      </c>
    </row>
    <row r="53" spans="1:24" ht="12" customHeight="1" thickBot="1" x14ac:dyDescent="0.4">
      <c r="A53">
        <v>37</v>
      </c>
      <c r="B53" s="21" t="s">
        <v>136</v>
      </c>
      <c r="C53" s="22">
        <v>280</v>
      </c>
      <c r="D53" s="50" t="s">
        <v>110</v>
      </c>
      <c r="E53" s="51">
        <v>7</v>
      </c>
      <c r="F53" s="49">
        <v>1960</v>
      </c>
      <c r="G53" s="47">
        <v>8</v>
      </c>
      <c r="H53" s="18">
        <v>2240</v>
      </c>
      <c r="I53" s="47">
        <v>11.25</v>
      </c>
      <c r="J53" s="18">
        <v>3150</v>
      </c>
      <c r="K53" s="46">
        <v>7</v>
      </c>
      <c r="L53" s="24">
        <v>1960</v>
      </c>
      <c r="M53" s="46">
        <v>3</v>
      </c>
      <c r="N53" s="20">
        <v>840</v>
      </c>
      <c r="O53" s="46">
        <v>13.6</v>
      </c>
      <c r="P53" s="24">
        <v>3808</v>
      </c>
      <c r="Q53" s="46">
        <v>10.5</v>
      </c>
      <c r="R53" s="24">
        <v>2940</v>
      </c>
      <c r="S53" s="46">
        <v>2.85</v>
      </c>
      <c r="T53" s="24">
        <v>798</v>
      </c>
      <c r="U53" s="46">
        <v>12</v>
      </c>
      <c r="V53" s="24">
        <v>3360</v>
      </c>
      <c r="W53" s="46">
        <v>5</v>
      </c>
      <c r="X53" s="24">
        <v>1400</v>
      </c>
    </row>
    <row r="54" spans="1:24" ht="12" customHeight="1" thickBot="1" x14ac:dyDescent="0.4">
      <c r="A54">
        <v>38</v>
      </c>
      <c r="B54" s="21" t="s">
        <v>137</v>
      </c>
      <c r="C54" s="22">
        <v>48</v>
      </c>
      <c r="D54" s="50" t="s">
        <v>110</v>
      </c>
      <c r="E54" s="51">
        <v>12</v>
      </c>
      <c r="F54" s="49">
        <v>576</v>
      </c>
      <c r="G54" s="47">
        <v>9.5</v>
      </c>
      <c r="H54" s="18">
        <v>456</v>
      </c>
      <c r="I54" s="47">
        <v>1.5</v>
      </c>
      <c r="J54" s="18">
        <v>72</v>
      </c>
      <c r="K54" s="46">
        <v>4</v>
      </c>
      <c r="L54" s="24">
        <v>192</v>
      </c>
      <c r="M54" s="46">
        <v>0.35</v>
      </c>
      <c r="N54" s="20">
        <v>16.8</v>
      </c>
      <c r="O54" s="46">
        <v>19.5</v>
      </c>
      <c r="P54" s="24">
        <v>936</v>
      </c>
      <c r="Q54" s="46">
        <v>3.5</v>
      </c>
      <c r="R54" s="24">
        <v>168</v>
      </c>
      <c r="S54" s="46">
        <v>0.3</v>
      </c>
      <c r="T54" s="24">
        <v>14.4</v>
      </c>
      <c r="U54" s="46">
        <v>1.65</v>
      </c>
      <c r="V54" s="24">
        <v>79.2</v>
      </c>
      <c r="W54" s="46">
        <v>1</v>
      </c>
      <c r="X54" s="24">
        <v>48</v>
      </c>
    </row>
    <row r="55" spans="1:24" ht="12" customHeight="1" thickBot="1" x14ac:dyDescent="0.4">
      <c r="A55">
        <v>39</v>
      </c>
      <c r="B55" s="21" t="s">
        <v>138</v>
      </c>
      <c r="C55" s="22">
        <v>324</v>
      </c>
      <c r="D55" s="50" t="s">
        <v>110</v>
      </c>
      <c r="E55" s="51">
        <v>3.5</v>
      </c>
      <c r="F55" s="49">
        <v>1134</v>
      </c>
      <c r="G55" s="47">
        <v>0.35</v>
      </c>
      <c r="H55" s="18">
        <v>113.4</v>
      </c>
      <c r="I55" s="47">
        <v>0.5</v>
      </c>
      <c r="J55" s="18">
        <v>162</v>
      </c>
      <c r="K55" s="46">
        <v>3.5</v>
      </c>
      <c r="L55" s="24">
        <v>1134</v>
      </c>
      <c r="M55" s="46">
        <v>0.63</v>
      </c>
      <c r="N55" s="20">
        <v>204.12</v>
      </c>
      <c r="O55" s="46">
        <v>2</v>
      </c>
      <c r="P55" s="24">
        <v>648</v>
      </c>
      <c r="Q55" s="46">
        <v>2.75</v>
      </c>
      <c r="R55" s="24">
        <v>891</v>
      </c>
      <c r="S55" s="46">
        <v>0.75</v>
      </c>
      <c r="T55" s="24">
        <v>243</v>
      </c>
      <c r="U55" s="46">
        <v>1.65</v>
      </c>
      <c r="V55" s="24">
        <v>534.6</v>
      </c>
      <c r="W55" s="46">
        <v>1</v>
      </c>
      <c r="X55" s="24">
        <v>324</v>
      </c>
    </row>
    <row r="56" spans="1:24" ht="12" customHeight="1" thickBot="1" x14ac:dyDescent="0.4">
      <c r="A56">
        <v>40</v>
      </c>
      <c r="B56" s="21" t="s">
        <v>139</v>
      </c>
      <c r="C56" s="22">
        <v>2</v>
      </c>
      <c r="D56" s="50" t="s">
        <v>10</v>
      </c>
      <c r="E56" s="51">
        <v>89</v>
      </c>
      <c r="F56" s="49">
        <v>178</v>
      </c>
      <c r="G56" s="47">
        <v>75</v>
      </c>
      <c r="H56" s="18">
        <v>150</v>
      </c>
      <c r="I56" s="47">
        <v>50</v>
      </c>
      <c r="J56" s="18">
        <v>100</v>
      </c>
      <c r="K56" s="46">
        <v>250</v>
      </c>
      <c r="L56" s="24">
        <v>500</v>
      </c>
      <c r="M56" s="46">
        <v>25</v>
      </c>
      <c r="N56" s="20">
        <v>50</v>
      </c>
      <c r="O56" s="46">
        <v>330</v>
      </c>
      <c r="P56" s="24">
        <v>660</v>
      </c>
      <c r="Q56" s="46">
        <v>142</v>
      </c>
      <c r="R56" s="24">
        <v>284</v>
      </c>
      <c r="S56" s="46">
        <v>17.75</v>
      </c>
      <c r="T56" s="24">
        <v>35.5</v>
      </c>
      <c r="U56" s="46">
        <v>140</v>
      </c>
      <c r="V56" s="24">
        <v>280</v>
      </c>
      <c r="W56" s="46">
        <v>18</v>
      </c>
      <c r="X56" s="24">
        <v>36</v>
      </c>
    </row>
    <row r="57" spans="1:24" ht="12" customHeight="1" thickBot="1" x14ac:dyDescent="0.4">
      <c r="A57">
        <v>41</v>
      </c>
      <c r="B57" s="21" t="s">
        <v>140</v>
      </c>
      <c r="C57" s="22">
        <v>1</v>
      </c>
      <c r="D57" s="50" t="s">
        <v>100</v>
      </c>
      <c r="E57" s="51">
        <v>2700</v>
      </c>
      <c r="F57" s="49">
        <v>2700</v>
      </c>
      <c r="G57" s="47">
        <v>4500</v>
      </c>
      <c r="H57" s="18">
        <v>4500</v>
      </c>
      <c r="I57" s="47">
        <v>3000</v>
      </c>
      <c r="J57" s="18">
        <v>3000</v>
      </c>
      <c r="K57" s="46">
        <v>9000</v>
      </c>
      <c r="L57" s="24">
        <v>9000</v>
      </c>
      <c r="M57" s="46">
        <v>2150</v>
      </c>
      <c r="N57" s="20">
        <v>2150</v>
      </c>
      <c r="O57" s="46">
        <v>3520</v>
      </c>
      <c r="P57" s="24">
        <v>3520</v>
      </c>
      <c r="Q57" s="46">
        <v>3452</v>
      </c>
      <c r="R57" s="24">
        <v>3452</v>
      </c>
      <c r="S57" s="46">
        <v>10150</v>
      </c>
      <c r="T57" s="24">
        <v>10150</v>
      </c>
      <c r="U57" s="46">
        <v>500</v>
      </c>
      <c r="V57" s="24">
        <v>500</v>
      </c>
      <c r="W57" s="46">
        <v>11889</v>
      </c>
      <c r="X57" s="24">
        <v>11889</v>
      </c>
    </row>
    <row r="58" spans="1:24" ht="12" customHeight="1" thickBot="1" x14ac:dyDescent="0.4">
      <c r="B58" s="33" t="s">
        <v>114</v>
      </c>
      <c r="C58" s="34"/>
      <c r="D58" s="44"/>
      <c r="E58" s="51"/>
      <c r="F58" s="52">
        <f>SUM(F50:F57)</f>
        <v>13140</v>
      </c>
      <c r="G58" s="47"/>
      <c r="H58" s="40">
        <f>SUM(H50:H57)</f>
        <v>23779.4</v>
      </c>
      <c r="I58" s="47"/>
      <c r="J58" s="40">
        <f>SUM(J50:J57)</f>
        <v>19727</v>
      </c>
      <c r="K58" s="46"/>
      <c r="L58" s="37">
        <f>SUM(L50:L57)</f>
        <v>36901</v>
      </c>
      <c r="M58" s="46"/>
      <c r="N58" s="37">
        <f>SUM(N50:N57)</f>
        <v>10724.92</v>
      </c>
      <c r="O58" s="46"/>
      <c r="P58" s="37">
        <f>SUM(P50:P57)</f>
        <v>29498.780000000002</v>
      </c>
      <c r="Q58" s="46"/>
      <c r="R58" s="37">
        <f>SUM(R50:R57)</f>
        <v>16761.75</v>
      </c>
      <c r="S58" s="46"/>
      <c r="T58" s="37">
        <f>SUM(T50:T57)</f>
        <v>30910.65</v>
      </c>
      <c r="U58" s="46"/>
      <c r="V58" s="37">
        <f>SUM(V50:V57)</f>
        <v>12098.800000000001</v>
      </c>
      <c r="W58" s="46"/>
      <c r="X58" s="37">
        <f>SUM(X50:X57)</f>
        <v>25978</v>
      </c>
    </row>
    <row r="59" spans="1:24" ht="12" customHeight="1" thickBot="1" x14ac:dyDescent="0.4">
      <c r="A59">
        <v>42</v>
      </c>
      <c r="B59" s="21" t="s">
        <v>141</v>
      </c>
      <c r="C59" s="22">
        <v>1</v>
      </c>
      <c r="D59" s="50" t="s">
        <v>100</v>
      </c>
      <c r="E59" s="51">
        <v>5000</v>
      </c>
      <c r="F59" s="49">
        <v>5000</v>
      </c>
      <c r="G59" s="47">
        <v>2000</v>
      </c>
      <c r="H59" s="18">
        <v>2000</v>
      </c>
      <c r="I59" s="47">
        <v>3650</v>
      </c>
      <c r="J59" s="18">
        <v>3650</v>
      </c>
      <c r="K59" s="46">
        <v>6250</v>
      </c>
      <c r="L59" s="20">
        <v>6250</v>
      </c>
      <c r="M59" s="46">
        <v>2500</v>
      </c>
      <c r="N59" s="20">
        <v>2500</v>
      </c>
      <c r="O59" s="53" t="s">
        <v>142</v>
      </c>
      <c r="P59" s="24" t="s">
        <v>142</v>
      </c>
      <c r="Q59" s="46">
        <v>4128</v>
      </c>
      <c r="R59" s="20">
        <v>4128</v>
      </c>
      <c r="S59" s="46">
        <v>2575</v>
      </c>
      <c r="T59" s="20">
        <v>2575</v>
      </c>
      <c r="U59" s="46">
        <v>1</v>
      </c>
      <c r="V59" s="20">
        <v>1</v>
      </c>
      <c r="W59" s="46">
        <v>4352</v>
      </c>
      <c r="X59" s="20">
        <v>4352</v>
      </c>
    </row>
    <row r="60" spans="1:24" ht="12" customHeight="1" thickBot="1" x14ac:dyDescent="0.4">
      <c r="B60" s="54" t="s">
        <v>143</v>
      </c>
      <c r="C60" s="34"/>
      <c r="D60" s="44"/>
      <c r="E60" s="48"/>
      <c r="F60" s="52">
        <f>SUM(F22,F30,F39,F48,F58,F59)</f>
        <v>219776.3</v>
      </c>
      <c r="G60" s="47"/>
      <c r="H60" s="37">
        <f>SUM(H22+H30+H39+H48+H58+H59)</f>
        <v>243619.9</v>
      </c>
      <c r="I60" s="47"/>
      <c r="J60" s="40">
        <f>SUM(J59, J58, J48, J39, J30, J22)</f>
        <v>248382</v>
      </c>
      <c r="K60" s="46"/>
      <c r="L60" s="37">
        <f>SUM(L59,L58, L48, L39, L30, L22, )</f>
        <v>251322</v>
      </c>
      <c r="M60" s="46"/>
      <c r="N60" s="38">
        <f>SUM(N59,N58, N48, N39, N30, N22, )</f>
        <v>253546.96</v>
      </c>
      <c r="O60" s="46"/>
      <c r="P60" s="37">
        <f>SUM(P59,P58, P48, P39, P30, P22, )</f>
        <v>279232.23</v>
      </c>
      <c r="Q60" s="46"/>
      <c r="R60" s="55">
        <f>SUM(R59,R58, R48, R39, R30, R22, )</f>
        <v>286121.7</v>
      </c>
      <c r="S60" s="46"/>
      <c r="T60" s="37">
        <f>SUM(T59,T58, T48, T39, T30, T22, )</f>
        <v>285834.94999999995</v>
      </c>
      <c r="U60" s="46"/>
      <c r="V60" s="37">
        <f>SUM(V59,V58, V48, V39, V30, V22, )</f>
        <v>296905.96999999997</v>
      </c>
      <c r="W60" s="46"/>
      <c r="X60" s="37">
        <f>SUM(X59,X58, X48, X39, X30, X22, )</f>
        <v>276573</v>
      </c>
    </row>
    <row r="61" spans="1:24" ht="12" customHeight="1" thickBot="1" x14ac:dyDescent="0.4">
      <c r="B61" s="54" t="s">
        <v>144</v>
      </c>
      <c r="C61" s="34"/>
      <c r="D61" s="44"/>
      <c r="E61" s="48"/>
      <c r="F61" s="49">
        <v>219776.3</v>
      </c>
      <c r="G61" s="47"/>
      <c r="H61" s="18">
        <v>243619.9</v>
      </c>
      <c r="I61" s="47"/>
      <c r="J61" s="18">
        <v>248382</v>
      </c>
      <c r="K61" s="46"/>
      <c r="L61" s="20">
        <v>251322</v>
      </c>
      <c r="M61" s="46"/>
      <c r="N61" s="56">
        <v>253546.96</v>
      </c>
      <c r="O61" s="46"/>
      <c r="P61" s="20">
        <v>279232.15000000002</v>
      </c>
      <c r="Q61" s="46"/>
      <c r="R61" s="57">
        <v>283508.09999999998</v>
      </c>
      <c r="S61" s="46"/>
      <c r="T61" s="20">
        <v>285834.95</v>
      </c>
      <c r="U61" s="46"/>
      <c r="V61" s="20">
        <v>296905.96999999997</v>
      </c>
      <c r="W61" s="46"/>
      <c r="X61" s="20">
        <v>276573</v>
      </c>
    </row>
    <row r="62" spans="1:24" ht="12" customHeight="1" thickBot="1" x14ac:dyDescent="0.4">
      <c r="B62" s="58" t="s">
        <v>145</v>
      </c>
      <c r="C62" s="34"/>
      <c r="D62" s="44"/>
      <c r="E62" s="48"/>
      <c r="F62" s="59">
        <v>0</v>
      </c>
      <c r="G62" s="47"/>
      <c r="H62" s="60">
        <v>0</v>
      </c>
      <c r="I62" s="47"/>
      <c r="J62" s="18"/>
      <c r="K62" s="46"/>
      <c r="L62" s="20"/>
      <c r="M62" s="46"/>
      <c r="N62" s="56"/>
      <c r="O62" s="46"/>
      <c r="P62" s="20">
        <v>-0.1</v>
      </c>
      <c r="Q62" s="46"/>
      <c r="R62" s="61"/>
      <c r="S62" s="46"/>
      <c r="T62" s="20"/>
      <c r="U62" s="46"/>
      <c r="V62" s="20"/>
      <c r="W62" s="46"/>
      <c r="X62" s="20"/>
    </row>
    <row r="63" spans="1:24" ht="12" customHeight="1" thickBot="1" x14ac:dyDescent="0.4">
      <c r="B63" s="62"/>
      <c r="C63" s="34"/>
      <c r="D63" s="44"/>
      <c r="E63" s="48"/>
      <c r="F63" s="63"/>
      <c r="G63" s="46"/>
      <c r="H63" s="20"/>
      <c r="I63" s="46"/>
      <c r="J63" s="20"/>
      <c r="K63" s="46"/>
      <c r="L63" s="20"/>
      <c r="M63" s="46"/>
      <c r="N63" s="20"/>
      <c r="O63" s="46"/>
      <c r="P63" s="20"/>
      <c r="Q63" s="1728" t="s">
        <v>146</v>
      </c>
      <c r="R63" s="1729"/>
      <c r="S63" s="46"/>
      <c r="T63" s="20"/>
      <c r="U63" s="46"/>
      <c r="V63" s="20"/>
      <c r="W63" s="46"/>
      <c r="X63" s="20"/>
    </row>
  </sheetData>
  <mergeCells count="11">
    <mergeCell ref="O6:P6"/>
    <mergeCell ref="E6:F6"/>
    <mergeCell ref="G6:H6"/>
    <mergeCell ref="I6:J6"/>
    <mergeCell ref="K6:L6"/>
    <mergeCell ref="M6:N6"/>
    <mergeCell ref="Q6:R6"/>
    <mergeCell ref="S6:T6"/>
    <mergeCell ref="U6:V6"/>
    <mergeCell ref="W6:X6"/>
    <mergeCell ref="Q63:R6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6"/>
  <sheetViews>
    <sheetView workbookViewId="0">
      <selection activeCell="E25" sqref="E25"/>
    </sheetView>
  </sheetViews>
  <sheetFormatPr defaultRowHeight="14.5" x14ac:dyDescent="0.35"/>
  <cols>
    <col min="2" max="2" width="39.81640625" customWidth="1"/>
    <col min="5" max="16" width="14.7265625" customWidth="1"/>
  </cols>
  <sheetData>
    <row r="1" spans="1:16" ht="15.5" x14ac:dyDescent="0.35">
      <c r="C1" s="755" t="s">
        <v>1581</v>
      </c>
    </row>
    <row r="2" spans="1:16" ht="15.5" x14ac:dyDescent="0.35">
      <c r="C2" s="755" t="s">
        <v>1576</v>
      </c>
    </row>
    <row r="3" spans="1:16" ht="15.5" x14ac:dyDescent="0.35">
      <c r="C3" s="755"/>
    </row>
    <row r="4" spans="1:16" ht="16" thickBot="1" x14ac:dyDescent="0.4">
      <c r="C4" s="755"/>
    </row>
    <row r="5" spans="1:16" ht="15.5" thickTop="1" thickBot="1" x14ac:dyDescent="0.4">
      <c r="A5" s="2"/>
      <c r="B5" s="2"/>
      <c r="C5" s="2"/>
      <c r="D5" s="2"/>
      <c r="E5" s="1774" t="s">
        <v>7</v>
      </c>
      <c r="F5" s="1774"/>
      <c r="G5" s="1773" t="s">
        <v>1592</v>
      </c>
      <c r="H5" s="1773"/>
      <c r="I5" s="1773" t="s">
        <v>1593</v>
      </c>
      <c r="J5" s="1773"/>
      <c r="K5" s="1773" t="s">
        <v>1594</v>
      </c>
      <c r="L5" s="1773"/>
      <c r="M5" s="1773" t="s">
        <v>1595</v>
      </c>
      <c r="N5" s="1773"/>
      <c r="O5" s="1773" t="s">
        <v>1596</v>
      </c>
      <c r="P5" s="1773"/>
    </row>
    <row r="6" spans="1:16" ht="15.5" thickTop="1" thickBot="1" x14ac:dyDescent="0.4">
      <c r="A6" s="804"/>
      <c r="B6" s="804" t="s">
        <v>0</v>
      </c>
      <c r="C6" s="804" t="s">
        <v>1</v>
      </c>
      <c r="D6" s="804" t="s">
        <v>2</v>
      </c>
      <c r="E6" s="799" t="s">
        <v>5</v>
      </c>
      <c r="F6" s="799" t="s">
        <v>6</v>
      </c>
      <c r="G6" s="799" t="s">
        <v>5</v>
      </c>
      <c r="H6" s="799" t="s">
        <v>6</v>
      </c>
      <c r="I6" s="799" t="s">
        <v>5</v>
      </c>
      <c r="J6" s="799" t="s">
        <v>6</v>
      </c>
      <c r="K6" s="799" t="s">
        <v>5</v>
      </c>
      <c r="L6" s="799" t="s">
        <v>6</v>
      </c>
      <c r="M6" s="799" t="s">
        <v>5</v>
      </c>
      <c r="N6" s="799" t="s">
        <v>6</v>
      </c>
      <c r="O6" s="799" t="s">
        <v>5</v>
      </c>
      <c r="P6" s="799" t="s">
        <v>6</v>
      </c>
    </row>
    <row r="7" spans="1:16" ht="12" customHeight="1" thickTop="1" thickBot="1" x14ac:dyDescent="0.4">
      <c r="A7" s="804">
        <v>1</v>
      </c>
      <c r="B7" s="808" t="s">
        <v>82</v>
      </c>
      <c r="C7" s="804">
        <v>1</v>
      </c>
      <c r="D7" s="804" t="s">
        <v>83</v>
      </c>
      <c r="E7" s="800">
        <v>2500</v>
      </c>
      <c r="F7" s="800">
        <f>+E7*$C7</f>
        <v>2500</v>
      </c>
      <c r="G7" s="800">
        <v>4750</v>
      </c>
      <c r="H7" s="800">
        <f t="shared" ref="H7:H15" si="0">+G7*$C7</f>
        <v>4750</v>
      </c>
      <c r="I7" s="800">
        <v>4500</v>
      </c>
      <c r="J7" s="800">
        <f t="shared" ref="J7:J15" si="1">+I7*C7</f>
        <v>4500</v>
      </c>
      <c r="K7" s="800">
        <v>1000</v>
      </c>
      <c r="L7" s="800">
        <f>+K7*$C7</f>
        <v>1000</v>
      </c>
      <c r="M7" s="800">
        <v>5000</v>
      </c>
      <c r="N7" s="800">
        <f>+M7*$C7</f>
        <v>5000</v>
      </c>
      <c r="O7" s="800">
        <v>2312</v>
      </c>
      <c r="P7" s="800">
        <f t="shared" ref="P7:P15" si="2">+O7*$C7</f>
        <v>2312</v>
      </c>
    </row>
    <row r="8" spans="1:16" ht="12" customHeight="1" thickTop="1" thickBot="1" x14ac:dyDescent="0.4">
      <c r="A8" s="804">
        <v>2</v>
      </c>
      <c r="B8" s="808" t="s">
        <v>84</v>
      </c>
      <c r="C8" s="804">
        <v>1</v>
      </c>
      <c r="D8" s="804" t="s">
        <v>83</v>
      </c>
      <c r="E8" s="800">
        <v>2500</v>
      </c>
      <c r="F8" s="800">
        <f t="shared" ref="F8:F15" si="3">+E8*$C8</f>
        <v>2500</v>
      </c>
      <c r="G8" s="800">
        <v>460</v>
      </c>
      <c r="H8" s="800">
        <f t="shared" si="0"/>
        <v>460</v>
      </c>
      <c r="I8" s="800">
        <v>2500</v>
      </c>
      <c r="J8" s="800">
        <f t="shared" si="1"/>
        <v>2500</v>
      </c>
      <c r="K8" s="800">
        <v>1000</v>
      </c>
      <c r="L8" s="800">
        <f t="shared" ref="L8:L15" si="4">+K8*$C8</f>
        <v>1000</v>
      </c>
      <c r="M8" s="800">
        <v>200</v>
      </c>
      <c r="N8" s="800">
        <f t="shared" ref="N8:N15" si="5">+M8*$C8</f>
        <v>200</v>
      </c>
      <c r="O8" s="800">
        <v>2040</v>
      </c>
      <c r="P8" s="800">
        <f t="shared" si="2"/>
        <v>2040</v>
      </c>
    </row>
    <row r="9" spans="1:16" ht="12" customHeight="1" thickTop="1" thickBot="1" x14ac:dyDescent="0.4">
      <c r="A9" s="804">
        <v>3</v>
      </c>
      <c r="B9" s="808" t="s">
        <v>85</v>
      </c>
      <c r="C9" s="804">
        <v>189</v>
      </c>
      <c r="D9" s="804" t="s">
        <v>3</v>
      </c>
      <c r="E9" s="800">
        <v>125</v>
      </c>
      <c r="F9" s="800">
        <f t="shared" si="3"/>
        <v>23625</v>
      </c>
      <c r="G9" s="800">
        <v>96.5</v>
      </c>
      <c r="H9" s="800">
        <f t="shared" si="0"/>
        <v>18238.5</v>
      </c>
      <c r="I9" s="800">
        <v>125</v>
      </c>
      <c r="J9" s="800">
        <f t="shared" si="1"/>
        <v>23625</v>
      </c>
      <c r="K9" s="800">
        <v>150</v>
      </c>
      <c r="L9" s="800">
        <f t="shared" si="4"/>
        <v>28350</v>
      </c>
      <c r="M9" s="800">
        <v>130</v>
      </c>
      <c r="N9" s="800">
        <f t="shared" si="5"/>
        <v>24570</v>
      </c>
      <c r="O9" s="800">
        <v>99</v>
      </c>
      <c r="P9" s="800">
        <f t="shared" si="2"/>
        <v>18711</v>
      </c>
    </row>
    <row r="10" spans="1:16" ht="12" customHeight="1" thickTop="1" thickBot="1" x14ac:dyDescent="0.4">
      <c r="A10" s="804">
        <v>4</v>
      </c>
      <c r="B10" s="808" t="s">
        <v>86</v>
      </c>
      <c r="C10" s="804">
        <v>108</v>
      </c>
      <c r="D10" s="804" t="s">
        <v>3</v>
      </c>
      <c r="E10" s="800">
        <v>60</v>
      </c>
      <c r="F10" s="800">
        <f t="shared" si="3"/>
        <v>6480</v>
      </c>
      <c r="G10" s="800">
        <v>34</v>
      </c>
      <c r="H10" s="800">
        <f t="shared" si="0"/>
        <v>3672</v>
      </c>
      <c r="I10" s="800">
        <v>55</v>
      </c>
      <c r="J10" s="800">
        <f t="shared" si="1"/>
        <v>5940</v>
      </c>
      <c r="K10" s="800">
        <v>35</v>
      </c>
      <c r="L10" s="800">
        <f t="shared" si="4"/>
        <v>3780</v>
      </c>
      <c r="M10" s="800">
        <v>50</v>
      </c>
      <c r="N10" s="800">
        <f t="shared" si="5"/>
        <v>5400</v>
      </c>
      <c r="O10" s="800">
        <v>41</v>
      </c>
      <c r="P10" s="800">
        <f t="shared" si="2"/>
        <v>4428</v>
      </c>
    </row>
    <row r="11" spans="1:16" ht="12" customHeight="1" thickTop="1" thickBot="1" x14ac:dyDescent="0.4">
      <c r="A11" s="804">
        <v>5</v>
      </c>
      <c r="B11" s="808" t="s">
        <v>87</v>
      </c>
      <c r="C11" s="804">
        <v>2</v>
      </c>
      <c r="D11" s="804" t="s">
        <v>88</v>
      </c>
      <c r="E11" s="800">
        <v>2000</v>
      </c>
      <c r="F11" s="800">
        <f t="shared" si="3"/>
        <v>4000</v>
      </c>
      <c r="G11" s="800">
        <v>1100</v>
      </c>
      <c r="H11" s="800">
        <f t="shared" si="0"/>
        <v>2200</v>
      </c>
      <c r="I11" s="800">
        <v>1500</v>
      </c>
      <c r="J11" s="800">
        <f t="shared" si="1"/>
        <v>3000</v>
      </c>
      <c r="K11" s="800">
        <v>2000</v>
      </c>
      <c r="L11" s="800">
        <f t="shared" si="4"/>
        <v>4000</v>
      </c>
      <c r="M11" s="800">
        <v>1500</v>
      </c>
      <c r="N11" s="800">
        <f t="shared" si="5"/>
        <v>3000</v>
      </c>
      <c r="O11" s="800">
        <v>1952</v>
      </c>
      <c r="P11" s="800">
        <f t="shared" si="2"/>
        <v>3904</v>
      </c>
    </row>
    <row r="12" spans="1:16" ht="12" customHeight="1" thickTop="1" thickBot="1" x14ac:dyDescent="0.4">
      <c r="A12" s="804">
        <v>6</v>
      </c>
      <c r="B12" s="808" t="s">
        <v>89</v>
      </c>
      <c r="C12" s="804">
        <v>0.3</v>
      </c>
      <c r="D12" s="804" t="s">
        <v>4</v>
      </c>
      <c r="E12" s="800">
        <v>3000</v>
      </c>
      <c r="F12" s="800">
        <f t="shared" si="3"/>
        <v>900</v>
      </c>
      <c r="G12" s="800">
        <v>1650</v>
      </c>
      <c r="H12" s="800">
        <f t="shared" si="0"/>
        <v>495</v>
      </c>
      <c r="I12" s="800">
        <v>3000</v>
      </c>
      <c r="J12" s="800">
        <f t="shared" si="1"/>
        <v>900</v>
      </c>
      <c r="K12" s="800">
        <v>3500</v>
      </c>
      <c r="L12" s="800">
        <f t="shared" si="4"/>
        <v>1050</v>
      </c>
      <c r="M12" s="800">
        <v>2000</v>
      </c>
      <c r="N12" s="800">
        <f t="shared" si="5"/>
        <v>600</v>
      </c>
      <c r="O12" s="800">
        <v>3221</v>
      </c>
      <c r="P12" s="800">
        <f t="shared" si="2"/>
        <v>966.3</v>
      </c>
    </row>
    <row r="13" spans="1:16" ht="12" customHeight="1" thickTop="1" thickBot="1" x14ac:dyDescent="0.4">
      <c r="A13" s="804">
        <v>7</v>
      </c>
      <c r="B13" s="808" t="s">
        <v>90</v>
      </c>
      <c r="C13" s="804">
        <v>1</v>
      </c>
      <c r="D13" s="804" t="s">
        <v>83</v>
      </c>
      <c r="E13" s="800">
        <v>13500</v>
      </c>
      <c r="F13" s="800">
        <f t="shared" si="3"/>
        <v>13500</v>
      </c>
      <c r="G13" s="800">
        <v>13750</v>
      </c>
      <c r="H13" s="800">
        <f t="shared" si="0"/>
        <v>13750</v>
      </c>
      <c r="I13" s="800">
        <v>14500</v>
      </c>
      <c r="J13" s="800">
        <f t="shared" si="1"/>
        <v>14500</v>
      </c>
      <c r="K13" s="800">
        <v>19000</v>
      </c>
      <c r="L13" s="800">
        <f t="shared" si="4"/>
        <v>19000</v>
      </c>
      <c r="M13" s="800">
        <v>20000</v>
      </c>
      <c r="N13" s="800">
        <f t="shared" si="5"/>
        <v>20000</v>
      </c>
      <c r="O13" s="800">
        <v>28045.7</v>
      </c>
      <c r="P13" s="800">
        <f t="shared" si="2"/>
        <v>28045.7</v>
      </c>
    </row>
    <row r="14" spans="1:16" ht="12" customHeight="1" thickTop="1" thickBot="1" x14ac:dyDescent="0.4">
      <c r="A14" s="804">
        <v>8</v>
      </c>
      <c r="B14" s="808" t="s">
        <v>91</v>
      </c>
      <c r="C14" s="804">
        <v>10</v>
      </c>
      <c r="D14" s="804" t="s">
        <v>3</v>
      </c>
      <c r="E14" s="800">
        <v>300</v>
      </c>
      <c r="F14" s="800">
        <f t="shared" si="3"/>
        <v>3000</v>
      </c>
      <c r="G14" s="800">
        <v>235</v>
      </c>
      <c r="H14" s="800">
        <f t="shared" si="0"/>
        <v>2350</v>
      </c>
      <c r="I14" s="800">
        <v>300</v>
      </c>
      <c r="J14" s="800">
        <f t="shared" si="1"/>
        <v>3000</v>
      </c>
      <c r="K14" s="800">
        <v>100</v>
      </c>
      <c r="L14" s="800">
        <f t="shared" si="4"/>
        <v>1000</v>
      </c>
      <c r="M14" s="800">
        <v>250</v>
      </c>
      <c r="N14" s="800">
        <f t="shared" si="5"/>
        <v>2500</v>
      </c>
      <c r="O14" s="800">
        <v>453</v>
      </c>
      <c r="P14" s="800">
        <f t="shared" si="2"/>
        <v>4530</v>
      </c>
    </row>
    <row r="15" spans="1:16" ht="12" customHeight="1" thickTop="1" thickBot="1" x14ac:dyDescent="0.4">
      <c r="A15" s="804">
        <v>9</v>
      </c>
      <c r="B15" s="808" t="s">
        <v>92</v>
      </c>
      <c r="C15" s="804">
        <v>1</v>
      </c>
      <c r="D15" s="804" t="s">
        <v>83</v>
      </c>
      <c r="E15" s="800">
        <v>2000</v>
      </c>
      <c r="F15" s="800">
        <f t="shared" si="3"/>
        <v>2000</v>
      </c>
      <c r="G15" s="800">
        <v>1650</v>
      </c>
      <c r="H15" s="800">
        <f t="shared" si="0"/>
        <v>1650</v>
      </c>
      <c r="I15" s="800">
        <v>1500</v>
      </c>
      <c r="J15" s="800">
        <f t="shared" si="1"/>
        <v>1500</v>
      </c>
      <c r="K15" s="800">
        <v>1500</v>
      </c>
      <c r="L15" s="800">
        <f t="shared" si="4"/>
        <v>1500</v>
      </c>
      <c r="M15" s="800">
        <v>3500</v>
      </c>
      <c r="N15" s="800">
        <f t="shared" si="5"/>
        <v>3500</v>
      </c>
      <c r="O15" s="800">
        <v>4063</v>
      </c>
      <c r="P15" s="800">
        <f t="shared" si="2"/>
        <v>4063</v>
      </c>
    </row>
    <row r="16" spans="1:16" ht="15" thickTop="1" x14ac:dyDescent="0.35">
      <c r="A16" s="3"/>
      <c r="B16" s="3"/>
      <c r="C16" s="3"/>
      <c r="D16" s="3"/>
      <c r="E16" s="794"/>
      <c r="F16" s="795">
        <f>SUM(F7:F15)</f>
        <v>58505</v>
      </c>
      <c r="G16" s="796"/>
      <c r="H16" s="795">
        <f>SUM(H7:H15)</f>
        <v>47565.5</v>
      </c>
      <c r="I16" s="796"/>
      <c r="J16" s="795">
        <f>SUM(J7:J15)</f>
        <v>59465</v>
      </c>
      <c r="K16" s="796"/>
      <c r="L16" s="795">
        <f>SUM(L7:L15)</f>
        <v>60680</v>
      </c>
      <c r="M16" s="796"/>
      <c r="N16" s="795">
        <f>SUM(N7:N15)</f>
        <v>64770</v>
      </c>
      <c r="O16" s="796"/>
      <c r="P16" s="795">
        <f>SUM(P7:P15)</f>
        <v>69000</v>
      </c>
    </row>
  </sheetData>
  <mergeCells count="6">
    <mergeCell ref="O5:P5"/>
    <mergeCell ref="E5:F5"/>
    <mergeCell ref="G5:H5"/>
    <mergeCell ref="I5:J5"/>
    <mergeCell ref="K5:L5"/>
    <mergeCell ref="M5:N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I49"/>
  <sheetViews>
    <sheetView zoomScaleNormal="100" workbookViewId="0">
      <selection activeCell="J10" sqref="J10"/>
    </sheetView>
  </sheetViews>
  <sheetFormatPr defaultColWidth="8.81640625" defaultRowHeight="13" x14ac:dyDescent="0.3"/>
  <cols>
    <col min="1" max="1" width="8.81640625" style="2"/>
    <col min="2" max="2" width="9.26953125" style="2" bestFit="1" customWidth="1"/>
    <col min="3" max="3" width="45.7265625" style="2" bestFit="1" customWidth="1"/>
    <col min="4" max="4" width="8.81640625" style="2"/>
    <col min="5" max="5" width="9.54296875" style="2" bestFit="1" customWidth="1"/>
    <col min="6" max="9" width="15.7265625" style="2" customWidth="1"/>
    <col min="10" max="10" width="13.7265625" style="2" customWidth="1"/>
    <col min="11" max="16384" width="8.81640625" style="2"/>
  </cols>
  <sheetData>
    <row r="1" spans="2:9" ht="15.5" x14ac:dyDescent="0.3">
      <c r="D1" s="760" t="s">
        <v>532</v>
      </c>
    </row>
    <row r="2" spans="2:9" ht="15.5" x14ac:dyDescent="0.3">
      <c r="D2" s="760" t="s">
        <v>1576</v>
      </c>
    </row>
    <row r="3" spans="2:9" ht="15.5" x14ac:dyDescent="0.3">
      <c r="D3" s="760"/>
    </row>
    <row r="4" spans="2:9" ht="15.5" x14ac:dyDescent="0.3">
      <c r="D4" s="760"/>
    </row>
    <row r="5" spans="2:9" ht="14.5" x14ac:dyDescent="0.35">
      <c r="D5" s="581"/>
    </row>
    <row r="6" spans="2:9" x14ac:dyDescent="0.3">
      <c r="F6" s="1775" t="s">
        <v>7</v>
      </c>
      <c r="G6" s="1775"/>
      <c r="H6" s="1776" t="s">
        <v>1592</v>
      </c>
      <c r="I6" s="1776"/>
    </row>
    <row r="7" spans="2:9" ht="13.5" thickBot="1" x14ac:dyDescent="0.35">
      <c r="B7" s="611" t="s">
        <v>0</v>
      </c>
      <c r="C7" s="612" t="s">
        <v>53</v>
      </c>
      <c r="D7" s="611" t="s">
        <v>1</v>
      </c>
      <c r="E7" s="611" t="s">
        <v>2</v>
      </c>
      <c r="F7" s="806" t="s">
        <v>5</v>
      </c>
      <c r="G7" s="806" t="s">
        <v>6</v>
      </c>
      <c r="H7" s="806" t="s">
        <v>5</v>
      </c>
      <c r="I7" s="806" t="s">
        <v>6</v>
      </c>
    </row>
    <row r="8" spans="2:9" ht="14" thickTop="1" thickBot="1" x14ac:dyDescent="0.35">
      <c r="B8" s="804">
        <v>201</v>
      </c>
      <c r="C8" s="805" t="s">
        <v>12</v>
      </c>
      <c r="D8" s="804">
        <v>1</v>
      </c>
      <c r="E8" s="804" t="s">
        <v>11</v>
      </c>
      <c r="F8" s="807">
        <v>5000</v>
      </c>
      <c r="G8" s="800">
        <f>+F8*$D8</f>
        <v>5000</v>
      </c>
      <c r="H8" s="800">
        <v>3000</v>
      </c>
      <c r="I8" s="800">
        <f t="shared" ref="I8:I48" si="0">+H8*$D8</f>
        <v>3000</v>
      </c>
    </row>
    <row r="9" spans="2:9" ht="14" thickTop="1" thickBot="1" x14ac:dyDescent="0.35">
      <c r="B9" s="804">
        <v>202</v>
      </c>
      <c r="C9" s="805" t="s">
        <v>13</v>
      </c>
      <c r="D9" s="804">
        <v>168</v>
      </c>
      <c r="E9" s="804" t="s">
        <v>3</v>
      </c>
      <c r="F9" s="800">
        <v>20</v>
      </c>
      <c r="G9" s="800">
        <f>+F9*$D9</f>
        <v>3360</v>
      </c>
      <c r="H9" s="800">
        <v>10</v>
      </c>
      <c r="I9" s="800">
        <f t="shared" si="0"/>
        <v>1680</v>
      </c>
    </row>
    <row r="10" spans="2:9" ht="14" thickTop="1" thickBot="1" x14ac:dyDescent="0.35">
      <c r="B10" s="804">
        <v>202</v>
      </c>
      <c r="C10" s="805" t="s">
        <v>14</v>
      </c>
      <c r="D10" s="804">
        <v>1</v>
      </c>
      <c r="E10" s="804" t="s">
        <v>10</v>
      </c>
      <c r="F10" s="800">
        <v>300</v>
      </c>
      <c r="G10" s="800">
        <f>+F10*$D10</f>
        <v>300</v>
      </c>
      <c r="H10" s="800">
        <v>500</v>
      </c>
      <c r="I10" s="800">
        <f t="shared" ref="I10:I11" si="1">+H10*$D10</f>
        <v>500</v>
      </c>
    </row>
    <row r="11" spans="2:9" ht="14" thickTop="1" thickBot="1" x14ac:dyDescent="0.35">
      <c r="B11" s="804">
        <v>203</v>
      </c>
      <c r="C11" s="805" t="s">
        <v>15</v>
      </c>
      <c r="D11" s="804">
        <v>1</v>
      </c>
      <c r="E11" s="804" t="s">
        <v>11</v>
      </c>
      <c r="F11" s="800">
        <v>5000</v>
      </c>
      <c r="G11" s="800">
        <f t="shared" ref="G11" si="2">+F11*$D11</f>
        <v>5000</v>
      </c>
      <c r="H11" s="800">
        <v>1000</v>
      </c>
      <c r="I11" s="800">
        <f t="shared" si="1"/>
        <v>1000</v>
      </c>
    </row>
    <row r="12" spans="2:9" ht="14" thickTop="1" thickBot="1" x14ac:dyDescent="0.35">
      <c r="B12" s="804">
        <v>204</v>
      </c>
      <c r="C12" s="805" t="s">
        <v>16</v>
      </c>
      <c r="D12" s="804">
        <v>20</v>
      </c>
      <c r="E12" s="804" t="s">
        <v>4</v>
      </c>
      <c r="F12" s="800">
        <v>60</v>
      </c>
      <c r="G12" s="800">
        <f t="shared" ref="G12:G48" si="3">+F12*$D12</f>
        <v>1200</v>
      </c>
      <c r="H12" s="800">
        <v>35</v>
      </c>
      <c r="I12" s="800">
        <f t="shared" si="0"/>
        <v>700</v>
      </c>
    </row>
    <row r="13" spans="2:9" ht="14" thickTop="1" thickBot="1" x14ac:dyDescent="0.35">
      <c r="B13" s="804">
        <v>204</v>
      </c>
      <c r="C13" s="805" t="s">
        <v>17</v>
      </c>
      <c r="D13" s="804">
        <v>20</v>
      </c>
      <c r="E13" s="804" t="s">
        <v>4</v>
      </c>
      <c r="F13" s="800">
        <v>60</v>
      </c>
      <c r="G13" s="800">
        <f t="shared" si="3"/>
        <v>1200</v>
      </c>
      <c r="H13" s="800">
        <v>75</v>
      </c>
      <c r="I13" s="800">
        <f t="shared" si="0"/>
        <v>1500</v>
      </c>
    </row>
    <row r="14" spans="2:9" ht="14" thickTop="1" thickBot="1" x14ac:dyDescent="0.35">
      <c r="B14" s="804">
        <v>209</v>
      </c>
      <c r="C14" s="805" t="s">
        <v>18</v>
      </c>
      <c r="D14" s="804">
        <v>2000</v>
      </c>
      <c r="E14" s="804" t="s">
        <v>3</v>
      </c>
      <c r="F14" s="800">
        <v>5</v>
      </c>
      <c r="G14" s="800">
        <f t="shared" si="3"/>
        <v>10000</v>
      </c>
      <c r="H14" s="800">
        <v>2.5</v>
      </c>
      <c r="I14" s="800">
        <f t="shared" si="0"/>
        <v>5000</v>
      </c>
    </row>
    <row r="15" spans="2:9" ht="14" thickTop="1" thickBot="1" x14ac:dyDescent="0.35">
      <c r="B15" s="804">
        <v>659</v>
      </c>
      <c r="C15" s="805" t="s">
        <v>19</v>
      </c>
      <c r="D15" s="804">
        <v>1</v>
      </c>
      <c r="E15" s="804" t="s">
        <v>11</v>
      </c>
      <c r="F15" s="800">
        <v>5000</v>
      </c>
      <c r="G15" s="800">
        <f t="shared" si="3"/>
        <v>5000</v>
      </c>
      <c r="H15" s="800">
        <v>3000</v>
      </c>
      <c r="I15" s="800">
        <f t="shared" si="0"/>
        <v>3000</v>
      </c>
    </row>
    <row r="16" spans="2:9" ht="14" thickTop="1" thickBot="1" x14ac:dyDescent="0.35">
      <c r="B16" s="804">
        <v>601</v>
      </c>
      <c r="C16" s="805" t="s">
        <v>20</v>
      </c>
      <c r="D16" s="804">
        <v>12</v>
      </c>
      <c r="E16" s="804" t="s">
        <v>8</v>
      </c>
      <c r="F16" s="800">
        <v>100</v>
      </c>
      <c r="G16" s="800">
        <f t="shared" si="3"/>
        <v>1200</v>
      </c>
      <c r="H16" s="800">
        <v>75</v>
      </c>
      <c r="I16" s="800">
        <f t="shared" si="0"/>
        <v>900</v>
      </c>
    </row>
    <row r="17" spans="2:9" ht="14" thickTop="1" thickBot="1" x14ac:dyDescent="0.35">
      <c r="B17" s="804">
        <v>670</v>
      </c>
      <c r="C17" s="805" t="s">
        <v>21</v>
      </c>
      <c r="D17" s="804">
        <v>1450</v>
      </c>
      <c r="E17" s="804" t="s">
        <v>8</v>
      </c>
      <c r="F17" s="800">
        <v>3</v>
      </c>
      <c r="G17" s="800">
        <f t="shared" si="3"/>
        <v>4350</v>
      </c>
      <c r="H17" s="800">
        <v>0.7</v>
      </c>
      <c r="I17" s="800">
        <f t="shared" si="0"/>
        <v>1014.9999999999999</v>
      </c>
    </row>
    <row r="18" spans="2:9" ht="14" thickTop="1" thickBot="1" x14ac:dyDescent="0.35">
      <c r="B18" s="804">
        <v>832</v>
      </c>
      <c r="C18" s="805" t="s">
        <v>22</v>
      </c>
      <c r="D18" s="804">
        <v>5000</v>
      </c>
      <c r="E18" s="804" t="s">
        <v>10</v>
      </c>
      <c r="F18" s="800">
        <v>1</v>
      </c>
      <c r="G18" s="800">
        <f t="shared" si="3"/>
        <v>5000</v>
      </c>
      <c r="H18" s="800">
        <v>1</v>
      </c>
      <c r="I18" s="800">
        <f t="shared" si="0"/>
        <v>5000</v>
      </c>
    </row>
    <row r="19" spans="2:9" ht="14" thickTop="1" thickBot="1" x14ac:dyDescent="0.35">
      <c r="B19" s="804">
        <v>602</v>
      </c>
      <c r="C19" s="805" t="s">
        <v>23</v>
      </c>
      <c r="D19" s="804">
        <v>0.46</v>
      </c>
      <c r="E19" s="804" t="s">
        <v>4</v>
      </c>
      <c r="F19" s="800">
        <v>2000</v>
      </c>
      <c r="G19" s="800">
        <f t="shared" si="3"/>
        <v>920</v>
      </c>
      <c r="H19" s="800">
        <v>1000</v>
      </c>
      <c r="I19" s="800">
        <f t="shared" si="0"/>
        <v>460</v>
      </c>
    </row>
    <row r="20" spans="2:9" ht="14" thickTop="1" thickBot="1" x14ac:dyDescent="0.35">
      <c r="B20" s="804">
        <v>811</v>
      </c>
      <c r="C20" s="805" t="s">
        <v>24</v>
      </c>
      <c r="D20" s="804">
        <v>44</v>
      </c>
      <c r="E20" s="804" t="s">
        <v>3</v>
      </c>
      <c r="F20" s="800">
        <v>70</v>
      </c>
      <c r="G20" s="800">
        <f t="shared" si="3"/>
        <v>3080</v>
      </c>
      <c r="H20" s="800">
        <v>75</v>
      </c>
      <c r="I20" s="800">
        <f t="shared" si="0"/>
        <v>3300</v>
      </c>
    </row>
    <row r="21" spans="2:9" ht="14" thickTop="1" thickBot="1" x14ac:dyDescent="0.35">
      <c r="B21" s="804">
        <v>811</v>
      </c>
      <c r="C21" s="805" t="s">
        <v>25</v>
      </c>
      <c r="D21" s="804">
        <v>57</v>
      </c>
      <c r="E21" s="804" t="s">
        <v>3</v>
      </c>
      <c r="F21" s="800">
        <v>70</v>
      </c>
      <c r="G21" s="800">
        <f t="shared" si="3"/>
        <v>3990</v>
      </c>
      <c r="H21" s="800">
        <v>55</v>
      </c>
      <c r="I21" s="800">
        <f t="shared" si="0"/>
        <v>3135</v>
      </c>
    </row>
    <row r="22" spans="2:9" ht="14" thickTop="1" thickBot="1" x14ac:dyDescent="0.35">
      <c r="B22" s="804">
        <v>811</v>
      </c>
      <c r="C22" s="805" t="s">
        <v>26</v>
      </c>
      <c r="D22" s="804">
        <v>20</v>
      </c>
      <c r="E22" s="804" t="s">
        <v>3</v>
      </c>
      <c r="F22" s="800">
        <v>100</v>
      </c>
      <c r="G22" s="800">
        <f t="shared" si="3"/>
        <v>2000</v>
      </c>
      <c r="H22" s="800">
        <v>75</v>
      </c>
      <c r="I22" s="800">
        <f t="shared" si="0"/>
        <v>1500</v>
      </c>
    </row>
    <row r="23" spans="2:9" ht="14" thickTop="1" thickBot="1" x14ac:dyDescent="0.35">
      <c r="B23" s="804">
        <v>811</v>
      </c>
      <c r="C23" s="805" t="s">
        <v>27</v>
      </c>
      <c r="D23" s="804">
        <v>24</v>
      </c>
      <c r="E23" s="804" t="s">
        <v>3</v>
      </c>
      <c r="F23" s="800">
        <v>70</v>
      </c>
      <c r="G23" s="800">
        <f t="shared" si="3"/>
        <v>1680</v>
      </c>
      <c r="H23" s="800">
        <v>55</v>
      </c>
      <c r="I23" s="800">
        <f t="shared" si="0"/>
        <v>1320</v>
      </c>
    </row>
    <row r="24" spans="2:9" ht="14" thickTop="1" thickBot="1" x14ac:dyDescent="0.35">
      <c r="B24" s="804">
        <v>811</v>
      </c>
      <c r="C24" s="805" t="s">
        <v>28</v>
      </c>
      <c r="D24" s="804">
        <v>47</v>
      </c>
      <c r="E24" s="804" t="s">
        <v>3</v>
      </c>
      <c r="F24" s="800">
        <v>120</v>
      </c>
      <c r="G24" s="800">
        <f t="shared" si="3"/>
        <v>5640</v>
      </c>
      <c r="H24" s="800">
        <v>80</v>
      </c>
      <c r="I24" s="800">
        <f t="shared" si="0"/>
        <v>3760</v>
      </c>
    </row>
    <row r="25" spans="2:9" ht="14" thickTop="1" thickBot="1" x14ac:dyDescent="0.35">
      <c r="B25" s="804">
        <v>811</v>
      </c>
      <c r="C25" s="805" t="s">
        <v>29</v>
      </c>
      <c r="D25" s="804">
        <v>20</v>
      </c>
      <c r="E25" s="804" t="s">
        <v>3</v>
      </c>
      <c r="F25" s="800">
        <v>50</v>
      </c>
      <c r="G25" s="800">
        <f t="shared" si="3"/>
        <v>1000</v>
      </c>
      <c r="H25" s="800">
        <v>30</v>
      </c>
      <c r="I25" s="800">
        <f t="shared" si="0"/>
        <v>600</v>
      </c>
    </row>
    <row r="26" spans="2:9" ht="14" thickTop="1" thickBot="1" x14ac:dyDescent="0.35">
      <c r="B26" s="804">
        <v>811</v>
      </c>
      <c r="C26" s="805" t="s">
        <v>30</v>
      </c>
      <c r="D26" s="804">
        <v>20</v>
      </c>
      <c r="E26" s="804" t="s">
        <v>3</v>
      </c>
      <c r="F26" s="800">
        <v>40</v>
      </c>
      <c r="G26" s="800">
        <f t="shared" si="3"/>
        <v>800</v>
      </c>
      <c r="H26" s="800">
        <v>30</v>
      </c>
      <c r="I26" s="800">
        <f t="shared" si="0"/>
        <v>600</v>
      </c>
    </row>
    <row r="27" spans="2:9" ht="14" thickTop="1" thickBot="1" x14ac:dyDescent="0.35">
      <c r="B27" s="804">
        <v>811</v>
      </c>
      <c r="C27" s="805" t="s">
        <v>31</v>
      </c>
      <c r="D27" s="804">
        <v>1</v>
      </c>
      <c r="E27" s="804" t="s">
        <v>10</v>
      </c>
      <c r="F27" s="800">
        <v>2000</v>
      </c>
      <c r="G27" s="800">
        <f t="shared" si="3"/>
        <v>2000</v>
      </c>
      <c r="H27" s="800">
        <v>1800</v>
      </c>
      <c r="I27" s="800">
        <f t="shared" si="0"/>
        <v>1800</v>
      </c>
    </row>
    <row r="28" spans="2:9" ht="14" thickTop="1" thickBot="1" x14ac:dyDescent="0.35">
      <c r="B28" s="804">
        <v>811</v>
      </c>
      <c r="C28" s="805" t="s">
        <v>32</v>
      </c>
      <c r="D28" s="804">
        <v>1</v>
      </c>
      <c r="E28" s="804" t="s">
        <v>10</v>
      </c>
      <c r="F28" s="800">
        <v>4000</v>
      </c>
      <c r="G28" s="800">
        <f t="shared" si="3"/>
        <v>4000</v>
      </c>
      <c r="H28" s="800">
        <v>2200</v>
      </c>
      <c r="I28" s="800">
        <f t="shared" si="0"/>
        <v>2200</v>
      </c>
    </row>
    <row r="29" spans="2:9" ht="14" thickTop="1" thickBot="1" x14ac:dyDescent="0.35">
      <c r="B29" s="804">
        <v>811</v>
      </c>
      <c r="C29" s="805" t="s">
        <v>33</v>
      </c>
      <c r="D29" s="804">
        <v>1</v>
      </c>
      <c r="E29" s="804" t="s">
        <v>10</v>
      </c>
      <c r="F29" s="800">
        <v>800</v>
      </c>
      <c r="G29" s="800">
        <f t="shared" si="3"/>
        <v>800</v>
      </c>
      <c r="H29" s="800">
        <v>1000</v>
      </c>
      <c r="I29" s="800">
        <f t="shared" si="0"/>
        <v>1000</v>
      </c>
    </row>
    <row r="30" spans="2:9" ht="14" thickTop="1" thickBot="1" x14ac:dyDescent="0.35">
      <c r="B30" s="804">
        <v>811</v>
      </c>
      <c r="C30" s="805" t="s">
        <v>34</v>
      </c>
      <c r="D30" s="804">
        <v>1</v>
      </c>
      <c r="E30" s="804" t="s">
        <v>10</v>
      </c>
      <c r="F30" s="800">
        <v>600</v>
      </c>
      <c r="G30" s="800">
        <f t="shared" si="3"/>
        <v>600</v>
      </c>
      <c r="H30" s="800">
        <v>1200</v>
      </c>
      <c r="I30" s="800">
        <f t="shared" si="0"/>
        <v>1200</v>
      </c>
    </row>
    <row r="31" spans="2:9" ht="14" thickTop="1" thickBot="1" x14ac:dyDescent="0.35">
      <c r="B31" s="804" t="s">
        <v>36</v>
      </c>
      <c r="C31" s="805" t="s">
        <v>35</v>
      </c>
      <c r="D31" s="804">
        <v>850</v>
      </c>
      <c r="E31" s="804" t="s">
        <v>3</v>
      </c>
      <c r="F31" s="800">
        <v>5</v>
      </c>
      <c r="G31" s="800">
        <f t="shared" si="3"/>
        <v>4250</v>
      </c>
      <c r="H31" s="800">
        <v>7.5</v>
      </c>
      <c r="I31" s="800">
        <f t="shared" si="0"/>
        <v>6375</v>
      </c>
    </row>
    <row r="32" spans="2:9" ht="14" thickTop="1" thickBot="1" x14ac:dyDescent="0.35">
      <c r="B32" s="804">
        <v>253</v>
      </c>
      <c r="C32" s="805" t="s">
        <v>37</v>
      </c>
      <c r="D32" s="804">
        <v>16</v>
      </c>
      <c r="E32" s="804" t="s">
        <v>8</v>
      </c>
      <c r="F32" s="800">
        <v>50</v>
      </c>
      <c r="G32" s="800">
        <f t="shared" si="3"/>
        <v>800</v>
      </c>
      <c r="H32" s="800">
        <v>80</v>
      </c>
      <c r="I32" s="800">
        <f t="shared" si="0"/>
        <v>1280</v>
      </c>
    </row>
    <row r="33" spans="2:9" ht="14" thickTop="1" thickBot="1" x14ac:dyDescent="0.35">
      <c r="B33" s="804">
        <v>253</v>
      </c>
      <c r="C33" s="805" t="s">
        <v>37</v>
      </c>
      <c r="D33" s="804">
        <v>185</v>
      </c>
      <c r="E33" s="804" t="s">
        <v>4</v>
      </c>
      <c r="F33" s="800">
        <v>300</v>
      </c>
      <c r="G33" s="800">
        <f t="shared" si="3"/>
        <v>55500</v>
      </c>
      <c r="H33" s="800">
        <v>310</v>
      </c>
      <c r="I33" s="800">
        <f t="shared" si="0"/>
        <v>57350</v>
      </c>
    </row>
    <row r="34" spans="2:9" ht="14" thickTop="1" thickBot="1" x14ac:dyDescent="0.35">
      <c r="B34" s="804">
        <v>304</v>
      </c>
      <c r="C34" s="805" t="s">
        <v>38</v>
      </c>
      <c r="D34" s="804">
        <v>15</v>
      </c>
      <c r="E34" s="804" t="s">
        <v>4</v>
      </c>
      <c r="F34" s="800">
        <v>80</v>
      </c>
      <c r="G34" s="800">
        <f t="shared" si="3"/>
        <v>1200</v>
      </c>
      <c r="H34" s="800">
        <v>150</v>
      </c>
      <c r="I34" s="800">
        <f t="shared" si="0"/>
        <v>2250</v>
      </c>
    </row>
    <row r="35" spans="2:9" ht="14" thickTop="1" thickBot="1" x14ac:dyDescent="0.35">
      <c r="B35" s="804">
        <v>407</v>
      </c>
      <c r="C35" s="805" t="s">
        <v>39</v>
      </c>
      <c r="D35" s="804">
        <v>365</v>
      </c>
      <c r="E35" s="804" t="s">
        <v>9</v>
      </c>
      <c r="F35" s="800">
        <v>3</v>
      </c>
      <c r="G35" s="800">
        <f t="shared" si="3"/>
        <v>1095</v>
      </c>
      <c r="H35" s="800">
        <v>2</v>
      </c>
      <c r="I35" s="800">
        <f t="shared" si="0"/>
        <v>730</v>
      </c>
    </row>
    <row r="36" spans="2:9" ht="14" thickTop="1" thickBot="1" x14ac:dyDescent="0.35">
      <c r="B36" s="804">
        <v>407</v>
      </c>
      <c r="C36" s="805" t="s">
        <v>40</v>
      </c>
      <c r="D36" s="804">
        <v>183</v>
      </c>
      <c r="E36" s="804" t="s">
        <v>9</v>
      </c>
      <c r="F36" s="800">
        <v>3</v>
      </c>
      <c r="G36" s="800">
        <f t="shared" si="3"/>
        <v>549</v>
      </c>
      <c r="H36" s="800">
        <v>2</v>
      </c>
      <c r="I36" s="800">
        <f t="shared" si="0"/>
        <v>366</v>
      </c>
    </row>
    <row r="37" spans="2:9" ht="14" thickTop="1" thickBot="1" x14ac:dyDescent="0.35">
      <c r="B37" s="804">
        <v>411</v>
      </c>
      <c r="C37" s="805" t="s">
        <v>41</v>
      </c>
      <c r="D37" s="804">
        <v>65</v>
      </c>
      <c r="E37" s="804" t="s">
        <v>4</v>
      </c>
      <c r="F37" s="800">
        <v>70</v>
      </c>
      <c r="G37" s="800">
        <f t="shared" si="3"/>
        <v>4550</v>
      </c>
      <c r="H37" s="800">
        <v>90</v>
      </c>
      <c r="I37" s="800">
        <f t="shared" si="0"/>
        <v>5850</v>
      </c>
    </row>
    <row r="38" spans="2:9" ht="14" thickTop="1" thickBot="1" x14ac:dyDescent="0.35">
      <c r="B38" s="804">
        <v>441</v>
      </c>
      <c r="C38" s="805" t="s">
        <v>42</v>
      </c>
      <c r="D38" s="804">
        <v>160</v>
      </c>
      <c r="E38" s="804" t="s">
        <v>4</v>
      </c>
      <c r="F38" s="800">
        <v>200</v>
      </c>
      <c r="G38" s="800">
        <f t="shared" si="3"/>
        <v>32000</v>
      </c>
      <c r="H38" s="800">
        <v>270</v>
      </c>
      <c r="I38" s="800">
        <f t="shared" si="0"/>
        <v>43200</v>
      </c>
    </row>
    <row r="39" spans="2:9" ht="14" thickTop="1" thickBot="1" x14ac:dyDescent="0.35">
      <c r="B39" s="804">
        <v>441</v>
      </c>
      <c r="C39" s="805" t="s">
        <v>43</v>
      </c>
      <c r="D39" s="804">
        <v>130</v>
      </c>
      <c r="E39" s="804" t="s">
        <v>4</v>
      </c>
      <c r="F39" s="800">
        <v>200</v>
      </c>
      <c r="G39" s="800">
        <f t="shared" si="3"/>
        <v>26000</v>
      </c>
      <c r="H39" s="800">
        <v>270</v>
      </c>
      <c r="I39" s="800">
        <f t="shared" si="0"/>
        <v>35100</v>
      </c>
    </row>
    <row r="40" spans="2:9" ht="14" thickTop="1" thickBot="1" x14ac:dyDescent="0.35">
      <c r="B40" s="804">
        <v>441</v>
      </c>
      <c r="C40" s="805" t="s">
        <v>44</v>
      </c>
      <c r="D40" s="804">
        <v>3</v>
      </c>
      <c r="E40" s="804" t="s">
        <v>4</v>
      </c>
      <c r="F40" s="800">
        <v>200</v>
      </c>
      <c r="G40" s="800">
        <f t="shared" si="3"/>
        <v>600</v>
      </c>
      <c r="H40" s="800">
        <v>300</v>
      </c>
      <c r="I40" s="800">
        <f t="shared" si="0"/>
        <v>900</v>
      </c>
    </row>
    <row r="41" spans="2:9" ht="14" thickTop="1" thickBot="1" x14ac:dyDescent="0.35">
      <c r="B41" s="804">
        <v>441</v>
      </c>
      <c r="C41" s="805" t="s">
        <v>45</v>
      </c>
      <c r="D41" s="804">
        <v>6</v>
      </c>
      <c r="E41" s="804" t="s">
        <v>4</v>
      </c>
      <c r="F41" s="800">
        <v>350</v>
      </c>
      <c r="G41" s="800">
        <f t="shared" si="3"/>
        <v>2100</v>
      </c>
      <c r="H41" s="800">
        <v>270</v>
      </c>
      <c r="I41" s="800">
        <f t="shared" si="0"/>
        <v>1620</v>
      </c>
    </row>
    <row r="42" spans="2:9" ht="14" thickTop="1" thickBot="1" x14ac:dyDescent="0.35">
      <c r="B42" s="804" t="s">
        <v>36</v>
      </c>
      <c r="C42" s="805" t="s">
        <v>46</v>
      </c>
      <c r="D42" s="804">
        <v>65</v>
      </c>
      <c r="E42" s="804" t="s">
        <v>4</v>
      </c>
      <c r="F42" s="800">
        <v>80</v>
      </c>
      <c r="G42" s="800">
        <f t="shared" si="3"/>
        <v>5200</v>
      </c>
      <c r="H42" s="800">
        <v>175</v>
      </c>
      <c r="I42" s="800">
        <f t="shared" si="0"/>
        <v>11375</v>
      </c>
    </row>
    <row r="43" spans="2:9" ht="14" thickTop="1" thickBot="1" x14ac:dyDescent="0.35">
      <c r="B43" s="804" t="s">
        <v>36</v>
      </c>
      <c r="C43" s="805" t="s">
        <v>47</v>
      </c>
      <c r="D43" s="804">
        <v>3</v>
      </c>
      <c r="E43" s="804" t="s">
        <v>4</v>
      </c>
      <c r="F43" s="800">
        <v>150</v>
      </c>
      <c r="G43" s="800">
        <f t="shared" si="3"/>
        <v>450</v>
      </c>
      <c r="H43" s="800">
        <v>200</v>
      </c>
      <c r="I43" s="800">
        <f t="shared" si="0"/>
        <v>600</v>
      </c>
    </row>
    <row r="44" spans="2:9" ht="14" thickTop="1" thickBot="1" x14ac:dyDescent="0.35">
      <c r="B44" s="804">
        <v>614</v>
      </c>
      <c r="C44" s="805" t="s">
        <v>48</v>
      </c>
      <c r="D44" s="804">
        <v>1</v>
      </c>
      <c r="E44" s="804" t="s">
        <v>11</v>
      </c>
      <c r="F44" s="800">
        <v>10000</v>
      </c>
      <c r="G44" s="800">
        <f t="shared" si="3"/>
        <v>10000</v>
      </c>
      <c r="H44" s="800">
        <v>2000</v>
      </c>
      <c r="I44" s="800">
        <f t="shared" si="0"/>
        <v>2000</v>
      </c>
    </row>
    <row r="45" spans="2:9" ht="14" thickTop="1" thickBot="1" x14ac:dyDescent="0.35">
      <c r="B45" s="804">
        <v>614</v>
      </c>
      <c r="C45" s="805" t="s">
        <v>49</v>
      </c>
      <c r="D45" s="804">
        <v>1</v>
      </c>
      <c r="E45" s="804" t="s">
        <v>4</v>
      </c>
      <c r="F45" s="800">
        <v>400</v>
      </c>
      <c r="G45" s="800">
        <f t="shared" si="3"/>
        <v>400</v>
      </c>
      <c r="H45" s="800">
        <v>400</v>
      </c>
      <c r="I45" s="800">
        <f t="shared" si="0"/>
        <v>400</v>
      </c>
    </row>
    <row r="46" spans="2:9" ht="14" thickTop="1" thickBot="1" x14ac:dyDescent="0.35">
      <c r="B46" s="804">
        <v>623</v>
      </c>
      <c r="C46" s="805" t="s">
        <v>50</v>
      </c>
      <c r="D46" s="804">
        <v>1</v>
      </c>
      <c r="E46" s="804" t="s">
        <v>11</v>
      </c>
      <c r="F46" s="800">
        <v>5000</v>
      </c>
      <c r="G46" s="800">
        <f t="shared" si="3"/>
        <v>5000</v>
      </c>
      <c r="H46" s="800">
        <v>2500</v>
      </c>
      <c r="I46" s="800">
        <f t="shared" si="0"/>
        <v>2500</v>
      </c>
    </row>
    <row r="47" spans="2:9" ht="14" thickTop="1" thickBot="1" x14ac:dyDescent="0.35">
      <c r="B47" s="804">
        <v>624</v>
      </c>
      <c r="C47" s="805" t="s">
        <v>51</v>
      </c>
      <c r="D47" s="804">
        <v>1</v>
      </c>
      <c r="E47" s="804" t="s">
        <v>11</v>
      </c>
      <c r="F47" s="800">
        <v>15000</v>
      </c>
      <c r="G47" s="800">
        <f t="shared" si="3"/>
        <v>15000</v>
      </c>
      <c r="H47" s="800">
        <v>17500</v>
      </c>
      <c r="I47" s="800">
        <f t="shared" si="0"/>
        <v>17500</v>
      </c>
    </row>
    <row r="48" spans="2:9" ht="14" thickTop="1" thickBot="1" x14ac:dyDescent="0.35">
      <c r="B48" s="804"/>
      <c r="C48" s="805" t="s">
        <v>52</v>
      </c>
      <c r="D48" s="804">
        <v>1</v>
      </c>
      <c r="E48" s="804" t="s">
        <v>11</v>
      </c>
      <c r="F48" s="800">
        <v>10000</v>
      </c>
      <c r="G48" s="800">
        <f t="shared" si="3"/>
        <v>10000</v>
      </c>
      <c r="H48" s="800">
        <v>10000</v>
      </c>
      <c r="I48" s="800">
        <f t="shared" si="0"/>
        <v>10000</v>
      </c>
    </row>
    <row r="49" spans="6:9" ht="14.5" thickTop="1" x14ac:dyDescent="0.3">
      <c r="F49" s="794"/>
      <c r="G49" s="795">
        <f>SUM(G8:G48)</f>
        <v>242814</v>
      </c>
      <c r="H49" s="796"/>
      <c r="I49" s="795">
        <f>SUM(I8:I48)</f>
        <v>243566</v>
      </c>
    </row>
  </sheetData>
  <mergeCells count="2">
    <mergeCell ref="F6:G6"/>
    <mergeCell ref="H6:I6"/>
  </mergeCells>
  <printOptions gridLines="1"/>
  <pageMargins left="0.7" right="0.7" top="0.75" bottom="0.75" header="0.3" footer="0.3"/>
  <pageSetup paperSize="17" scale="92" orientation="landscape" r:id="rId1"/>
  <headerFooter>
    <oddHeader>&amp;L&amp;D&amp;C&amp;18CHARLES MILL - SITES LAKE ROADWAY IMPROVEMENTS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37"/>
  <sheetViews>
    <sheetView workbookViewId="0">
      <selection activeCell="C9" sqref="C9"/>
    </sheetView>
  </sheetViews>
  <sheetFormatPr defaultRowHeight="14.5" x14ac:dyDescent="0.35"/>
  <cols>
    <col min="3" max="3" width="55.26953125" customWidth="1"/>
    <col min="6" max="15" width="13.7265625" customWidth="1"/>
  </cols>
  <sheetData>
    <row r="1" spans="2:15" ht="15.5" x14ac:dyDescent="0.35">
      <c r="D1" s="694" t="s">
        <v>533</v>
      </c>
    </row>
    <row r="2" spans="2:15" ht="15.5" x14ac:dyDescent="0.35">
      <c r="D2" s="694" t="s">
        <v>1576</v>
      </c>
    </row>
    <row r="3" spans="2:15" ht="15.5" x14ac:dyDescent="0.35">
      <c r="D3" s="694"/>
    </row>
    <row r="4" spans="2:15" ht="15.5" x14ac:dyDescent="0.35">
      <c r="D4" s="694"/>
    </row>
    <row r="5" spans="2:15" ht="15" thickBot="1" x14ac:dyDescent="0.4"/>
    <row r="6" spans="2:15" ht="15.5" thickTop="1" thickBot="1" x14ac:dyDescent="0.4">
      <c r="B6" s="2"/>
      <c r="C6" s="2"/>
      <c r="D6" s="2"/>
      <c r="E6" s="2"/>
      <c r="F6" s="797" t="s">
        <v>7</v>
      </c>
      <c r="G6" s="798"/>
      <c r="H6" s="1773" t="s">
        <v>1592</v>
      </c>
      <c r="I6" s="1773"/>
      <c r="J6" s="1773" t="s">
        <v>1593</v>
      </c>
      <c r="K6" s="1773"/>
      <c r="L6" s="1773" t="s">
        <v>1594</v>
      </c>
      <c r="M6" s="1773"/>
      <c r="N6" s="1773" t="s">
        <v>1595</v>
      </c>
      <c r="O6" s="1773"/>
    </row>
    <row r="7" spans="2:15" ht="15.5" thickTop="1" thickBot="1" x14ac:dyDescent="0.4">
      <c r="B7" s="1"/>
      <c r="C7" s="1" t="s">
        <v>0</v>
      </c>
      <c r="D7" s="1" t="s">
        <v>1</v>
      </c>
      <c r="E7" s="1" t="s">
        <v>2</v>
      </c>
      <c r="F7" s="799" t="s">
        <v>5</v>
      </c>
      <c r="G7" s="799" t="s">
        <v>6</v>
      </c>
      <c r="H7" s="799" t="s">
        <v>5</v>
      </c>
      <c r="I7" s="799" t="s">
        <v>6</v>
      </c>
      <c r="J7" s="799" t="s">
        <v>5</v>
      </c>
      <c r="K7" s="799" t="s">
        <v>6</v>
      </c>
      <c r="L7" s="799" t="s">
        <v>5</v>
      </c>
      <c r="M7" s="799" t="s">
        <v>6</v>
      </c>
      <c r="N7" s="799" t="s">
        <v>5</v>
      </c>
      <c r="O7" s="799" t="s">
        <v>6</v>
      </c>
    </row>
    <row r="8" spans="2:15" ht="15.5" thickTop="1" thickBot="1" x14ac:dyDescent="0.4">
      <c r="B8" s="804">
        <v>1</v>
      </c>
      <c r="C8" s="805" t="s">
        <v>54</v>
      </c>
      <c r="D8" s="804">
        <v>48</v>
      </c>
      <c r="E8" s="804" t="s">
        <v>3</v>
      </c>
      <c r="F8" s="800">
        <v>12.5</v>
      </c>
      <c r="G8" s="800">
        <f>+F8*$D8</f>
        <v>600</v>
      </c>
      <c r="H8" s="800">
        <v>23</v>
      </c>
      <c r="I8" s="800">
        <f t="shared" ref="I8:I35" si="0">+H8*$D8</f>
        <v>1104</v>
      </c>
      <c r="J8" s="800">
        <v>1</v>
      </c>
      <c r="K8" s="800">
        <f t="shared" ref="K8:K35" si="1">+J8*D8</f>
        <v>48</v>
      </c>
      <c r="L8" s="800">
        <v>5</v>
      </c>
      <c r="M8" s="800">
        <f>+L8*$D8</f>
        <v>240</v>
      </c>
      <c r="N8" s="800">
        <v>10</v>
      </c>
      <c r="O8" s="800">
        <f>+N8*$D8</f>
        <v>480</v>
      </c>
    </row>
    <row r="9" spans="2:15" ht="15.5" thickTop="1" thickBot="1" x14ac:dyDescent="0.4">
      <c r="B9" s="804">
        <v>2</v>
      </c>
      <c r="C9" s="805" t="s">
        <v>55</v>
      </c>
      <c r="D9" s="804">
        <v>2138</v>
      </c>
      <c r="E9" s="804" t="s">
        <v>4</v>
      </c>
      <c r="F9" s="800">
        <v>9</v>
      </c>
      <c r="G9" s="800">
        <f t="shared" ref="G9:G35" si="2">+F9*$D9</f>
        <v>19242</v>
      </c>
      <c r="H9" s="800">
        <v>22.5</v>
      </c>
      <c r="I9" s="800">
        <f t="shared" si="0"/>
        <v>48105</v>
      </c>
      <c r="J9" s="800">
        <v>15</v>
      </c>
      <c r="K9" s="800">
        <f t="shared" si="1"/>
        <v>32070</v>
      </c>
      <c r="L9" s="800">
        <v>44</v>
      </c>
      <c r="M9" s="800">
        <f t="shared" ref="M9:M35" si="3">+L9*$D9</f>
        <v>94072</v>
      </c>
      <c r="N9" s="800">
        <v>45</v>
      </c>
      <c r="O9" s="800">
        <f t="shared" ref="O9:O35" si="4">+N9*$D9</f>
        <v>96210</v>
      </c>
    </row>
    <row r="10" spans="2:15" ht="15.5" thickTop="1" thickBot="1" x14ac:dyDescent="0.4">
      <c r="B10" s="804">
        <v>3</v>
      </c>
      <c r="C10" s="805" t="s">
        <v>56</v>
      </c>
      <c r="D10" s="804">
        <v>15648</v>
      </c>
      <c r="E10" s="804" t="s">
        <v>8</v>
      </c>
      <c r="F10" s="800">
        <v>1.5</v>
      </c>
      <c r="G10" s="800">
        <f t="shared" si="2"/>
        <v>23472</v>
      </c>
      <c r="H10" s="800">
        <v>1.5</v>
      </c>
      <c r="I10" s="800">
        <f t="shared" si="0"/>
        <v>23472</v>
      </c>
      <c r="J10" s="800">
        <v>3</v>
      </c>
      <c r="K10" s="800">
        <f t="shared" si="1"/>
        <v>46944</v>
      </c>
      <c r="L10" s="800">
        <v>3</v>
      </c>
      <c r="M10" s="800">
        <f t="shared" si="3"/>
        <v>46944</v>
      </c>
      <c r="N10" s="800">
        <v>2.95</v>
      </c>
      <c r="O10" s="800">
        <f t="shared" si="4"/>
        <v>46161.600000000006</v>
      </c>
    </row>
    <row r="11" spans="2:15" ht="15.5" thickTop="1" thickBot="1" x14ac:dyDescent="0.4">
      <c r="B11" s="804">
        <v>4</v>
      </c>
      <c r="C11" s="805" t="s">
        <v>57</v>
      </c>
      <c r="D11" s="804">
        <v>902</v>
      </c>
      <c r="E11" s="804" t="s">
        <v>8</v>
      </c>
      <c r="F11" s="800">
        <v>1.5</v>
      </c>
      <c r="G11" s="800">
        <f t="shared" si="2"/>
        <v>1353</v>
      </c>
      <c r="H11" s="800">
        <v>2</v>
      </c>
      <c r="I11" s="800">
        <f t="shared" si="0"/>
        <v>1804</v>
      </c>
      <c r="J11" s="800">
        <v>1</v>
      </c>
      <c r="K11" s="800">
        <f t="shared" si="1"/>
        <v>902</v>
      </c>
      <c r="L11" s="800">
        <v>3</v>
      </c>
      <c r="M11" s="800">
        <f t="shared" si="3"/>
        <v>2706</v>
      </c>
      <c r="N11" s="800">
        <v>2.95</v>
      </c>
      <c r="O11" s="800">
        <f t="shared" si="4"/>
        <v>2660.9</v>
      </c>
    </row>
    <row r="12" spans="2:15" ht="15.5" thickTop="1" thickBot="1" x14ac:dyDescent="0.4">
      <c r="B12" s="804">
        <v>5</v>
      </c>
      <c r="C12" s="805" t="s">
        <v>58</v>
      </c>
      <c r="D12" s="804">
        <v>123</v>
      </c>
      <c r="E12" s="804" t="s">
        <v>3</v>
      </c>
      <c r="F12" s="800">
        <v>3</v>
      </c>
      <c r="G12" s="800">
        <f t="shared" si="2"/>
        <v>369</v>
      </c>
      <c r="H12" s="800">
        <v>1</v>
      </c>
      <c r="I12" s="800">
        <f t="shared" si="0"/>
        <v>123</v>
      </c>
      <c r="J12" s="800">
        <v>1.5</v>
      </c>
      <c r="K12" s="800">
        <f t="shared" si="1"/>
        <v>184.5</v>
      </c>
      <c r="L12" s="800">
        <v>3</v>
      </c>
      <c r="M12" s="800">
        <f t="shared" si="3"/>
        <v>369</v>
      </c>
      <c r="N12" s="800">
        <v>10</v>
      </c>
      <c r="O12" s="800">
        <f t="shared" si="4"/>
        <v>1230</v>
      </c>
    </row>
    <row r="13" spans="2:15" ht="15.5" thickTop="1" thickBot="1" x14ac:dyDescent="0.4">
      <c r="B13" s="804">
        <v>6</v>
      </c>
      <c r="C13" s="805" t="s">
        <v>59</v>
      </c>
      <c r="D13" s="804">
        <v>6</v>
      </c>
      <c r="E13" s="804" t="s">
        <v>60</v>
      </c>
      <c r="F13" s="800">
        <v>190</v>
      </c>
      <c r="G13" s="800">
        <f t="shared" si="2"/>
        <v>1140</v>
      </c>
      <c r="H13" s="800">
        <v>50</v>
      </c>
      <c r="I13" s="800">
        <f t="shared" si="0"/>
        <v>300</v>
      </c>
      <c r="J13" s="800">
        <v>90</v>
      </c>
      <c r="K13" s="800">
        <f t="shared" si="1"/>
        <v>540</v>
      </c>
      <c r="L13" s="800">
        <v>100</v>
      </c>
      <c r="M13" s="800">
        <f t="shared" si="3"/>
        <v>600</v>
      </c>
      <c r="N13" s="800">
        <v>100</v>
      </c>
      <c r="O13" s="800">
        <f t="shared" si="4"/>
        <v>600</v>
      </c>
    </row>
    <row r="14" spans="2:15" ht="15.5" thickTop="1" thickBot="1" x14ac:dyDescent="0.4">
      <c r="B14" s="804">
        <v>7</v>
      </c>
      <c r="C14" s="805" t="s">
        <v>61</v>
      </c>
      <c r="D14" s="804">
        <v>6414</v>
      </c>
      <c r="E14" s="804" t="s">
        <v>8</v>
      </c>
      <c r="F14" s="800">
        <v>2</v>
      </c>
      <c r="G14" s="800">
        <f t="shared" si="2"/>
        <v>12828</v>
      </c>
      <c r="H14" s="800">
        <v>0.5</v>
      </c>
      <c r="I14" s="800">
        <f t="shared" si="0"/>
        <v>3207</v>
      </c>
      <c r="J14" s="800">
        <v>0.2</v>
      </c>
      <c r="K14" s="800">
        <f t="shared" si="1"/>
        <v>1282.8000000000002</v>
      </c>
      <c r="L14" s="800">
        <v>1</v>
      </c>
      <c r="M14" s="800">
        <f t="shared" si="3"/>
        <v>6414</v>
      </c>
      <c r="N14" s="800">
        <v>0.35</v>
      </c>
      <c r="O14" s="800">
        <f t="shared" si="4"/>
        <v>2244.8999999999996</v>
      </c>
    </row>
    <row r="15" spans="2:15" ht="15.5" thickTop="1" thickBot="1" x14ac:dyDescent="0.4">
      <c r="B15" s="804">
        <v>8</v>
      </c>
      <c r="C15" s="805" t="s">
        <v>62</v>
      </c>
      <c r="D15" s="804">
        <v>536</v>
      </c>
      <c r="E15" s="804" t="s">
        <v>4</v>
      </c>
      <c r="F15" s="800">
        <v>160</v>
      </c>
      <c r="G15" s="800">
        <f t="shared" si="2"/>
        <v>85760</v>
      </c>
      <c r="H15" s="800">
        <v>120</v>
      </c>
      <c r="I15" s="800">
        <f t="shared" si="0"/>
        <v>64320</v>
      </c>
      <c r="J15" s="800">
        <v>120</v>
      </c>
      <c r="K15" s="800">
        <f t="shared" si="1"/>
        <v>64320</v>
      </c>
      <c r="L15" s="800">
        <v>137</v>
      </c>
      <c r="M15" s="800">
        <f t="shared" si="3"/>
        <v>73432</v>
      </c>
      <c r="N15" s="800">
        <v>165</v>
      </c>
      <c r="O15" s="800">
        <f t="shared" si="4"/>
        <v>88440</v>
      </c>
    </row>
    <row r="16" spans="2:15" ht="15.5" thickTop="1" thickBot="1" x14ac:dyDescent="0.4">
      <c r="B16" s="804">
        <v>9</v>
      </c>
      <c r="C16" s="805" t="s">
        <v>63</v>
      </c>
      <c r="D16" s="804">
        <v>1070</v>
      </c>
      <c r="E16" s="804" t="s">
        <v>4</v>
      </c>
      <c r="F16" s="800">
        <v>50</v>
      </c>
      <c r="G16" s="800">
        <f t="shared" si="2"/>
        <v>53500</v>
      </c>
      <c r="H16" s="800">
        <v>61.5</v>
      </c>
      <c r="I16" s="800">
        <f t="shared" si="0"/>
        <v>65805</v>
      </c>
      <c r="J16" s="800">
        <v>40</v>
      </c>
      <c r="K16" s="800">
        <f t="shared" si="1"/>
        <v>42800</v>
      </c>
      <c r="L16" s="800">
        <v>57</v>
      </c>
      <c r="M16" s="800">
        <f t="shared" si="3"/>
        <v>60990</v>
      </c>
      <c r="N16" s="800">
        <v>50</v>
      </c>
      <c r="O16" s="800">
        <f t="shared" si="4"/>
        <v>53500</v>
      </c>
    </row>
    <row r="17" spans="2:15" ht="15.5" thickTop="1" thickBot="1" x14ac:dyDescent="0.4">
      <c r="B17" s="804">
        <v>10</v>
      </c>
      <c r="C17" s="805" t="s">
        <v>64</v>
      </c>
      <c r="D17" s="804">
        <v>15</v>
      </c>
      <c r="E17" s="804" t="s">
        <v>4</v>
      </c>
      <c r="F17" s="800">
        <v>50</v>
      </c>
      <c r="G17" s="800">
        <f t="shared" si="2"/>
        <v>750</v>
      </c>
      <c r="H17" s="800">
        <v>120</v>
      </c>
      <c r="I17" s="800">
        <f t="shared" si="0"/>
        <v>1800</v>
      </c>
      <c r="J17" s="800">
        <v>60</v>
      </c>
      <c r="K17" s="800">
        <f t="shared" si="1"/>
        <v>900</v>
      </c>
      <c r="L17" s="800">
        <v>60</v>
      </c>
      <c r="M17" s="800">
        <f t="shared" si="3"/>
        <v>900</v>
      </c>
      <c r="N17" s="800">
        <v>65</v>
      </c>
      <c r="O17" s="800">
        <f t="shared" si="4"/>
        <v>975</v>
      </c>
    </row>
    <row r="18" spans="2:15" ht="15.5" thickTop="1" thickBot="1" x14ac:dyDescent="0.4">
      <c r="B18" s="804">
        <v>11</v>
      </c>
      <c r="C18" s="805" t="s">
        <v>65</v>
      </c>
      <c r="D18" s="804">
        <v>260</v>
      </c>
      <c r="E18" s="804" t="s">
        <v>9</v>
      </c>
      <c r="F18" s="800">
        <v>2</v>
      </c>
      <c r="G18" s="800">
        <f t="shared" si="2"/>
        <v>520</v>
      </c>
      <c r="H18" s="800">
        <v>1.95</v>
      </c>
      <c r="I18" s="800">
        <f t="shared" si="0"/>
        <v>507</v>
      </c>
      <c r="J18" s="800">
        <v>2.5</v>
      </c>
      <c r="K18" s="800">
        <f t="shared" si="1"/>
        <v>650</v>
      </c>
      <c r="L18" s="800">
        <v>2</v>
      </c>
      <c r="M18" s="800">
        <f t="shared" si="3"/>
        <v>520</v>
      </c>
      <c r="N18" s="800">
        <v>2</v>
      </c>
      <c r="O18" s="800">
        <f t="shared" si="4"/>
        <v>520</v>
      </c>
    </row>
    <row r="19" spans="2:15" ht="15.5" thickTop="1" thickBot="1" x14ac:dyDescent="0.4">
      <c r="B19" s="804">
        <v>12</v>
      </c>
      <c r="C19" s="805" t="s">
        <v>66</v>
      </c>
      <c r="D19" s="804">
        <v>1177</v>
      </c>
      <c r="E19" s="804" t="s">
        <v>9</v>
      </c>
      <c r="F19" s="800">
        <v>2</v>
      </c>
      <c r="G19" s="800">
        <f t="shared" si="2"/>
        <v>2354</v>
      </c>
      <c r="H19" s="800">
        <v>1.95</v>
      </c>
      <c r="I19" s="800">
        <f t="shared" si="0"/>
        <v>2295.15</v>
      </c>
      <c r="J19" s="800">
        <v>2.5</v>
      </c>
      <c r="K19" s="800">
        <f t="shared" si="1"/>
        <v>2942.5</v>
      </c>
      <c r="L19" s="800">
        <v>2</v>
      </c>
      <c r="M19" s="800">
        <f t="shared" si="3"/>
        <v>2354</v>
      </c>
      <c r="N19" s="800">
        <v>2</v>
      </c>
      <c r="O19" s="800">
        <f t="shared" si="4"/>
        <v>2354</v>
      </c>
    </row>
    <row r="20" spans="2:15" ht="15.5" thickTop="1" thickBot="1" x14ac:dyDescent="0.4">
      <c r="B20" s="804">
        <v>13</v>
      </c>
      <c r="C20" s="805" t="s">
        <v>67</v>
      </c>
      <c r="D20" s="804">
        <v>924</v>
      </c>
      <c r="E20" s="804" t="s">
        <v>4</v>
      </c>
      <c r="F20" s="800">
        <v>175</v>
      </c>
      <c r="G20" s="800">
        <f t="shared" si="2"/>
        <v>161700</v>
      </c>
      <c r="H20" s="800">
        <v>158.5</v>
      </c>
      <c r="I20" s="800">
        <f t="shared" si="0"/>
        <v>146454</v>
      </c>
      <c r="J20" s="800">
        <v>215</v>
      </c>
      <c r="K20" s="800">
        <f t="shared" si="1"/>
        <v>198660</v>
      </c>
      <c r="L20" s="800">
        <v>153</v>
      </c>
      <c r="M20" s="800">
        <f t="shared" si="3"/>
        <v>141372</v>
      </c>
      <c r="N20" s="800">
        <v>200</v>
      </c>
      <c r="O20" s="800">
        <f t="shared" si="4"/>
        <v>184800</v>
      </c>
    </row>
    <row r="21" spans="2:15" ht="15.5" thickTop="1" thickBot="1" x14ac:dyDescent="0.4">
      <c r="B21" s="804">
        <v>14</v>
      </c>
      <c r="C21" s="805" t="s">
        <v>68</v>
      </c>
      <c r="D21" s="804">
        <v>29</v>
      </c>
      <c r="E21" s="804" t="s">
        <v>4</v>
      </c>
      <c r="F21" s="800">
        <v>270</v>
      </c>
      <c r="G21" s="800">
        <f t="shared" si="2"/>
        <v>7830</v>
      </c>
      <c r="H21" s="800">
        <v>175</v>
      </c>
      <c r="I21" s="800">
        <f t="shared" si="0"/>
        <v>5075</v>
      </c>
      <c r="J21" s="800">
        <v>215</v>
      </c>
      <c r="K21" s="800">
        <f t="shared" si="1"/>
        <v>6235</v>
      </c>
      <c r="L21" s="800">
        <v>153</v>
      </c>
      <c r="M21" s="800">
        <f t="shared" si="3"/>
        <v>4437</v>
      </c>
      <c r="N21" s="800">
        <v>200</v>
      </c>
      <c r="O21" s="800">
        <f t="shared" si="4"/>
        <v>5800</v>
      </c>
    </row>
    <row r="22" spans="2:15" ht="15.5" thickTop="1" thickBot="1" x14ac:dyDescent="0.4">
      <c r="B22" s="804">
        <v>15</v>
      </c>
      <c r="C22" s="805" t="s">
        <v>69</v>
      </c>
      <c r="D22" s="804">
        <v>270</v>
      </c>
      <c r="E22" s="804" t="s">
        <v>4</v>
      </c>
      <c r="F22" s="800">
        <v>200</v>
      </c>
      <c r="G22" s="800">
        <f t="shared" si="2"/>
        <v>54000</v>
      </c>
      <c r="H22" s="800">
        <v>135</v>
      </c>
      <c r="I22" s="800">
        <f t="shared" si="0"/>
        <v>36450</v>
      </c>
      <c r="J22" s="800">
        <v>155</v>
      </c>
      <c r="K22" s="800">
        <f t="shared" si="1"/>
        <v>41850</v>
      </c>
      <c r="L22" s="800">
        <v>140</v>
      </c>
      <c r="M22" s="800">
        <f t="shared" si="3"/>
        <v>37800</v>
      </c>
      <c r="N22" s="800">
        <v>175</v>
      </c>
      <c r="O22" s="800">
        <f t="shared" si="4"/>
        <v>47250</v>
      </c>
    </row>
    <row r="23" spans="2:15" ht="15.5" thickTop="1" thickBot="1" x14ac:dyDescent="0.4">
      <c r="B23" s="804">
        <v>16</v>
      </c>
      <c r="C23" s="805" t="s">
        <v>70</v>
      </c>
      <c r="D23" s="804">
        <v>98</v>
      </c>
      <c r="E23" s="804" t="s">
        <v>4</v>
      </c>
      <c r="F23" s="800">
        <v>45</v>
      </c>
      <c r="G23" s="800">
        <f t="shared" si="2"/>
        <v>4410</v>
      </c>
      <c r="H23" s="800">
        <v>50</v>
      </c>
      <c r="I23" s="800">
        <f t="shared" si="0"/>
        <v>4900</v>
      </c>
      <c r="J23" s="800">
        <v>115</v>
      </c>
      <c r="K23" s="800">
        <f t="shared" si="1"/>
        <v>11270</v>
      </c>
      <c r="L23" s="800">
        <v>57</v>
      </c>
      <c r="M23" s="800">
        <f t="shared" si="3"/>
        <v>5586</v>
      </c>
      <c r="N23" s="800">
        <v>75</v>
      </c>
      <c r="O23" s="800">
        <f t="shared" si="4"/>
        <v>7350</v>
      </c>
    </row>
    <row r="24" spans="2:15" ht="15.5" thickTop="1" thickBot="1" x14ac:dyDescent="0.4">
      <c r="B24" s="804">
        <v>17</v>
      </c>
      <c r="C24" s="805" t="s">
        <v>71</v>
      </c>
      <c r="D24" s="804">
        <v>4098</v>
      </c>
      <c r="E24" s="804" t="s">
        <v>8</v>
      </c>
      <c r="F24" s="800">
        <v>2.5</v>
      </c>
      <c r="G24" s="800">
        <f t="shared" si="2"/>
        <v>10245</v>
      </c>
      <c r="H24" s="800">
        <v>0.25</v>
      </c>
      <c r="I24" s="800">
        <f t="shared" si="0"/>
        <v>1024.5</v>
      </c>
      <c r="J24" s="800">
        <v>0.4</v>
      </c>
      <c r="K24" s="800">
        <f t="shared" si="1"/>
        <v>1639.2</v>
      </c>
      <c r="L24" s="800">
        <v>2</v>
      </c>
      <c r="M24" s="800">
        <f t="shared" si="3"/>
        <v>8196</v>
      </c>
      <c r="N24" s="800">
        <v>0.75</v>
      </c>
      <c r="O24" s="800">
        <f t="shared" si="4"/>
        <v>3073.5</v>
      </c>
    </row>
    <row r="25" spans="2:15" ht="15.5" thickTop="1" thickBot="1" x14ac:dyDescent="0.4">
      <c r="B25" s="804">
        <v>18</v>
      </c>
      <c r="C25" s="805" t="s">
        <v>72</v>
      </c>
      <c r="D25" s="804">
        <v>25</v>
      </c>
      <c r="E25" s="804" t="s">
        <v>3</v>
      </c>
      <c r="F25" s="800">
        <v>10</v>
      </c>
      <c r="G25" s="800">
        <f t="shared" si="2"/>
        <v>250</v>
      </c>
      <c r="H25" s="800">
        <v>15</v>
      </c>
      <c r="I25" s="800">
        <f t="shared" si="0"/>
        <v>375</v>
      </c>
      <c r="J25" s="800">
        <v>10</v>
      </c>
      <c r="K25" s="800">
        <f t="shared" si="1"/>
        <v>250</v>
      </c>
      <c r="L25" s="800">
        <v>10</v>
      </c>
      <c r="M25" s="800">
        <f t="shared" si="3"/>
        <v>250</v>
      </c>
      <c r="N25" s="800">
        <v>10</v>
      </c>
      <c r="O25" s="800">
        <f t="shared" si="4"/>
        <v>250</v>
      </c>
    </row>
    <row r="26" spans="2:15" ht="15.5" thickTop="1" thickBot="1" x14ac:dyDescent="0.4">
      <c r="B26" s="804">
        <v>19</v>
      </c>
      <c r="C26" s="805" t="s">
        <v>73</v>
      </c>
      <c r="D26" s="804">
        <v>76</v>
      </c>
      <c r="E26" s="804" t="s">
        <v>3</v>
      </c>
      <c r="F26" s="800">
        <v>55</v>
      </c>
      <c r="G26" s="800">
        <f t="shared" si="2"/>
        <v>4180</v>
      </c>
      <c r="H26" s="800">
        <v>70</v>
      </c>
      <c r="I26" s="800">
        <f t="shared" si="0"/>
        <v>5320</v>
      </c>
      <c r="J26" s="800">
        <v>60</v>
      </c>
      <c r="K26" s="800">
        <f t="shared" si="1"/>
        <v>4560</v>
      </c>
      <c r="L26" s="800">
        <v>48</v>
      </c>
      <c r="M26" s="800">
        <f t="shared" si="3"/>
        <v>3648</v>
      </c>
      <c r="N26" s="800">
        <v>45</v>
      </c>
      <c r="O26" s="800">
        <f t="shared" si="4"/>
        <v>3420</v>
      </c>
    </row>
    <row r="27" spans="2:15" ht="15.5" thickTop="1" thickBot="1" x14ac:dyDescent="0.4">
      <c r="B27" s="804">
        <v>20</v>
      </c>
      <c r="C27" s="805" t="s">
        <v>74</v>
      </c>
      <c r="D27" s="804">
        <v>1</v>
      </c>
      <c r="E27" s="804" t="s">
        <v>10</v>
      </c>
      <c r="F27" s="800">
        <v>2300</v>
      </c>
      <c r="G27" s="800">
        <f t="shared" si="2"/>
        <v>2300</v>
      </c>
      <c r="H27" s="800">
        <v>1100</v>
      </c>
      <c r="I27" s="800">
        <f t="shared" si="0"/>
        <v>1100</v>
      </c>
      <c r="J27" s="800">
        <v>1700</v>
      </c>
      <c r="K27" s="800">
        <f t="shared" si="1"/>
        <v>1700</v>
      </c>
      <c r="L27" s="800">
        <v>1600</v>
      </c>
      <c r="M27" s="800">
        <f t="shared" si="3"/>
        <v>1600</v>
      </c>
      <c r="N27" s="800">
        <v>2250</v>
      </c>
      <c r="O27" s="800">
        <f t="shared" si="4"/>
        <v>2250</v>
      </c>
    </row>
    <row r="28" spans="2:15" ht="15.5" thickTop="1" thickBot="1" x14ac:dyDescent="0.4">
      <c r="B28" s="804">
        <v>21</v>
      </c>
      <c r="C28" s="805" t="s">
        <v>75</v>
      </c>
      <c r="D28" s="804">
        <v>2</v>
      </c>
      <c r="E28" s="804" t="s">
        <v>10</v>
      </c>
      <c r="F28" s="800">
        <v>250</v>
      </c>
      <c r="G28" s="800">
        <f t="shared" si="2"/>
        <v>500</v>
      </c>
      <c r="H28" s="800">
        <v>450</v>
      </c>
      <c r="I28" s="800">
        <f t="shared" si="0"/>
        <v>900</v>
      </c>
      <c r="J28" s="800">
        <v>100</v>
      </c>
      <c r="K28" s="800">
        <f t="shared" si="1"/>
        <v>200</v>
      </c>
      <c r="L28" s="800">
        <v>50</v>
      </c>
      <c r="M28" s="800">
        <f t="shared" si="3"/>
        <v>100</v>
      </c>
      <c r="N28" s="800">
        <v>500</v>
      </c>
      <c r="O28" s="800">
        <f t="shared" si="4"/>
        <v>1000</v>
      </c>
    </row>
    <row r="29" spans="2:15" ht="15.5" thickTop="1" thickBot="1" x14ac:dyDescent="0.4">
      <c r="B29" s="804">
        <v>22</v>
      </c>
      <c r="C29" s="805" t="s">
        <v>72</v>
      </c>
      <c r="D29" s="804">
        <v>200</v>
      </c>
      <c r="E29" s="804" t="s">
        <v>3</v>
      </c>
      <c r="F29" s="800">
        <v>10</v>
      </c>
      <c r="G29" s="800">
        <f t="shared" si="2"/>
        <v>2000</v>
      </c>
      <c r="H29" s="800">
        <v>8</v>
      </c>
      <c r="I29" s="800">
        <f t="shared" si="0"/>
        <v>1600</v>
      </c>
      <c r="J29" s="800">
        <v>5</v>
      </c>
      <c r="K29" s="800">
        <f t="shared" si="1"/>
        <v>1000</v>
      </c>
      <c r="L29" s="800">
        <v>8</v>
      </c>
      <c r="M29" s="800">
        <f t="shared" si="3"/>
        <v>1600</v>
      </c>
      <c r="N29" s="800">
        <v>10</v>
      </c>
      <c r="O29" s="800">
        <f t="shared" si="4"/>
        <v>2000</v>
      </c>
    </row>
    <row r="30" spans="2:15" ht="15.5" thickTop="1" thickBot="1" x14ac:dyDescent="0.4">
      <c r="B30" s="804">
        <v>23</v>
      </c>
      <c r="C30" s="805" t="s">
        <v>76</v>
      </c>
      <c r="D30" s="804">
        <v>47</v>
      </c>
      <c r="E30" s="804" t="s">
        <v>4</v>
      </c>
      <c r="F30" s="800">
        <v>160</v>
      </c>
      <c r="G30" s="800">
        <f t="shared" si="2"/>
        <v>7520</v>
      </c>
      <c r="H30" s="800">
        <v>160</v>
      </c>
      <c r="I30" s="800">
        <f t="shared" si="0"/>
        <v>7520</v>
      </c>
      <c r="J30" s="800">
        <v>320</v>
      </c>
      <c r="K30" s="800">
        <f t="shared" si="1"/>
        <v>15040</v>
      </c>
      <c r="L30" s="800">
        <v>121</v>
      </c>
      <c r="M30" s="800">
        <f t="shared" si="3"/>
        <v>5687</v>
      </c>
      <c r="N30" s="800">
        <v>250</v>
      </c>
      <c r="O30" s="800">
        <f t="shared" si="4"/>
        <v>11750</v>
      </c>
    </row>
    <row r="31" spans="2:15" ht="15.5" thickTop="1" thickBot="1" x14ac:dyDescent="0.4">
      <c r="B31" s="804">
        <v>24</v>
      </c>
      <c r="C31" s="805" t="s">
        <v>77</v>
      </c>
      <c r="D31" s="804">
        <v>450</v>
      </c>
      <c r="E31" s="804" t="s">
        <v>3</v>
      </c>
      <c r="F31" s="800">
        <v>10</v>
      </c>
      <c r="G31" s="800">
        <f t="shared" si="2"/>
        <v>4500</v>
      </c>
      <c r="H31" s="800">
        <v>4</v>
      </c>
      <c r="I31" s="800">
        <f t="shared" si="0"/>
        <v>1800</v>
      </c>
      <c r="J31" s="800">
        <v>5</v>
      </c>
      <c r="K31" s="800">
        <f t="shared" si="1"/>
        <v>2250</v>
      </c>
      <c r="L31" s="800">
        <v>5</v>
      </c>
      <c r="M31" s="800">
        <f t="shared" si="3"/>
        <v>2250</v>
      </c>
      <c r="N31" s="800">
        <v>5</v>
      </c>
      <c r="O31" s="800">
        <f t="shared" si="4"/>
        <v>2250</v>
      </c>
    </row>
    <row r="32" spans="2:15" ht="15.5" thickTop="1" thickBot="1" x14ac:dyDescent="0.4">
      <c r="B32" s="804">
        <v>25</v>
      </c>
      <c r="C32" s="805" t="s">
        <v>78</v>
      </c>
      <c r="D32" s="804">
        <v>100</v>
      </c>
      <c r="E32" s="804" t="s">
        <v>3</v>
      </c>
      <c r="F32" s="800">
        <v>16</v>
      </c>
      <c r="G32" s="800">
        <f t="shared" si="2"/>
        <v>1600</v>
      </c>
      <c r="H32" s="800">
        <v>17</v>
      </c>
      <c r="I32" s="800">
        <f t="shared" si="0"/>
        <v>1700</v>
      </c>
      <c r="J32" s="800">
        <v>7</v>
      </c>
      <c r="K32" s="800">
        <f t="shared" si="1"/>
        <v>700</v>
      </c>
      <c r="L32" s="800">
        <v>5</v>
      </c>
      <c r="M32" s="800">
        <f t="shared" si="3"/>
        <v>500</v>
      </c>
      <c r="N32" s="800">
        <v>5</v>
      </c>
      <c r="O32" s="800">
        <f t="shared" si="4"/>
        <v>500</v>
      </c>
    </row>
    <row r="33" spans="2:15" ht="15.5" thickTop="1" thickBot="1" x14ac:dyDescent="0.4">
      <c r="B33" s="804">
        <v>26</v>
      </c>
      <c r="C33" s="805" t="s">
        <v>79</v>
      </c>
      <c r="D33" s="804">
        <v>112</v>
      </c>
      <c r="E33" s="804" t="s">
        <v>4</v>
      </c>
      <c r="F33" s="800">
        <v>50</v>
      </c>
      <c r="G33" s="800">
        <f t="shared" si="2"/>
        <v>5600</v>
      </c>
      <c r="H33" s="800">
        <v>65</v>
      </c>
      <c r="I33" s="800">
        <f t="shared" si="0"/>
        <v>7280</v>
      </c>
      <c r="J33" s="800">
        <v>45</v>
      </c>
      <c r="K33" s="800">
        <f t="shared" si="1"/>
        <v>5040</v>
      </c>
      <c r="L33" s="800">
        <v>30</v>
      </c>
      <c r="M33" s="800">
        <f t="shared" si="3"/>
        <v>3360</v>
      </c>
      <c r="N33" s="800">
        <v>65</v>
      </c>
      <c r="O33" s="800">
        <f t="shared" si="4"/>
        <v>7280</v>
      </c>
    </row>
    <row r="34" spans="2:15" ht="15.5" thickTop="1" thickBot="1" x14ac:dyDescent="0.4">
      <c r="B34" s="804">
        <v>27</v>
      </c>
      <c r="C34" s="805" t="s">
        <v>80</v>
      </c>
      <c r="D34" s="804">
        <v>556</v>
      </c>
      <c r="E34" s="804" t="s">
        <v>8</v>
      </c>
      <c r="F34" s="800">
        <v>24</v>
      </c>
      <c r="G34" s="800">
        <f t="shared" si="2"/>
        <v>13344</v>
      </c>
      <c r="H34" s="800">
        <v>35</v>
      </c>
      <c r="I34" s="800">
        <f t="shared" si="0"/>
        <v>19460</v>
      </c>
      <c r="J34" s="800">
        <v>35</v>
      </c>
      <c r="K34" s="800">
        <f t="shared" si="1"/>
        <v>19460</v>
      </c>
      <c r="L34" s="800">
        <v>36</v>
      </c>
      <c r="M34" s="800">
        <f t="shared" si="3"/>
        <v>20016</v>
      </c>
      <c r="N34" s="800">
        <v>35</v>
      </c>
      <c r="O34" s="800">
        <f t="shared" si="4"/>
        <v>19460</v>
      </c>
    </row>
    <row r="35" spans="2:15" ht="15.5" thickTop="1" thickBot="1" x14ac:dyDescent="0.4">
      <c r="B35" s="804">
        <v>28</v>
      </c>
      <c r="C35" s="805" t="s">
        <v>81</v>
      </c>
      <c r="D35" s="804">
        <v>1</v>
      </c>
      <c r="E35" s="804" t="s">
        <v>11</v>
      </c>
      <c r="F35" s="800">
        <v>5000</v>
      </c>
      <c r="G35" s="800">
        <f t="shared" si="2"/>
        <v>5000</v>
      </c>
      <c r="H35" s="800">
        <v>5000</v>
      </c>
      <c r="I35" s="800">
        <f t="shared" si="0"/>
        <v>5000</v>
      </c>
      <c r="J35" s="800">
        <v>5000</v>
      </c>
      <c r="K35" s="800">
        <f t="shared" si="1"/>
        <v>5000</v>
      </c>
      <c r="L35" s="800">
        <v>5000</v>
      </c>
      <c r="M35" s="800">
        <f t="shared" si="3"/>
        <v>5000</v>
      </c>
      <c r="N35" s="800">
        <v>5000</v>
      </c>
      <c r="O35" s="800">
        <f t="shared" si="4"/>
        <v>5000</v>
      </c>
    </row>
    <row r="36" spans="2:15" ht="15.5" thickTop="1" thickBot="1" x14ac:dyDescent="0.4">
      <c r="B36" s="2"/>
      <c r="C36" s="2"/>
      <c r="D36" s="2"/>
      <c r="E36" s="2"/>
      <c r="F36" s="801"/>
      <c r="G36" s="802">
        <f>SUM(G8:G35)</f>
        <v>486867</v>
      </c>
      <c r="H36" s="803"/>
      <c r="I36" s="802">
        <f>SUM(I8:I35)</f>
        <v>458800.65</v>
      </c>
      <c r="J36" s="803"/>
      <c r="K36" s="802">
        <f>SUM(K8:K35)</f>
        <v>508438</v>
      </c>
      <c r="L36" s="803"/>
      <c r="M36" s="802">
        <f>SUM(M8:M35)</f>
        <v>530943</v>
      </c>
      <c r="N36" s="803"/>
      <c r="O36" s="802">
        <f>SUM(O8:O35)</f>
        <v>598809.9</v>
      </c>
    </row>
    <row r="37" spans="2:15" ht="15" thickTop="1" x14ac:dyDescent="0.35"/>
  </sheetData>
  <mergeCells count="4">
    <mergeCell ref="H6:I6"/>
    <mergeCell ref="J6:K6"/>
    <mergeCell ref="L6:M6"/>
    <mergeCell ref="N6:O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0"/>
  <sheetViews>
    <sheetView workbookViewId="0">
      <selection activeCell="E6" sqref="E6:N6"/>
    </sheetView>
  </sheetViews>
  <sheetFormatPr defaultRowHeight="14.5" x14ac:dyDescent="0.35"/>
  <cols>
    <col min="2" max="2" width="40.54296875" customWidth="1"/>
    <col min="3" max="3" width="11" customWidth="1"/>
    <col min="4" max="4" width="12.26953125" customWidth="1"/>
    <col min="5" max="13" width="10.7265625" customWidth="1"/>
    <col min="14" max="14" width="12.26953125" customWidth="1"/>
  </cols>
  <sheetData>
    <row r="1" spans="1:14" ht="15.5" x14ac:dyDescent="0.35">
      <c r="D1" s="692" t="s">
        <v>535</v>
      </c>
    </row>
    <row r="2" spans="1:14" ht="15.5" x14ac:dyDescent="0.35">
      <c r="D2" s="693" t="s">
        <v>536</v>
      </c>
      <c r="G2" s="577"/>
      <c r="H2" s="577"/>
      <c r="I2" s="577"/>
      <c r="J2" s="577"/>
      <c r="K2" s="577"/>
    </row>
    <row r="3" spans="1:14" ht="15.5" x14ac:dyDescent="0.35">
      <c r="D3" s="763">
        <v>42663</v>
      </c>
      <c r="G3" s="579"/>
      <c r="H3" s="579"/>
      <c r="I3" s="579"/>
      <c r="J3" s="579"/>
      <c r="K3" s="579"/>
    </row>
    <row r="4" spans="1:14" x14ac:dyDescent="0.35">
      <c r="A4" s="577"/>
      <c r="B4" s="577"/>
      <c r="C4" s="577"/>
      <c r="D4" s="577"/>
      <c r="E4" s="577"/>
      <c r="F4" s="577"/>
      <c r="G4" s="577"/>
    </row>
    <row r="5" spans="1:14" ht="15" thickBot="1" x14ac:dyDescent="0.4">
      <c r="A5" s="578"/>
      <c r="B5" s="578"/>
      <c r="C5" s="578"/>
      <c r="D5" s="578"/>
      <c r="E5" s="578"/>
      <c r="F5" s="578"/>
      <c r="G5" s="578"/>
    </row>
    <row r="6" spans="1:14" ht="13.9" customHeight="1" thickBot="1" x14ac:dyDescent="0.4">
      <c r="C6" s="107"/>
      <c r="D6" s="107"/>
      <c r="E6" s="1777" t="s">
        <v>1592</v>
      </c>
      <c r="F6" s="1778"/>
      <c r="G6" s="1777" t="s">
        <v>1593</v>
      </c>
      <c r="H6" s="1778"/>
      <c r="I6" s="1777" t="s">
        <v>1594</v>
      </c>
      <c r="J6" s="1778"/>
      <c r="K6" s="1777" t="s">
        <v>1595</v>
      </c>
      <c r="L6" s="1778"/>
      <c r="M6" s="1777" t="s">
        <v>1596</v>
      </c>
      <c r="N6" s="1778"/>
    </row>
    <row r="7" spans="1:14" ht="13.9" customHeight="1" thickBot="1" x14ac:dyDescent="0.4">
      <c r="B7" s="222" t="s">
        <v>93</v>
      </c>
      <c r="C7" s="108" t="s">
        <v>94</v>
      </c>
      <c r="D7" s="108" t="s">
        <v>339</v>
      </c>
      <c r="E7" s="223" t="s">
        <v>339</v>
      </c>
      <c r="F7" s="224" t="s">
        <v>340</v>
      </c>
      <c r="G7" s="225" t="s">
        <v>339</v>
      </c>
      <c r="H7" s="226" t="s">
        <v>341</v>
      </c>
      <c r="I7" s="227" t="s">
        <v>339</v>
      </c>
      <c r="J7" s="228" t="s">
        <v>341</v>
      </c>
      <c r="K7" s="227" t="s">
        <v>339</v>
      </c>
      <c r="L7" s="226" t="s">
        <v>341</v>
      </c>
      <c r="M7" s="227" t="s">
        <v>339</v>
      </c>
      <c r="N7" s="229" t="s">
        <v>341</v>
      </c>
    </row>
    <row r="8" spans="1:14" ht="13.9" customHeight="1" thickTop="1" thickBot="1" x14ac:dyDescent="0.4">
      <c r="A8">
        <v>1</v>
      </c>
      <c r="B8" s="158" t="s">
        <v>51</v>
      </c>
      <c r="C8" s="159">
        <v>1</v>
      </c>
      <c r="D8" s="112" t="s">
        <v>100</v>
      </c>
      <c r="E8" s="230">
        <v>1452</v>
      </c>
      <c r="F8" s="231">
        <f>E8*C8</f>
        <v>1452</v>
      </c>
      <c r="G8" s="232">
        <v>10703</v>
      </c>
      <c r="H8" s="231">
        <f>G8*C8</f>
        <v>10703</v>
      </c>
      <c r="I8" s="232">
        <v>8000</v>
      </c>
      <c r="J8" s="231">
        <f>I8*C8</f>
        <v>8000</v>
      </c>
      <c r="K8" s="232">
        <v>7634</v>
      </c>
      <c r="L8" s="231">
        <f>K8*C8</f>
        <v>7634</v>
      </c>
      <c r="M8" s="232">
        <v>49000</v>
      </c>
      <c r="N8" s="231">
        <f>M8*C8</f>
        <v>49000</v>
      </c>
    </row>
    <row r="9" spans="1:14" ht="13.9" customHeight="1" thickBot="1" x14ac:dyDescent="0.4">
      <c r="A9">
        <v>2</v>
      </c>
      <c r="B9" s="198" t="s">
        <v>537</v>
      </c>
      <c r="C9" s="118">
        <v>160</v>
      </c>
      <c r="D9" s="118" t="s">
        <v>4</v>
      </c>
      <c r="E9" s="233">
        <v>58.09</v>
      </c>
      <c r="F9" s="234">
        <v>9295</v>
      </c>
      <c r="G9" s="235">
        <v>41</v>
      </c>
      <c r="H9" s="234">
        <f t="shared" ref="H9:H18" si="0">G9*C9</f>
        <v>6560</v>
      </c>
      <c r="I9" s="235">
        <v>30</v>
      </c>
      <c r="J9" s="234">
        <f t="shared" ref="J9:J18" si="1">I9*C9</f>
        <v>4800</v>
      </c>
      <c r="K9" s="235">
        <v>42</v>
      </c>
      <c r="L9" s="234">
        <f t="shared" ref="L9:L18" si="2">K9*C9</f>
        <v>6720</v>
      </c>
      <c r="M9" s="235">
        <v>15</v>
      </c>
      <c r="N9" s="234">
        <f t="shared" ref="N9:N18" si="3">M9*C9</f>
        <v>2400</v>
      </c>
    </row>
    <row r="10" spans="1:14" ht="13.9" customHeight="1" thickBot="1" x14ac:dyDescent="0.4">
      <c r="A10">
        <v>3</v>
      </c>
      <c r="B10" s="198" t="s">
        <v>538</v>
      </c>
      <c r="C10" s="34">
        <v>150</v>
      </c>
      <c r="D10" s="34" t="s">
        <v>4</v>
      </c>
      <c r="E10" s="233">
        <v>47.75</v>
      </c>
      <c r="F10" s="234">
        <v>7163</v>
      </c>
      <c r="G10" s="235">
        <v>32</v>
      </c>
      <c r="H10" s="234">
        <f t="shared" si="0"/>
        <v>4800</v>
      </c>
      <c r="I10" s="235">
        <v>32</v>
      </c>
      <c r="J10" s="234">
        <f t="shared" si="1"/>
        <v>4800</v>
      </c>
      <c r="K10" s="235">
        <v>78</v>
      </c>
      <c r="L10" s="234">
        <f t="shared" si="2"/>
        <v>11700</v>
      </c>
      <c r="M10" s="235">
        <v>15</v>
      </c>
      <c r="N10" s="234">
        <f t="shared" si="3"/>
        <v>2250</v>
      </c>
    </row>
    <row r="11" spans="1:14" ht="13.9" customHeight="1" thickBot="1" x14ac:dyDescent="0.4">
      <c r="A11">
        <v>4</v>
      </c>
      <c r="B11" s="198" t="s">
        <v>539</v>
      </c>
      <c r="C11" s="34">
        <v>300</v>
      </c>
      <c r="D11" s="34" t="s">
        <v>8</v>
      </c>
      <c r="E11" s="236">
        <v>3.63</v>
      </c>
      <c r="F11" s="234">
        <v>1089</v>
      </c>
      <c r="G11" s="237">
        <v>7</v>
      </c>
      <c r="H11" s="234">
        <f t="shared" si="0"/>
        <v>2100</v>
      </c>
      <c r="I11" s="237">
        <v>4</v>
      </c>
      <c r="J11" s="234">
        <f t="shared" si="1"/>
        <v>1200</v>
      </c>
      <c r="K11" s="237">
        <v>3</v>
      </c>
      <c r="L11" s="234">
        <f t="shared" si="2"/>
        <v>900</v>
      </c>
      <c r="M11" s="237">
        <v>5</v>
      </c>
      <c r="N11" s="234">
        <f t="shared" si="3"/>
        <v>1500</v>
      </c>
    </row>
    <row r="12" spans="1:14" ht="13.9" customHeight="1" thickBot="1" x14ac:dyDescent="0.4">
      <c r="A12">
        <v>5</v>
      </c>
      <c r="B12" s="198" t="s">
        <v>540</v>
      </c>
      <c r="C12" s="34">
        <v>20</v>
      </c>
      <c r="D12" s="34" t="s">
        <v>541</v>
      </c>
      <c r="E12" s="236">
        <v>99.22</v>
      </c>
      <c r="F12" s="234">
        <v>1984</v>
      </c>
      <c r="G12" s="237">
        <v>125</v>
      </c>
      <c r="H12" s="234">
        <f t="shared" si="0"/>
        <v>2500</v>
      </c>
      <c r="I12" s="237">
        <v>50</v>
      </c>
      <c r="J12" s="234">
        <f t="shared" si="1"/>
        <v>1000</v>
      </c>
      <c r="K12" s="237">
        <v>71</v>
      </c>
      <c r="L12" s="234">
        <f t="shared" si="2"/>
        <v>1420</v>
      </c>
      <c r="M12" s="237">
        <v>80</v>
      </c>
      <c r="N12" s="234">
        <f t="shared" si="3"/>
        <v>1600</v>
      </c>
    </row>
    <row r="13" spans="1:14" ht="13.9" customHeight="1" thickBot="1" x14ac:dyDescent="0.4">
      <c r="A13">
        <v>6</v>
      </c>
      <c r="B13" s="123" t="s">
        <v>542</v>
      </c>
      <c r="C13" s="166">
        <v>350</v>
      </c>
      <c r="D13" s="34" t="s">
        <v>8</v>
      </c>
      <c r="E13" s="236">
        <v>2.0699999999999998</v>
      </c>
      <c r="F13" s="234">
        <v>726</v>
      </c>
      <c r="G13" s="237">
        <v>6</v>
      </c>
      <c r="H13" s="234">
        <f t="shared" si="0"/>
        <v>2100</v>
      </c>
      <c r="I13" s="237">
        <v>2</v>
      </c>
      <c r="J13" s="234">
        <f t="shared" si="1"/>
        <v>700</v>
      </c>
      <c r="K13" s="237">
        <v>3</v>
      </c>
      <c r="L13" s="234">
        <f t="shared" si="2"/>
        <v>1050</v>
      </c>
      <c r="M13" s="237">
        <v>3</v>
      </c>
      <c r="N13" s="234">
        <f t="shared" si="3"/>
        <v>1050</v>
      </c>
    </row>
    <row r="14" spans="1:14" ht="13.9" customHeight="1" thickBot="1" x14ac:dyDescent="0.4">
      <c r="A14">
        <v>7</v>
      </c>
      <c r="B14" s="198" t="s">
        <v>543</v>
      </c>
      <c r="C14" s="34">
        <v>30</v>
      </c>
      <c r="D14" s="34" t="s">
        <v>541</v>
      </c>
      <c r="E14" s="236">
        <v>66.14</v>
      </c>
      <c r="F14" s="234">
        <v>1984</v>
      </c>
      <c r="G14" s="237">
        <v>110</v>
      </c>
      <c r="H14" s="234">
        <f t="shared" si="0"/>
        <v>3300</v>
      </c>
      <c r="I14" s="237">
        <v>50</v>
      </c>
      <c r="J14" s="234">
        <f t="shared" si="1"/>
        <v>1500</v>
      </c>
      <c r="K14" s="237">
        <v>82</v>
      </c>
      <c r="L14" s="234">
        <f t="shared" si="2"/>
        <v>2460</v>
      </c>
      <c r="M14" s="237">
        <v>100</v>
      </c>
      <c r="N14" s="234">
        <f t="shared" si="3"/>
        <v>3000</v>
      </c>
    </row>
    <row r="15" spans="1:14" ht="13.9" customHeight="1" thickBot="1" x14ac:dyDescent="0.4">
      <c r="A15">
        <v>8</v>
      </c>
      <c r="B15" s="198" t="s">
        <v>544</v>
      </c>
      <c r="C15" s="34">
        <v>15</v>
      </c>
      <c r="D15" s="34" t="s">
        <v>541</v>
      </c>
      <c r="E15" s="236">
        <v>84.7</v>
      </c>
      <c r="F15" s="234">
        <v>1270</v>
      </c>
      <c r="G15" s="237">
        <v>130</v>
      </c>
      <c r="H15" s="234">
        <f t="shared" si="0"/>
        <v>1950</v>
      </c>
      <c r="I15" s="237">
        <v>56</v>
      </c>
      <c r="J15" s="234">
        <f t="shared" si="1"/>
        <v>840</v>
      </c>
      <c r="K15" s="237">
        <v>87</v>
      </c>
      <c r="L15" s="234">
        <f t="shared" si="2"/>
        <v>1305</v>
      </c>
      <c r="M15" s="237">
        <v>80</v>
      </c>
      <c r="N15" s="234">
        <f t="shared" si="3"/>
        <v>1200</v>
      </c>
    </row>
    <row r="16" spans="1:14" ht="13.9" customHeight="1" thickBot="1" x14ac:dyDescent="0.4">
      <c r="A16">
        <v>9</v>
      </c>
      <c r="B16" s="123" t="s">
        <v>545</v>
      </c>
      <c r="C16" s="166">
        <v>60</v>
      </c>
      <c r="D16" s="34" t="s">
        <v>4</v>
      </c>
      <c r="E16" s="236">
        <v>88.91</v>
      </c>
      <c r="F16" s="234">
        <v>5335</v>
      </c>
      <c r="G16" s="237">
        <v>91</v>
      </c>
      <c r="H16" s="234">
        <f t="shared" si="0"/>
        <v>5460</v>
      </c>
      <c r="I16" s="237">
        <v>32</v>
      </c>
      <c r="J16" s="234">
        <f t="shared" si="1"/>
        <v>1920</v>
      </c>
      <c r="K16" s="237">
        <v>105</v>
      </c>
      <c r="L16" s="234">
        <f t="shared" si="2"/>
        <v>6300</v>
      </c>
      <c r="M16" s="237">
        <v>40</v>
      </c>
      <c r="N16" s="234">
        <f t="shared" si="3"/>
        <v>2400</v>
      </c>
    </row>
    <row r="17" spans="1:14" ht="13.9" customHeight="1" thickBot="1" x14ac:dyDescent="0.4">
      <c r="A17">
        <v>10</v>
      </c>
      <c r="B17" s="198" t="s">
        <v>546</v>
      </c>
      <c r="C17" s="34">
        <v>267</v>
      </c>
      <c r="D17" s="34" t="s">
        <v>8</v>
      </c>
      <c r="E17" s="236">
        <v>84.45</v>
      </c>
      <c r="F17" s="234">
        <v>22550</v>
      </c>
      <c r="G17" s="237">
        <v>81</v>
      </c>
      <c r="H17" s="234">
        <f t="shared" si="0"/>
        <v>21627</v>
      </c>
      <c r="I17" s="237">
        <v>155</v>
      </c>
      <c r="J17" s="234">
        <f t="shared" si="1"/>
        <v>41385</v>
      </c>
      <c r="K17" s="237">
        <v>157</v>
      </c>
      <c r="L17" s="234">
        <f t="shared" si="2"/>
        <v>41919</v>
      </c>
      <c r="M17" s="237">
        <v>224</v>
      </c>
      <c r="N17" s="234">
        <f t="shared" si="3"/>
        <v>59808</v>
      </c>
    </row>
    <row r="18" spans="1:14" ht="13.9" customHeight="1" thickBot="1" x14ac:dyDescent="0.4">
      <c r="A18">
        <v>11</v>
      </c>
      <c r="B18" s="123" t="s">
        <v>547</v>
      </c>
      <c r="C18" s="199">
        <v>1</v>
      </c>
      <c r="D18" s="238" t="s">
        <v>100</v>
      </c>
      <c r="E18" s="239">
        <v>3690</v>
      </c>
      <c r="F18" s="234">
        <f>E18*C18</f>
        <v>3690</v>
      </c>
      <c r="G18" s="237">
        <v>4800</v>
      </c>
      <c r="H18" s="234">
        <f t="shared" si="0"/>
        <v>4800</v>
      </c>
      <c r="I18" s="237">
        <v>5500</v>
      </c>
      <c r="J18" s="234">
        <f t="shared" si="1"/>
        <v>5500</v>
      </c>
      <c r="K18" s="237">
        <v>5489</v>
      </c>
      <c r="L18" s="234">
        <f t="shared" si="2"/>
        <v>5489</v>
      </c>
      <c r="M18" s="237">
        <v>5000</v>
      </c>
      <c r="N18" s="234">
        <f t="shared" si="3"/>
        <v>5000</v>
      </c>
    </row>
    <row r="19" spans="1:14" ht="13.9" customHeight="1" thickTop="1" thickBot="1" x14ac:dyDescent="0.4">
      <c r="B19" s="116" t="s">
        <v>355</v>
      </c>
      <c r="C19" s="202"/>
      <c r="D19" s="240"/>
      <c r="E19" s="241"/>
      <c r="F19" s="242">
        <f>SUM(F8:F18)</f>
        <v>56538</v>
      </c>
      <c r="G19" s="243"/>
      <c r="H19" s="244">
        <f>SUM(H8:H18)</f>
        <v>65900</v>
      </c>
      <c r="I19" s="243"/>
      <c r="J19" s="244">
        <f>SUM(J8:J18)</f>
        <v>71645</v>
      </c>
      <c r="K19" s="243"/>
      <c r="L19" s="244">
        <f>SUM(L8:L18)</f>
        <v>86897</v>
      </c>
      <c r="M19" s="243"/>
      <c r="N19" s="244">
        <f>SUM(N8:N18)</f>
        <v>129208</v>
      </c>
    </row>
    <row r="20" spans="1:14" x14ac:dyDescent="0.35">
      <c r="E20" s="102"/>
      <c r="F20" s="103"/>
      <c r="L20" s="105"/>
    </row>
  </sheetData>
  <mergeCells count="5">
    <mergeCell ref="I6:J6"/>
    <mergeCell ref="K6:L6"/>
    <mergeCell ref="M6:N6"/>
    <mergeCell ref="E6:F6"/>
    <mergeCell ref="G6:H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73"/>
  <sheetViews>
    <sheetView workbookViewId="0">
      <selection activeCell="E72" sqref="E72"/>
    </sheetView>
  </sheetViews>
  <sheetFormatPr defaultRowHeight="14.5" x14ac:dyDescent="0.35"/>
  <cols>
    <col min="3" max="3" width="70.1796875" customWidth="1"/>
    <col min="4" max="4" width="12.26953125" customWidth="1"/>
    <col min="5" max="5" width="9.81640625" customWidth="1"/>
    <col min="6" max="15" width="15.7265625" customWidth="1"/>
  </cols>
  <sheetData>
    <row r="1" spans="2:15" ht="15.5" x14ac:dyDescent="0.35">
      <c r="D1" s="694" t="s">
        <v>1580</v>
      </c>
    </row>
    <row r="2" spans="2:15" ht="15.5" x14ac:dyDescent="0.35">
      <c r="D2" s="694" t="s">
        <v>1576</v>
      </c>
    </row>
    <row r="3" spans="2:15" ht="15.5" x14ac:dyDescent="0.35">
      <c r="D3" s="766">
        <v>42922</v>
      </c>
    </row>
    <row r="5" spans="2:15" ht="15" thickBot="1" x14ac:dyDescent="0.4"/>
    <row r="6" spans="2:15" ht="15" customHeight="1" thickBot="1" x14ac:dyDescent="0.4">
      <c r="F6" s="1779" t="s">
        <v>1592</v>
      </c>
      <c r="G6" s="1779"/>
      <c r="H6" s="1779" t="s">
        <v>1593</v>
      </c>
      <c r="I6" s="1779"/>
      <c r="J6" s="1779" t="s">
        <v>1594</v>
      </c>
      <c r="K6" s="1779"/>
      <c r="L6" s="1779" t="s">
        <v>1595</v>
      </c>
      <c r="M6" s="1779"/>
      <c r="N6" s="1779" t="s">
        <v>1596</v>
      </c>
      <c r="O6" s="1779"/>
    </row>
    <row r="7" spans="2:15" x14ac:dyDescent="0.35">
      <c r="B7" s="573" t="s">
        <v>93</v>
      </c>
      <c r="C7" s="1769" t="s">
        <v>322</v>
      </c>
      <c r="D7" s="1769" t="s">
        <v>456</v>
      </c>
      <c r="E7" s="580" t="s">
        <v>1187</v>
      </c>
      <c r="F7" s="505" t="s">
        <v>1188</v>
      </c>
      <c r="G7" s="1780" t="s">
        <v>480</v>
      </c>
      <c r="H7" s="505" t="s">
        <v>1188</v>
      </c>
      <c r="I7" s="1780" t="s">
        <v>480</v>
      </c>
      <c r="J7" s="505" t="s">
        <v>1188</v>
      </c>
      <c r="K7" s="1780" t="s">
        <v>480</v>
      </c>
      <c r="L7" s="505" t="s">
        <v>1188</v>
      </c>
      <c r="M7" s="1780" t="s">
        <v>480</v>
      </c>
      <c r="N7" s="505" t="s">
        <v>1188</v>
      </c>
      <c r="O7" s="1780" t="s">
        <v>480</v>
      </c>
    </row>
    <row r="8" spans="2:15" ht="15" thickBot="1" x14ac:dyDescent="0.4">
      <c r="B8" s="574" t="s">
        <v>320</v>
      </c>
      <c r="C8" s="1770"/>
      <c r="D8" s="1770"/>
      <c r="E8" s="507" t="s">
        <v>459</v>
      </c>
      <c r="F8" s="507" t="s">
        <v>1189</v>
      </c>
      <c r="G8" s="1781"/>
      <c r="H8" s="507" t="s">
        <v>1189</v>
      </c>
      <c r="I8" s="1781"/>
      <c r="J8" s="507" t="s">
        <v>1189</v>
      </c>
      <c r="K8" s="1781"/>
      <c r="L8" s="507" t="s">
        <v>1189</v>
      </c>
      <c r="M8" s="1781"/>
      <c r="N8" s="507" t="s">
        <v>1189</v>
      </c>
      <c r="O8" s="1781"/>
    </row>
    <row r="9" spans="2:15" ht="15" customHeight="1" thickBot="1" x14ac:dyDescent="0.4">
      <c r="B9" s="508" t="s">
        <v>1190</v>
      </c>
      <c r="C9" s="509" t="s">
        <v>116</v>
      </c>
      <c r="D9" s="510" t="s">
        <v>3</v>
      </c>
      <c r="E9" s="510">
        <v>1050</v>
      </c>
      <c r="F9" s="511">
        <v>4</v>
      </c>
      <c r="G9" s="512">
        <f>F9*E9</f>
        <v>4200</v>
      </c>
      <c r="H9" s="511">
        <v>2.5</v>
      </c>
      <c r="I9" s="512">
        <f>H9*E9</f>
        <v>2625</v>
      </c>
      <c r="J9" s="511">
        <v>1.5</v>
      </c>
      <c r="K9" s="512">
        <f>J9*E9</f>
        <v>1575</v>
      </c>
      <c r="L9" s="511">
        <v>3</v>
      </c>
      <c r="M9" s="512">
        <f>L9*E9</f>
        <v>3150</v>
      </c>
      <c r="N9" s="511">
        <v>1</v>
      </c>
      <c r="O9" s="512">
        <f>N9*E9</f>
        <v>1050</v>
      </c>
    </row>
    <row r="10" spans="2:15" ht="15" customHeight="1" thickBot="1" x14ac:dyDescent="0.4">
      <c r="B10" s="508" t="s">
        <v>1191</v>
      </c>
      <c r="C10" s="509" t="s">
        <v>304</v>
      </c>
      <c r="D10" s="510" t="s">
        <v>3</v>
      </c>
      <c r="E10" s="510">
        <v>210</v>
      </c>
      <c r="F10" s="511">
        <v>7</v>
      </c>
      <c r="G10" s="512">
        <f t="shared" ref="G10:G39" si="0">F10*E10</f>
        <v>1470</v>
      </c>
      <c r="H10" s="511">
        <v>5.5</v>
      </c>
      <c r="I10" s="512">
        <f t="shared" ref="I10:I36" si="1">H10*E10</f>
        <v>1155</v>
      </c>
      <c r="J10" s="511">
        <v>3</v>
      </c>
      <c r="K10" s="512">
        <f t="shared" ref="K10:K36" si="2">J10*E10</f>
        <v>630</v>
      </c>
      <c r="L10" s="511">
        <v>2</v>
      </c>
      <c r="M10" s="512">
        <f t="shared" ref="M10:M36" si="3">L10*E10</f>
        <v>420</v>
      </c>
      <c r="N10" s="511">
        <v>5</v>
      </c>
      <c r="O10" s="512">
        <f t="shared" ref="O10:O36" si="4">N10*E10</f>
        <v>1050</v>
      </c>
    </row>
    <row r="11" spans="2:15" ht="15" customHeight="1" thickBot="1" x14ac:dyDescent="0.4">
      <c r="B11" s="508" t="s">
        <v>1192</v>
      </c>
      <c r="C11" s="509" t="s">
        <v>12</v>
      </c>
      <c r="D11" s="510" t="s">
        <v>236</v>
      </c>
      <c r="E11" s="510">
        <v>7.34</v>
      </c>
      <c r="F11" s="511">
        <v>1500</v>
      </c>
      <c r="G11" s="512">
        <f t="shared" si="0"/>
        <v>11010</v>
      </c>
      <c r="H11" s="511">
        <v>2000</v>
      </c>
      <c r="I11" s="512">
        <f t="shared" si="1"/>
        <v>14680</v>
      </c>
      <c r="J11" s="511">
        <v>2000</v>
      </c>
      <c r="K11" s="512">
        <f t="shared" si="2"/>
        <v>14680</v>
      </c>
      <c r="L11" s="511">
        <v>4000</v>
      </c>
      <c r="M11" s="512">
        <f t="shared" si="3"/>
        <v>29360</v>
      </c>
      <c r="N11" s="511">
        <v>4827.58</v>
      </c>
      <c r="O11" s="512">
        <f t="shared" si="4"/>
        <v>35434.4372</v>
      </c>
    </row>
    <row r="12" spans="2:15" ht="15" customHeight="1" thickBot="1" x14ac:dyDescent="0.4">
      <c r="B12" s="508" t="s">
        <v>1193</v>
      </c>
      <c r="C12" s="509" t="s">
        <v>1194</v>
      </c>
      <c r="D12" s="510" t="s">
        <v>10</v>
      </c>
      <c r="E12" s="510">
        <v>1</v>
      </c>
      <c r="F12" s="511">
        <v>750</v>
      </c>
      <c r="G12" s="512">
        <f t="shared" si="0"/>
        <v>750</v>
      </c>
      <c r="H12" s="511">
        <v>150</v>
      </c>
      <c r="I12" s="512">
        <f t="shared" si="1"/>
        <v>150</v>
      </c>
      <c r="J12" s="511">
        <v>1200</v>
      </c>
      <c r="K12" s="512">
        <f t="shared" si="2"/>
        <v>1200</v>
      </c>
      <c r="L12" s="511">
        <v>1200</v>
      </c>
      <c r="M12" s="512">
        <f t="shared" si="3"/>
        <v>1200</v>
      </c>
      <c r="N12" s="511">
        <v>2000</v>
      </c>
      <c r="O12" s="512">
        <f t="shared" si="4"/>
        <v>2000</v>
      </c>
    </row>
    <row r="13" spans="2:15" ht="15" customHeight="1" thickBot="1" x14ac:dyDescent="0.4">
      <c r="B13" s="508" t="s">
        <v>1195</v>
      </c>
      <c r="C13" s="509" t="s">
        <v>1196</v>
      </c>
      <c r="D13" s="510" t="s">
        <v>8</v>
      </c>
      <c r="E13" s="510">
        <v>195</v>
      </c>
      <c r="F13" s="511">
        <v>14</v>
      </c>
      <c r="G13" s="512">
        <f t="shared" si="0"/>
        <v>2730</v>
      </c>
      <c r="H13" s="511">
        <v>17.5</v>
      </c>
      <c r="I13" s="512">
        <f t="shared" si="1"/>
        <v>3412.5</v>
      </c>
      <c r="J13" s="511">
        <v>9</v>
      </c>
      <c r="K13" s="512">
        <f t="shared" si="2"/>
        <v>1755</v>
      </c>
      <c r="L13" s="511">
        <v>17</v>
      </c>
      <c r="M13" s="512">
        <f t="shared" si="3"/>
        <v>3315</v>
      </c>
      <c r="N13" s="511">
        <v>10</v>
      </c>
      <c r="O13" s="512">
        <f t="shared" si="4"/>
        <v>1950</v>
      </c>
    </row>
    <row r="14" spans="2:15" ht="15" customHeight="1" thickBot="1" x14ac:dyDescent="0.4">
      <c r="B14" s="508" t="s">
        <v>1197</v>
      </c>
      <c r="C14" s="509" t="s">
        <v>1198</v>
      </c>
      <c r="D14" s="510" t="s">
        <v>100</v>
      </c>
      <c r="E14" s="510">
        <v>1</v>
      </c>
      <c r="F14" s="511">
        <v>4500</v>
      </c>
      <c r="G14" s="512">
        <f t="shared" si="0"/>
        <v>4500</v>
      </c>
      <c r="H14" s="511">
        <v>3250</v>
      </c>
      <c r="I14" s="512">
        <f t="shared" si="1"/>
        <v>3250</v>
      </c>
      <c r="J14" s="511">
        <v>8500</v>
      </c>
      <c r="K14" s="512">
        <f t="shared" si="2"/>
        <v>8500</v>
      </c>
      <c r="L14" s="511">
        <v>19000</v>
      </c>
      <c r="M14" s="512">
        <f t="shared" si="3"/>
        <v>19000</v>
      </c>
      <c r="N14" s="511">
        <v>3750</v>
      </c>
      <c r="O14" s="512">
        <f t="shared" si="4"/>
        <v>3750</v>
      </c>
    </row>
    <row r="15" spans="2:15" ht="15" customHeight="1" thickBot="1" x14ac:dyDescent="0.4">
      <c r="B15" s="508" t="s">
        <v>1199</v>
      </c>
      <c r="C15" s="509" t="s">
        <v>1200</v>
      </c>
      <c r="D15" s="510" t="s">
        <v>3</v>
      </c>
      <c r="E15" s="510">
        <v>75</v>
      </c>
      <c r="F15" s="511">
        <v>3</v>
      </c>
      <c r="G15" s="512">
        <f t="shared" si="0"/>
        <v>225</v>
      </c>
      <c r="H15" s="511">
        <v>5</v>
      </c>
      <c r="I15" s="512">
        <f t="shared" si="1"/>
        <v>375</v>
      </c>
      <c r="J15" s="511">
        <v>10</v>
      </c>
      <c r="K15" s="512">
        <f t="shared" si="2"/>
        <v>750</v>
      </c>
      <c r="L15" s="511">
        <v>4</v>
      </c>
      <c r="M15" s="512">
        <f t="shared" si="3"/>
        <v>300</v>
      </c>
      <c r="N15" s="511">
        <v>2.5</v>
      </c>
      <c r="O15" s="512">
        <f t="shared" si="4"/>
        <v>187.5</v>
      </c>
    </row>
    <row r="16" spans="2:15" ht="15" customHeight="1" thickBot="1" x14ac:dyDescent="0.4">
      <c r="B16" s="508" t="s">
        <v>1201</v>
      </c>
      <c r="C16" s="509" t="s">
        <v>1202</v>
      </c>
      <c r="D16" s="510" t="s">
        <v>8</v>
      </c>
      <c r="E16" s="510">
        <v>36</v>
      </c>
      <c r="F16" s="511">
        <v>45</v>
      </c>
      <c r="G16" s="512">
        <f t="shared" si="0"/>
        <v>1620</v>
      </c>
      <c r="H16" s="511">
        <v>40</v>
      </c>
      <c r="I16" s="512">
        <f t="shared" si="1"/>
        <v>1440</v>
      </c>
      <c r="J16" s="511">
        <v>25</v>
      </c>
      <c r="K16" s="512">
        <f t="shared" si="2"/>
        <v>900</v>
      </c>
      <c r="L16" s="511">
        <v>5</v>
      </c>
      <c r="M16" s="512">
        <f t="shared" si="3"/>
        <v>180</v>
      </c>
      <c r="N16" s="511">
        <v>4</v>
      </c>
      <c r="O16" s="512">
        <f t="shared" si="4"/>
        <v>144</v>
      </c>
    </row>
    <row r="17" spans="2:15" ht="15" customHeight="1" thickBot="1" x14ac:dyDescent="0.4">
      <c r="B17" s="508" t="s">
        <v>1203</v>
      </c>
      <c r="C17" s="509" t="s">
        <v>1204</v>
      </c>
      <c r="D17" s="510" t="s">
        <v>4</v>
      </c>
      <c r="E17" s="513">
        <v>11475</v>
      </c>
      <c r="F17" s="511">
        <v>2</v>
      </c>
      <c r="G17" s="512">
        <f t="shared" si="0"/>
        <v>22950</v>
      </c>
      <c r="H17" s="511">
        <v>2</v>
      </c>
      <c r="I17" s="512">
        <f t="shared" si="1"/>
        <v>22950</v>
      </c>
      <c r="J17" s="511">
        <v>4</v>
      </c>
      <c r="K17" s="512">
        <f t="shared" si="2"/>
        <v>45900</v>
      </c>
      <c r="L17" s="511">
        <v>3.75</v>
      </c>
      <c r="M17" s="512">
        <f t="shared" si="3"/>
        <v>43031.25</v>
      </c>
      <c r="N17" s="511">
        <v>4</v>
      </c>
      <c r="O17" s="512">
        <f t="shared" si="4"/>
        <v>45900</v>
      </c>
    </row>
    <row r="18" spans="2:15" ht="15" customHeight="1" thickBot="1" x14ac:dyDescent="0.4">
      <c r="B18" s="508" t="s">
        <v>1205</v>
      </c>
      <c r="C18" s="509" t="s">
        <v>1206</v>
      </c>
      <c r="D18" s="510" t="s">
        <v>4</v>
      </c>
      <c r="E18" s="513">
        <v>6124</v>
      </c>
      <c r="F18" s="511">
        <v>2.75</v>
      </c>
      <c r="G18" s="512">
        <f t="shared" si="0"/>
        <v>16841</v>
      </c>
      <c r="H18" s="511">
        <v>2.25</v>
      </c>
      <c r="I18" s="512">
        <f t="shared" si="1"/>
        <v>13779</v>
      </c>
      <c r="J18" s="511">
        <v>5</v>
      </c>
      <c r="K18" s="512">
        <f t="shared" si="2"/>
        <v>30620</v>
      </c>
      <c r="L18" s="511">
        <v>4</v>
      </c>
      <c r="M18" s="512">
        <f t="shared" si="3"/>
        <v>24496</v>
      </c>
      <c r="N18" s="511">
        <v>4</v>
      </c>
      <c r="O18" s="512">
        <f t="shared" si="4"/>
        <v>24496</v>
      </c>
    </row>
    <row r="19" spans="2:15" ht="15" customHeight="1" thickBot="1" x14ac:dyDescent="0.4">
      <c r="B19" s="508" t="s">
        <v>1207</v>
      </c>
      <c r="C19" s="509" t="s">
        <v>1208</v>
      </c>
      <c r="D19" s="510" t="s">
        <v>4</v>
      </c>
      <c r="E19" s="513">
        <v>5351</v>
      </c>
      <c r="F19" s="511">
        <v>2.25</v>
      </c>
      <c r="G19" s="512">
        <f t="shared" si="0"/>
        <v>12039.75</v>
      </c>
      <c r="H19" s="511">
        <v>2.25</v>
      </c>
      <c r="I19" s="512">
        <f t="shared" si="1"/>
        <v>12039.75</v>
      </c>
      <c r="J19" s="511">
        <v>4</v>
      </c>
      <c r="K19" s="512">
        <f t="shared" si="2"/>
        <v>21404</v>
      </c>
      <c r="L19" s="511">
        <v>2.5</v>
      </c>
      <c r="M19" s="512">
        <f t="shared" si="3"/>
        <v>13377.5</v>
      </c>
      <c r="N19" s="511">
        <v>3</v>
      </c>
      <c r="O19" s="512">
        <f t="shared" si="4"/>
        <v>16053</v>
      </c>
    </row>
    <row r="20" spans="2:15" ht="15" customHeight="1" thickBot="1" x14ac:dyDescent="0.4">
      <c r="B20" s="508" t="s">
        <v>102</v>
      </c>
      <c r="C20" s="509" t="s">
        <v>1209</v>
      </c>
      <c r="D20" s="510" t="s">
        <v>4</v>
      </c>
      <c r="E20" s="513">
        <v>7094</v>
      </c>
      <c r="F20" s="511">
        <v>4.5</v>
      </c>
      <c r="G20" s="512">
        <f t="shared" si="0"/>
        <v>31923</v>
      </c>
      <c r="H20" s="511">
        <v>4.25</v>
      </c>
      <c r="I20" s="512">
        <f t="shared" si="1"/>
        <v>30149.5</v>
      </c>
      <c r="J20" s="511">
        <v>4</v>
      </c>
      <c r="K20" s="512">
        <f t="shared" si="2"/>
        <v>28376</v>
      </c>
      <c r="L20" s="511">
        <v>4.75</v>
      </c>
      <c r="M20" s="512">
        <f t="shared" si="3"/>
        <v>33696.5</v>
      </c>
      <c r="N20" s="511">
        <v>4</v>
      </c>
      <c r="O20" s="512">
        <f t="shared" si="4"/>
        <v>28376</v>
      </c>
    </row>
    <row r="21" spans="2:15" ht="15" customHeight="1" thickBot="1" x14ac:dyDescent="0.4">
      <c r="B21" s="508" t="s">
        <v>1210</v>
      </c>
      <c r="C21" s="509" t="s">
        <v>1211</v>
      </c>
      <c r="D21" s="510" t="s">
        <v>4</v>
      </c>
      <c r="E21" s="510">
        <v>294</v>
      </c>
      <c r="F21" s="511">
        <v>2.25</v>
      </c>
      <c r="G21" s="512">
        <f t="shared" si="0"/>
        <v>661.5</v>
      </c>
      <c r="H21" s="511">
        <v>2.25</v>
      </c>
      <c r="I21" s="512">
        <f t="shared" si="1"/>
        <v>661.5</v>
      </c>
      <c r="J21" s="511">
        <v>3</v>
      </c>
      <c r="K21" s="512">
        <f t="shared" si="2"/>
        <v>882</v>
      </c>
      <c r="L21" s="511">
        <v>2.5</v>
      </c>
      <c r="M21" s="512">
        <f t="shared" si="3"/>
        <v>735</v>
      </c>
      <c r="N21" s="511">
        <v>3</v>
      </c>
      <c r="O21" s="512">
        <f t="shared" si="4"/>
        <v>882</v>
      </c>
    </row>
    <row r="22" spans="2:15" ht="15" customHeight="1" thickBot="1" x14ac:dyDescent="0.4">
      <c r="B22" s="508" t="s">
        <v>1212</v>
      </c>
      <c r="C22" s="509" t="s">
        <v>119</v>
      </c>
      <c r="D22" s="510" t="s">
        <v>8</v>
      </c>
      <c r="E22" s="513">
        <v>8600</v>
      </c>
      <c r="F22" s="511">
        <v>1.85</v>
      </c>
      <c r="G22" s="512">
        <f t="shared" si="0"/>
        <v>15910</v>
      </c>
      <c r="H22" s="511">
        <v>2.65</v>
      </c>
      <c r="I22" s="512">
        <f t="shared" si="1"/>
        <v>22790</v>
      </c>
      <c r="J22" s="511">
        <v>2</v>
      </c>
      <c r="K22" s="512">
        <f t="shared" si="2"/>
        <v>17200</v>
      </c>
      <c r="L22" s="511">
        <v>2</v>
      </c>
      <c r="M22" s="512">
        <f t="shared" si="3"/>
        <v>17200</v>
      </c>
      <c r="N22" s="511">
        <v>2</v>
      </c>
      <c r="O22" s="512">
        <f t="shared" si="4"/>
        <v>17200</v>
      </c>
    </row>
    <row r="23" spans="2:15" ht="15" customHeight="1" thickBot="1" x14ac:dyDescent="0.4">
      <c r="B23" s="508" t="s">
        <v>1213</v>
      </c>
      <c r="C23" s="509" t="s">
        <v>1214</v>
      </c>
      <c r="D23" s="510" t="s">
        <v>4</v>
      </c>
      <c r="E23" s="513">
        <v>1438</v>
      </c>
      <c r="F23" s="511">
        <v>38</v>
      </c>
      <c r="G23" s="512">
        <f t="shared" si="0"/>
        <v>54644</v>
      </c>
      <c r="H23" s="511">
        <v>51.6</v>
      </c>
      <c r="I23" s="512">
        <f t="shared" si="1"/>
        <v>74200.800000000003</v>
      </c>
      <c r="J23" s="511">
        <v>42</v>
      </c>
      <c r="K23" s="512">
        <f t="shared" si="2"/>
        <v>60396</v>
      </c>
      <c r="L23" s="511">
        <v>50</v>
      </c>
      <c r="M23" s="512">
        <f t="shared" si="3"/>
        <v>71900</v>
      </c>
      <c r="N23" s="511">
        <v>45</v>
      </c>
      <c r="O23" s="512">
        <f t="shared" si="4"/>
        <v>64710</v>
      </c>
    </row>
    <row r="24" spans="2:15" ht="15" customHeight="1" thickBot="1" x14ac:dyDescent="0.4">
      <c r="B24" s="508" t="s">
        <v>1215</v>
      </c>
      <c r="C24" s="514" t="s">
        <v>1216</v>
      </c>
      <c r="D24" s="510" t="s">
        <v>4</v>
      </c>
      <c r="E24" s="510">
        <v>831</v>
      </c>
      <c r="F24" s="511">
        <v>45</v>
      </c>
      <c r="G24" s="512">
        <f t="shared" si="0"/>
        <v>37395</v>
      </c>
      <c r="H24" s="511">
        <v>58</v>
      </c>
      <c r="I24" s="512">
        <f t="shared" si="1"/>
        <v>48198</v>
      </c>
      <c r="J24" s="511">
        <v>40</v>
      </c>
      <c r="K24" s="512">
        <f t="shared" si="2"/>
        <v>33240</v>
      </c>
      <c r="L24" s="511">
        <v>51</v>
      </c>
      <c r="M24" s="512">
        <f t="shared" si="3"/>
        <v>42381</v>
      </c>
      <c r="N24" s="511">
        <v>40</v>
      </c>
      <c r="O24" s="512">
        <f t="shared" si="4"/>
        <v>33240</v>
      </c>
    </row>
    <row r="25" spans="2:15" ht="15" customHeight="1" thickBot="1" x14ac:dyDescent="0.4">
      <c r="B25" s="508" t="s">
        <v>1217</v>
      </c>
      <c r="C25" s="509" t="s">
        <v>1218</v>
      </c>
      <c r="D25" s="510" t="s">
        <v>8</v>
      </c>
      <c r="E25" s="513">
        <v>8109</v>
      </c>
      <c r="F25" s="511">
        <v>0.7</v>
      </c>
      <c r="G25" s="512">
        <f t="shared" si="0"/>
        <v>5676.2999999999993</v>
      </c>
      <c r="H25" s="511">
        <v>1.25</v>
      </c>
      <c r="I25" s="512">
        <f t="shared" si="1"/>
        <v>10136.25</v>
      </c>
      <c r="J25" s="511">
        <v>1</v>
      </c>
      <c r="K25" s="512">
        <f t="shared" si="2"/>
        <v>8109</v>
      </c>
      <c r="L25" s="511">
        <v>1.5</v>
      </c>
      <c r="M25" s="512">
        <f t="shared" si="3"/>
        <v>12163.5</v>
      </c>
      <c r="N25" s="511">
        <v>2</v>
      </c>
      <c r="O25" s="512">
        <f t="shared" si="4"/>
        <v>16218</v>
      </c>
    </row>
    <row r="26" spans="2:15" ht="15" customHeight="1" thickBot="1" x14ac:dyDescent="0.4">
      <c r="B26" s="508" t="s">
        <v>1219</v>
      </c>
      <c r="C26" s="509" t="s">
        <v>1220</v>
      </c>
      <c r="D26" s="510" t="s">
        <v>4</v>
      </c>
      <c r="E26" s="510">
        <v>9</v>
      </c>
      <c r="F26" s="511">
        <v>280</v>
      </c>
      <c r="G26" s="512">
        <f t="shared" si="0"/>
        <v>2520</v>
      </c>
      <c r="H26" s="511">
        <v>250</v>
      </c>
      <c r="I26" s="512">
        <f t="shared" si="1"/>
        <v>2250</v>
      </c>
      <c r="J26" s="511">
        <v>300</v>
      </c>
      <c r="K26" s="512">
        <f t="shared" si="2"/>
        <v>2700</v>
      </c>
      <c r="L26" s="511">
        <v>535</v>
      </c>
      <c r="M26" s="512">
        <f t="shared" si="3"/>
        <v>4815</v>
      </c>
      <c r="N26" s="511">
        <v>330</v>
      </c>
      <c r="O26" s="512">
        <f t="shared" si="4"/>
        <v>2970</v>
      </c>
    </row>
    <row r="27" spans="2:15" ht="15" customHeight="1" thickBot="1" x14ac:dyDescent="0.4">
      <c r="B27" s="508" t="s">
        <v>1221</v>
      </c>
      <c r="C27" s="509" t="s">
        <v>1222</v>
      </c>
      <c r="D27" s="510" t="s">
        <v>4</v>
      </c>
      <c r="E27" s="510">
        <v>12</v>
      </c>
      <c r="F27" s="511">
        <v>220</v>
      </c>
      <c r="G27" s="512">
        <f t="shared" si="0"/>
        <v>2640</v>
      </c>
      <c r="H27" s="511">
        <v>300</v>
      </c>
      <c r="I27" s="512">
        <f t="shared" si="1"/>
        <v>3600</v>
      </c>
      <c r="J27" s="511">
        <v>240</v>
      </c>
      <c r="K27" s="512">
        <f t="shared" si="2"/>
        <v>2880</v>
      </c>
      <c r="L27" s="511">
        <v>575</v>
      </c>
      <c r="M27" s="512">
        <f t="shared" si="3"/>
        <v>6900</v>
      </c>
      <c r="N27" s="511">
        <v>330</v>
      </c>
      <c r="O27" s="512">
        <f t="shared" si="4"/>
        <v>3960</v>
      </c>
    </row>
    <row r="28" spans="2:15" ht="15" customHeight="1" thickBot="1" x14ac:dyDescent="0.4">
      <c r="B28" s="508" t="s">
        <v>1223</v>
      </c>
      <c r="C28" s="509" t="s">
        <v>1224</v>
      </c>
      <c r="D28" s="510" t="s">
        <v>8</v>
      </c>
      <c r="E28" s="510">
        <v>13</v>
      </c>
      <c r="F28" s="511">
        <v>55</v>
      </c>
      <c r="G28" s="512">
        <f t="shared" si="0"/>
        <v>715</v>
      </c>
      <c r="H28" s="511">
        <v>125</v>
      </c>
      <c r="I28" s="512">
        <f t="shared" si="1"/>
        <v>1625</v>
      </c>
      <c r="J28" s="511">
        <v>50</v>
      </c>
      <c r="K28" s="512">
        <f t="shared" si="2"/>
        <v>650</v>
      </c>
      <c r="L28" s="511">
        <v>55</v>
      </c>
      <c r="M28" s="512">
        <f t="shared" si="3"/>
        <v>715</v>
      </c>
      <c r="N28" s="511">
        <v>20</v>
      </c>
      <c r="O28" s="512">
        <f t="shared" si="4"/>
        <v>260</v>
      </c>
    </row>
    <row r="29" spans="2:15" ht="15" customHeight="1" thickBot="1" x14ac:dyDescent="0.4">
      <c r="B29" s="508" t="s">
        <v>1225</v>
      </c>
      <c r="C29" s="509" t="s">
        <v>1226</v>
      </c>
      <c r="D29" s="510" t="s">
        <v>3</v>
      </c>
      <c r="E29" s="510">
        <v>68</v>
      </c>
      <c r="F29" s="511">
        <v>45.5</v>
      </c>
      <c r="G29" s="512">
        <f t="shared" si="0"/>
        <v>3094</v>
      </c>
      <c r="H29" s="511">
        <v>66.75</v>
      </c>
      <c r="I29" s="512">
        <f t="shared" si="1"/>
        <v>4539</v>
      </c>
      <c r="J29" s="511">
        <v>40</v>
      </c>
      <c r="K29" s="512">
        <f t="shared" si="2"/>
        <v>2720</v>
      </c>
      <c r="L29" s="511">
        <v>62</v>
      </c>
      <c r="M29" s="512">
        <f t="shared" si="3"/>
        <v>4216</v>
      </c>
      <c r="N29" s="511">
        <v>76</v>
      </c>
      <c r="O29" s="512">
        <f t="shared" si="4"/>
        <v>5168</v>
      </c>
    </row>
    <row r="30" spans="2:15" ht="15" customHeight="1" thickBot="1" x14ac:dyDescent="0.4">
      <c r="B30" s="508" t="s">
        <v>1227</v>
      </c>
      <c r="C30" s="509" t="s">
        <v>1228</v>
      </c>
      <c r="D30" s="510" t="s">
        <v>3</v>
      </c>
      <c r="E30" s="510">
        <v>87</v>
      </c>
      <c r="F30" s="511">
        <v>47</v>
      </c>
      <c r="G30" s="512">
        <f t="shared" si="0"/>
        <v>4089</v>
      </c>
      <c r="H30" s="511">
        <v>62.5</v>
      </c>
      <c r="I30" s="512">
        <f t="shared" si="1"/>
        <v>5437.5</v>
      </c>
      <c r="J30" s="511">
        <v>68</v>
      </c>
      <c r="K30" s="512">
        <f t="shared" si="2"/>
        <v>5916</v>
      </c>
      <c r="L30" s="511">
        <v>55</v>
      </c>
      <c r="M30" s="512">
        <f t="shared" si="3"/>
        <v>4785</v>
      </c>
      <c r="N30" s="511">
        <v>120</v>
      </c>
      <c r="O30" s="512">
        <f t="shared" si="4"/>
        <v>10440</v>
      </c>
    </row>
    <row r="31" spans="2:15" ht="15" customHeight="1" thickBot="1" x14ac:dyDescent="0.4">
      <c r="B31" s="508" t="s">
        <v>1229</v>
      </c>
      <c r="C31" s="509" t="s">
        <v>1230</v>
      </c>
      <c r="D31" s="510" t="s">
        <v>10</v>
      </c>
      <c r="E31" s="510">
        <v>1</v>
      </c>
      <c r="F31" s="511">
        <v>2775</v>
      </c>
      <c r="G31" s="512">
        <f t="shared" si="0"/>
        <v>2775</v>
      </c>
      <c r="H31" s="511">
        <v>5070</v>
      </c>
      <c r="I31" s="512">
        <f t="shared" si="1"/>
        <v>5070</v>
      </c>
      <c r="J31" s="511">
        <v>3400</v>
      </c>
      <c r="K31" s="512">
        <f t="shared" si="2"/>
        <v>3400</v>
      </c>
      <c r="L31" s="511">
        <v>2300</v>
      </c>
      <c r="M31" s="512">
        <f t="shared" si="3"/>
        <v>2300</v>
      </c>
      <c r="N31" s="511">
        <v>3500</v>
      </c>
      <c r="O31" s="512">
        <f t="shared" si="4"/>
        <v>3500</v>
      </c>
    </row>
    <row r="32" spans="2:15" ht="15" customHeight="1" thickBot="1" x14ac:dyDescent="0.4">
      <c r="B32" s="508" t="s">
        <v>375</v>
      </c>
      <c r="C32" s="509" t="s">
        <v>1231</v>
      </c>
      <c r="D32" s="510" t="s">
        <v>10</v>
      </c>
      <c r="E32" s="510">
        <v>5</v>
      </c>
      <c r="F32" s="511">
        <v>485</v>
      </c>
      <c r="G32" s="512">
        <f t="shared" si="0"/>
        <v>2425</v>
      </c>
      <c r="H32" s="511">
        <v>2800</v>
      </c>
      <c r="I32" s="512">
        <f t="shared" si="1"/>
        <v>14000</v>
      </c>
      <c r="J32" s="511">
        <v>1100</v>
      </c>
      <c r="K32" s="512">
        <f t="shared" si="2"/>
        <v>5500</v>
      </c>
      <c r="L32" s="511">
        <v>1200</v>
      </c>
      <c r="M32" s="512">
        <f t="shared" si="3"/>
        <v>6000</v>
      </c>
      <c r="N32" s="511">
        <v>600</v>
      </c>
      <c r="O32" s="512">
        <f t="shared" si="4"/>
        <v>3000</v>
      </c>
    </row>
    <row r="33" spans="2:15" ht="15" customHeight="1" thickBot="1" x14ac:dyDescent="0.4">
      <c r="B33" s="508" t="s">
        <v>1232</v>
      </c>
      <c r="C33" s="509" t="s">
        <v>1233</v>
      </c>
      <c r="D33" s="510" t="s">
        <v>100</v>
      </c>
      <c r="E33" s="510">
        <v>1</v>
      </c>
      <c r="F33" s="511">
        <v>2050</v>
      </c>
      <c r="G33" s="512">
        <f t="shared" si="0"/>
        <v>2050</v>
      </c>
      <c r="H33" s="511">
        <v>3000</v>
      </c>
      <c r="I33" s="512">
        <f t="shared" si="1"/>
        <v>3000</v>
      </c>
      <c r="J33" s="511">
        <v>1500</v>
      </c>
      <c r="K33" s="512">
        <f t="shared" si="2"/>
        <v>1500</v>
      </c>
      <c r="L33" s="511">
        <v>1000</v>
      </c>
      <c r="M33" s="512">
        <f t="shared" si="3"/>
        <v>1000</v>
      </c>
      <c r="N33" s="511">
        <v>2000</v>
      </c>
      <c r="O33" s="512">
        <f t="shared" si="4"/>
        <v>2000</v>
      </c>
    </row>
    <row r="34" spans="2:15" ht="15" customHeight="1" thickBot="1" x14ac:dyDescent="0.4">
      <c r="B34" s="508" t="s">
        <v>1234</v>
      </c>
      <c r="C34" s="509" t="s">
        <v>1235</v>
      </c>
      <c r="D34" s="510" t="s">
        <v>100</v>
      </c>
      <c r="E34" s="510">
        <v>1</v>
      </c>
      <c r="F34" s="511">
        <v>450</v>
      </c>
      <c r="G34" s="512">
        <f t="shared" si="0"/>
        <v>450</v>
      </c>
      <c r="H34" s="511">
        <v>1500</v>
      </c>
      <c r="I34" s="512">
        <f t="shared" si="1"/>
        <v>1500</v>
      </c>
      <c r="J34" s="511">
        <v>900</v>
      </c>
      <c r="K34" s="512">
        <f t="shared" si="2"/>
        <v>900</v>
      </c>
      <c r="L34" s="511">
        <v>2200</v>
      </c>
      <c r="M34" s="512">
        <f t="shared" si="3"/>
        <v>2200</v>
      </c>
      <c r="N34" s="511">
        <v>300</v>
      </c>
      <c r="O34" s="512">
        <f t="shared" si="4"/>
        <v>300</v>
      </c>
    </row>
    <row r="35" spans="2:15" ht="15" customHeight="1" thickBot="1" x14ac:dyDescent="0.4">
      <c r="B35" s="508" t="s">
        <v>1236</v>
      </c>
      <c r="C35" s="509" t="s">
        <v>1237</v>
      </c>
      <c r="D35" s="510" t="s">
        <v>8</v>
      </c>
      <c r="E35" s="513">
        <v>26193</v>
      </c>
      <c r="F35" s="511">
        <v>0.75</v>
      </c>
      <c r="G35" s="512">
        <f t="shared" si="0"/>
        <v>19644.75</v>
      </c>
      <c r="H35" s="511">
        <v>1</v>
      </c>
      <c r="I35" s="512">
        <f t="shared" si="1"/>
        <v>26193</v>
      </c>
      <c r="J35" s="511">
        <v>1.1499999999999999</v>
      </c>
      <c r="K35" s="512">
        <f t="shared" si="2"/>
        <v>30121.949999999997</v>
      </c>
      <c r="L35" s="511">
        <v>1.25</v>
      </c>
      <c r="M35" s="512">
        <f t="shared" si="3"/>
        <v>32741.25</v>
      </c>
      <c r="N35" s="511">
        <v>2</v>
      </c>
      <c r="O35" s="512">
        <f t="shared" si="4"/>
        <v>52386</v>
      </c>
    </row>
    <row r="36" spans="2:15" ht="15" customHeight="1" thickBot="1" x14ac:dyDescent="0.4">
      <c r="B36" s="508" t="s">
        <v>1238</v>
      </c>
      <c r="C36" s="509" t="s">
        <v>1239</v>
      </c>
      <c r="D36" s="510" t="s">
        <v>100</v>
      </c>
      <c r="E36" s="510">
        <v>1</v>
      </c>
      <c r="F36" s="511">
        <v>48000</v>
      </c>
      <c r="G36" s="512">
        <f t="shared" si="0"/>
        <v>48000</v>
      </c>
      <c r="H36" s="511">
        <v>48000</v>
      </c>
      <c r="I36" s="512">
        <f t="shared" si="1"/>
        <v>48000</v>
      </c>
      <c r="J36" s="511">
        <v>50000</v>
      </c>
      <c r="K36" s="512">
        <f t="shared" si="2"/>
        <v>50000</v>
      </c>
      <c r="L36" s="511">
        <v>40000</v>
      </c>
      <c r="M36" s="512">
        <f t="shared" si="3"/>
        <v>40000</v>
      </c>
      <c r="N36" s="511">
        <v>45000</v>
      </c>
      <c r="O36" s="512">
        <f t="shared" si="4"/>
        <v>45000</v>
      </c>
    </row>
    <row r="37" spans="2:15" ht="15" customHeight="1" thickBot="1" x14ac:dyDescent="0.4">
      <c r="B37" s="508" t="s">
        <v>1240</v>
      </c>
      <c r="C37" s="509" t="s">
        <v>1241</v>
      </c>
      <c r="D37" s="510">
        <v>1</v>
      </c>
      <c r="E37" s="510" t="s">
        <v>100</v>
      </c>
      <c r="F37" s="515">
        <v>10000</v>
      </c>
      <c r="G37" s="512">
        <v>10000</v>
      </c>
      <c r="H37" s="515">
        <v>10000</v>
      </c>
      <c r="I37" s="516">
        <v>10000</v>
      </c>
      <c r="J37" s="515">
        <v>10000</v>
      </c>
      <c r="K37" s="516">
        <v>10000</v>
      </c>
      <c r="L37" s="515">
        <v>10000</v>
      </c>
      <c r="M37" s="516">
        <v>10000</v>
      </c>
      <c r="N37" s="515">
        <v>10000</v>
      </c>
      <c r="O37" s="516">
        <v>10000</v>
      </c>
    </row>
    <row r="38" spans="2:15" ht="15" customHeight="1" thickBot="1" x14ac:dyDescent="0.4">
      <c r="B38" s="508" t="s">
        <v>1242</v>
      </c>
      <c r="C38" s="509" t="s">
        <v>1243</v>
      </c>
      <c r="D38" s="510">
        <v>1</v>
      </c>
      <c r="E38" s="510" t="s">
        <v>100</v>
      </c>
      <c r="F38" s="515">
        <v>1000</v>
      </c>
      <c r="G38" s="512">
        <v>1000</v>
      </c>
      <c r="H38" s="515">
        <v>1000</v>
      </c>
      <c r="I38" s="516">
        <v>1000</v>
      </c>
      <c r="J38" s="515">
        <v>1000</v>
      </c>
      <c r="K38" s="516">
        <v>1000</v>
      </c>
      <c r="L38" s="515">
        <v>1000</v>
      </c>
      <c r="M38" s="516">
        <v>1000</v>
      </c>
      <c r="N38" s="515">
        <v>1000</v>
      </c>
      <c r="O38" s="516">
        <v>1000</v>
      </c>
    </row>
    <row r="39" spans="2:15" ht="15" customHeight="1" thickBot="1" x14ac:dyDescent="0.4">
      <c r="B39" s="508" t="s">
        <v>1168</v>
      </c>
      <c r="C39" s="509" t="s">
        <v>1244</v>
      </c>
      <c r="D39" s="510" t="s">
        <v>3</v>
      </c>
      <c r="E39" s="510">
        <v>75</v>
      </c>
      <c r="F39" s="515">
        <v>47</v>
      </c>
      <c r="G39" s="512">
        <f t="shared" si="0"/>
        <v>3525</v>
      </c>
      <c r="H39" s="515">
        <v>75</v>
      </c>
      <c r="I39" s="516">
        <f>H39*E39</f>
        <v>5625</v>
      </c>
      <c r="J39" s="515">
        <v>50</v>
      </c>
      <c r="K39" s="516">
        <f>J39*E39</f>
        <v>3750</v>
      </c>
      <c r="L39" s="515">
        <v>64</v>
      </c>
      <c r="M39" s="516">
        <f>L39*E39</f>
        <v>4800</v>
      </c>
      <c r="N39" s="515">
        <v>85</v>
      </c>
      <c r="O39" s="516">
        <f>N39*E39</f>
        <v>6375</v>
      </c>
    </row>
    <row r="40" spans="2:15" ht="15" thickBot="1" x14ac:dyDescent="0.4">
      <c r="B40" s="1764" t="s">
        <v>1245</v>
      </c>
      <c r="C40" s="1765"/>
      <c r="D40" s="1765"/>
      <c r="E40" s="1765"/>
      <c r="F40" s="1766"/>
      <c r="G40" s="517">
        <f>SUM(G9:G39)</f>
        <v>327473.3</v>
      </c>
      <c r="H40" s="187"/>
      <c r="I40" s="517">
        <f>SUM(I9:I39)</f>
        <v>393831.8</v>
      </c>
      <c r="J40" s="187"/>
      <c r="K40" s="517">
        <f>SUM(K9:K39)</f>
        <v>397154.95</v>
      </c>
      <c r="L40" s="187"/>
      <c r="M40" s="517">
        <f>SUM(M9:M39)</f>
        <v>437378</v>
      </c>
      <c r="N40" s="187"/>
      <c r="O40" s="517">
        <f>SUM(O9:O39)</f>
        <v>438999.93719999999</v>
      </c>
    </row>
    <row r="41" spans="2:15" x14ac:dyDescent="0.35">
      <c r="B41" s="518"/>
      <c r="C41" s="518"/>
      <c r="D41" s="518"/>
      <c r="E41" s="518"/>
      <c r="F41" s="518"/>
      <c r="G41" s="519"/>
      <c r="I41" s="519"/>
      <c r="K41" s="519"/>
      <c r="M41" s="519"/>
    </row>
    <row r="42" spans="2:15" ht="15" thickBot="1" x14ac:dyDescent="0.4"/>
    <row r="43" spans="2:15" ht="15" thickBot="1" x14ac:dyDescent="0.4">
      <c r="B43" s="1764" t="s">
        <v>1246</v>
      </c>
      <c r="C43" s="1765"/>
      <c r="D43" s="1765"/>
      <c r="E43" s="1765"/>
      <c r="F43" s="1765"/>
      <c r="G43" s="1766"/>
    </row>
    <row r="44" spans="2:15" ht="15" customHeight="1" x14ac:dyDescent="0.35">
      <c r="B44" s="504" t="s">
        <v>93</v>
      </c>
      <c r="C44" s="1769" t="s">
        <v>322</v>
      </c>
      <c r="D44" s="1769" t="s">
        <v>456</v>
      </c>
      <c r="E44" s="505" t="s">
        <v>1187</v>
      </c>
      <c r="F44" s="505" t="s">
        <v>1188</v>
      </c>
      <c r="G44" s="1769" t="s">
        <v>480</v>
      </c>
      <c r="H44" s="505" t="s">
        <v>1188</v>
      </c>
      <c r="I44" s="1769" t="s">
        <v>480</v>
      </c>
      <c r="J44" s="505" t="s">
        <v>1188</v>
      </c>
      <c r="K44" s="1769" t="s">
        <v>480</v>
      </c>
      <c r="L44" s="505" t="s">
        <v>1188</v>
      </c>
      <c r="M44" s="1769" t="s">
        <v>480</v>
      </c>
      <c r="N44" s="505" t="s">
        <v>1188</v>
      </c>
      <c r="O44" s="1769" t="s">
        <v>480</v>
      </c>
    </row>
    <row r="45" spans="2:15" ht="15" customHeight="1" thickBot="1" x14ac:dyDescent="0.4">
      <c r="B45" s="506" t="s">
        <v>320</v>
      </c>
      <c r="C45" s="1770"/>
      <c r="D45" s="1770"/>
      <c r="E45" s="507" t="s">
        <v>459</v>
      </c>
      <c r="F45" s="507" t="s">
        <v>1189</v>
      </c>
      <c r="G45" s="1770"/>
      <c r="H45" s="507" t="s">
        <v>1189</v>
      </c>
      <c r="I45" s="1770"/>
      <c r="J45" s="507" t="s">
        <v>1189</v>
      </c>
      <c r="K45" s="1770"/>
      <c r="L45" s="507" t="s">
        <v>1189</v>
      </c>
      <c r="M45" s="1770"/>
      <c r="N45" s="507" t="s">
        <v>1189</v>
      </c>
      <c r="O45" s="1770"/>
    </row>
    <row r="46" spans="2:15" ht="15" customHeight="1" thickBot="1" x14ac:dyDescent="0.4">
      <c r="B46" s="520" t="s">
        <v>1247</v>
      </c>
      <c r="C46" s="509" t="s">
        <v>1248</v>
      </c>
      <c r="D46" s="510" t="s">
        <v>4</v>
      </c>
      <c r="E46" s="510">
        <v>576</v>
      </c>
      <c r="F46" s="511">
        <v>-1</v>
      </c>
      <c r="G46" s="511">
        <f>F46*E46</f>
        <v>-576</v>
      </c>
      <c r="H46" s="511">
        <v>-4.25</v>
      </c>
      <c r="I46" s="511">
        <f>H46*E46</f>
        <v>-2448</v>
      </c>
      <c r="J46" s="511">
        <v>-4</v>
      </c>
      <c r="K46" s="511">
        <f>J46*E46</f>
        <v>-2304</v>
      </c>
      <c r="L46" s="511">
        <v>-5</v>
      </c>
      <c r="M46" s="511">
        <f>L46*E46</f>
        <v>-2880</v>
      </c>
      <c r="N46" s="511">
        <v>-3</v>
      </c>
      <c r="O46" s="511">
        <f>N46*E46</f>
        <v>-1728</v>
      </c>
    </row>
    <row r="47" spans="2:15" ht="15" customHeight="1" thickBot="1" x14ac:dyDescent="0.4">
      <c r="B47" s="520" t="s">
        <v>1249</v>
      </c>
      <c r="C47" s="509" t="s">
        <v>1250</v>
      </c>
      <c r="D47" s="510" t="s">
        <v>4</v>
      </c>
      <c r="E47" s="510">
        <v>40</v>
      </c>
      <c r="F47" s="511">
        <v>-1</v>
      </c>
      <c r="G47" s="511">
        <f t="shared" ref="G47:G53" si="5">F47*E47</f>
        <v>-40</v>
      </c>
      <c r="H47" s="511">
        <v>-2.25</v>
      </c>
      <c r="I47" s="511">
        <f t="shared" ref="I47:I53" si="6">H47*E47</f>
        <v>-90</v>
      </c>
      <c r="J47" s="511">
        <v>-3</v>
      </c>
      <c r="K47" s="511">
        <f t="shared" ref="K47:K53" si="7">J47*E47</f>
        <v>-120</v>
      </c>
      <c r="L47" s="511">
        <v>-2.5</v>
      </c>
      <c r="M47" s="511">
        <f t="shared" ref="M47:M53" si="8">L47*E47</f>
        <v>-100</v>
      </c>
      <c r="N47" s="511">
        <v>-3</v>
      </c>
      <c r="O47" s="511">
        <f t="shared" ref="O47:O53" si="9">N47*E47</f>
        <v>-120</v>
      </c>
    </row>
    <row r="48" spans="2:15" ht="15" customHeight="1" thickBot="1" x14ac:dyDescent="0.4">
      <c r="B48" s="521" t="s">
        <v>1251</v>
      </c>
      <c r="C48" s="509" t="s">
        <v>1252</v>
      </c>
      <c r="D48" s="510" t="s">
        <v>8</v>
      </c>
      <c r="E48" s="513">
        <v>6910</v>
      </c>
      <c r="F48" s="511">
        <v>-0.5</v>
      </c>
      <c r="G48" s="511">
        <f t="shared" si="5"/>
        <v>-3455</v>
      </c>
      <c r="H48" s="511">
        <v>-1</v>
      </c>
      <c r="I48" s="511">
        <f t="shared" si="6"/>
        <v>-6910</v>
      </c>
      <c r="J48" s="511">
        <v>-1.1499999999999999</v>
      </c>
      <c r="K48" s="511">
        <f t="shared" si="7"/>
        <v>-7946.4999999999991</v>
      </c>
      <c r="L48" s="511">
        <v>-1.25</v>
      </c>
      <c r="M48" s="511">
        <f t="shared" si="8"/>
        <v>-8637.5</v>
      </c>
      <c r="N48" s="511">
        <v>-1</v>
      </c>
      <c r="O48" s="511">
        <f t="shared" si="9"/>
        <v>-6910</v>
      </c>
    </row>
    <row r="49" spans="2:15" ht="15" customHeight="1" thickBot="1" x14ac:dyDescent="0.4">
      <c r="B49" s="521" t="s">
        <v>1253</v>
      </c>
      <c r="C49" s="509" t="s">
        <v>1254</v>
      </c>
      <c r="D49" s="510" t="s">
        <v>4</v>
      </c>
      <c r="E49" s="510">
        <v>233</v>
      </c>
      <c r="F49" s="511">
        <v>1.5</v>
      </c>
      <c r="G49" s="511">
        <f t="shared" si="5"/>
        <v>349.5</v>
      </c>
      <c r="H49" s="511">
        <v>2.25</v>
      </c>
      <c r="I49" s="511">
        <f t="shared" si="6"/>
        <v>524.25</v>
      </c>
      <c r="J49" s="511">
        <v>4</v>
      </c>
      <c r="K49" s="511">
        <f t="shared" si="7"/>
        <v>932</v>
      </c>
      <c r="L49" s="511">
        <v>2.5</v>
      </c>
      <c r="M49" s="511">
        <f t="shared" si="8"/>
        <v>582.5</v>
      </c>
      <c r="N49" s="511">
        <v>3</v>
      </c>
      <c r="O49" s="511">
        <f t="shared" si="9"/>
        <v>699</v>
      </c>
    </row>
    <row r="50" spans="2:15" ht="15" customHeight="1" thickBot="1" x14ac:dyDescent="0.4">
      <c r="B50" s="521" t="s">
        <v>1255</v>
      </c>
      <c r="C50" s="509" t="s">
        <v>1256</v>
      </c>
      <c r="D50" s="510" t="s">
        <v>8</v>
      </c>
      <c r="E50" s="510">
        <v>31</v>
      </c>
      <c r="F50" s="511">
        <v>1.85</v>
      </c>
      <c r="G50" s="511">
        <f t="shared" si="5"/>
        <v>57.35</v>
      </c>
      <c r="H50" s="511">
        <v>2.65</v>
      </c>
      <c r="I50" s="511">
        <f t="shared" si="6"/>
        <v>82.149999999999991</v>
      </c>
      <c r="J50" s="511">
        <v>2</v>
      </c>
      <c r="K50" s="511">
        <f t="shared" si="7"/>
        <v>62</v>
      </c>
      <c r="L50" s="511">
        <v>2</v>
      </c>
      <c r="M50" s="511">
        <f t="shared" si="8"/>
        <v>62</v>
      </c>
      <c r="N50" s="511">
        <v>2</v>
      </c>
      <c r="O50" s="511">
        <f t="shared" si="9"/>
        <v>62</v>
      </c>
    </row>
    <row r="51" spans="2:15" ht="15" customHeight="1" thickBot="1" x14ac:dyDescent="0.4">
      <c r="B51" s="521" t="s">
        <v>1257</v>
      </c>
      <c r="C51" s="509" t="s">
        <v>1258</v>
      </c>
      <c r="D51" s="510" t="s">
        <v>4</v>
      </c>
      <c r="E51" s="513">
        <v>1152</v>
      </c>
      <c r="F51" s="511">
        <v>38</v>
      </c>
      <c r="G51" s="511">
        <f t="shared" si="5"/>
        <v>43776</v>
      </c>
      <c r="H51" s="511">
        <v>51.6</v>
      </c>
      <c r="I51" s="511">
        <f t="shared" si="6"/>
        <v>59443.200000000004</v>
      </c>
      <c r="J51" s="511">
        <v>42</v>
      </c>
      <c r="K51" s="511">
        <f t="shared" si="7"/>
        <v>48384</v>
      </c>
      <c r="L51" s="511">
        <v>50</v>
      </c>
      <c r="M51" s="511">
        <f t="shared" si="8"/>
        <v>57600</v>
      </c>
      <c r="N51" s="511">
        <v>45</v>
      </c>
      <c r="O51" s="511">
        <f t="shared" si="9"/>
        <v>51840</v>
      </c>
    </row>
    <row r="52" spans="2:15" ht="15" customHeight="1" thickBot="1" x14ac:dyDescent="0.4">
      <c r="B52" s="521" t="s">
        <v>1259</v>
      </c>
      <c r="C52" s="509" t="s">
        <v>1260</v>
      </c>
      <c r="D52" s="510" t="s">
        <v>4</v>
      </c>
      <c r="E52" s="510">
        <v>576</v>
      </c>
      <c r="F52" s="511">
        <v>45</v>
      </c>
      <c r="G52" s="511">
        <f t="shared" si="5"/>
        <v>25920</v>
      </c>
      <c r="H52" s="511">
        <v>58</v>
      </c>
      <c r="I52" s="511">
        <f t="shared" si="6"/>
        <v>33408</v>
      </c>
      <c r="J52" s="511">
        <v>40</v>
      </c>
      <c r="K52" s="511">
        <f t="shared" si="7"/>
        <v>23040</v>
      </c>
      <c r="L52" s="511">
        <v>51</v>
      </c>
      <c r="M52" s="511">
        <f t="shared" si="8"/>
        <v>29376</v>
      </c>
      <c r="N52" s="511">
        <v>40</v>
      </c>
      <c r="O52" s="511">
        <f t="shared" si="9"/>
        <v>23040</v>
      </c>
    </row>
    <row r="53" spans="2:15" ht="15" customHeight="1" thickBot="1" x14ac:dyDescent="0.4">
      <c r="B53" s="521" t="s">
        <v>1261</v>
      </c>
      <c r="C53" s="509" t="s">
        <v>1262</v>
      </c>
      <c r="D53" s="510" t="s">
        <v>8</v>
      </c>
      <c r="E53" s="513">
        <v>6910</v>
      </c>
      <c r="F53" s="511">
        <v>0.7</v>
      </c>
      <c r="G53" s="511">
        <f t="shared" si="5"/>
        <v>4837</v>
      </c>
      <c r="H53" s="511">
        <v>1.25</v>
      </c>
      <c r="I53" s="511">
        <f t="shared" si="6"/>
        <v>8637.5</v>
      </c>
      <c r="J53" s="511">
        <v>1</v>
      </c>
      <c r="K53" s="511">
        <f t="shared" si="7"/>
        <v>6910</v>
      </c>
      <c r="L53" s="511">
        <v>1.5</v>
      </c>
      <c r="M53" s="511">
        <f t="shared" si="8"/>
        <v>10365</v>
      </c>
      <c r="N53" s="511">
        <v>2</v>
      </c>
      <c r="O53" s="511">
        <f t="shared" si="9"/>
        <v>13820</v>
      </c>
    </row>
    <row r="54" spans="2:15" ht="15" thickBot="1" x14ac:dyDescent="0.4">
      <c r="B54" s="1764" t="s">
        <v>1245</v>
      </c>
      <c r="C54" s="1765"/>
      <c r="D54" s="1765"/>
      <c r="E54" s="1765"/>
      <c r="F54" s="1766"/>
      <c r="G54" s="522">
        <f>SUM(G46:G53)</f>
        <v>70868.850000000006</v>
      </c>
      <c r="I54" s="523">
        <f>SUM(I46:I53)</f>
        <v>92647.1</v>
      </c>
      <c r="K54" s="522">
        <f>SUM(K46:K53)</f>
        <v>68957.5</v>
      </c>
      <c r="M54" s="522">
        <f>SUM(M46:M53)</f>
        <v>86368</v>
      </c>
      <c r="O54" s="522">
        <f>SUM(O46:O53)</f>
        <v>80703</v>
      </c>
    </row>
    <row r="55" spans="2:15" x14ac:dyDescent="0.35">
      <c r="B55" s="524"/>
      <c r="C55" s="519"/>
      <c r="D55" s="525"/>
      <c r="E55" s="526"/>
      <c r="F55" s="527"/>
      <c r="G55" s="527"/>
      <c r="H55" s="527"/>
      <c r="I55" s="527"/>
      <c r="J55" s="527"/>
      <c r="K55" s="527"/>
      <c r="L55" s="527"/>
      <c r="M55" s="527"/>
      <c r="N55" s="527"/>
      <c r="O55" s="527"/>
    </row>
    <row r="56" spans="2:15" ht="15" thickBot="1" x14ac:dyDescent="0.4"/>
    <row r="57" spans="2:15" ht="15" thickBot="1" x14ac:dyDescent="0.4">
      <c r="B57" s="1764" t="s">
        <v>1263</v>
      </c>
      <c r="C57" s="1765"/>
      <c r="D57" s="1765"/>
      <c r="E57" s="1765"/>
      <c r="F57" s="1765"/>
      <c r="G57" s="1766"/>
    </row>
    <row r="58" spans="2:15" x14ac:dyDescent="0.35">
      <c r="B58" s="504" t="s">
        <v>93</v>
      </c>
      <c r="C58" s="1769" t="s">
        <v>322</v>
      </c>
      <c r="D58" s="1769" t="s">
        <v>456</v>
      </c>
      <c r="E58" s="505" t="s">
        <v>1187</v>
      </c>
      <c r="F58" s="505" t="s">
        <v>1188</v>
      </c>
      <c r="G58" s="1769" t="s">
        <v>480</v>
      </c>
      <c r="H58" s="505" t="s">
        <v>1188</v>
      </c>
      <c r="I58" s="1769" t="s">
        <v>480</v>
      </c>
      <c r="J58" s="505" t="s">
        <v>1188</v>
      </c>
      <c r="K58" s="1769" t="s">
        <v>480</v>
      </c>
      <c r="L58" s="505" t="s">
        <v>1188</v>
      </c>
      <c r="M58" s="1769" t="s">
        <v>480</v>
      </c>
      <c r="N58" s="505" t="s">
        <v>1188</v>
      </c>
      <c r="O58" s="1769" t="s">
        <v>480</v>
      </c>
    </row>
    <row r="59" spans="2:15" ht="15" thickBot="1" x14ac:dyDescent="0.4">
      <c r="B59" s="506" t="s">
        <v>320</v>
      </c>
      <c r="C59" s="1770"/>
      <c r="D59" s="1770"/>
      <c r="E59" s="507" t="s">
        <v>459</v>
      </c>
      <c r="F59" s="507" t="s">
        <v>1189</v>
      </c>
      <c r="G59" s="1770"/>
      <c r="H59" s="507" t="s">
        <v>1189</v>
      </c>
      <c r="I59" s="1770"/>
      <c r="J59" s="507"/>
      <c r="K59" s="1770"/>
      <c r="L59" s="507" t="s">
        <v>1189</v>
      </c>
      <c r="M59" s="1770"/>
      <c r="N59" s="507" t="s">
        <v>1189</v>
      </c>
      <c r="O59" s="1770"/>
    </row>
    <row r="60" spans="2:15" ht="15" customHeight="1" thickBot="1" x14ac:dyDescent="0.4">
      <c r="B60" s="520" t="s">
        <v>1264</v>
      </c>
      <c r="C60" s="509" t="s">
        <v>1265</v>
      </c>
      <c r="D60" s="510" t="s">
        <v>3</v>
      </c>
      <c r="E60" s="513">
        <v>1544</v>
      </c>
      <c r="F60" s="528">
        <v>44650</v>
      </c>
      <c r="G60" s="528">
        <v>44650</v>
      </c>
      <c r="H60" s="511">
        <v>9.1999999999999993</v>
      </c>
      <c r="I60" s="511">
        <f>H60*E60</f>
        <v>14204.8</v>
      </c>
      <c r="J60" s="511">
        <v>25</v>
      </c>
      <c r="K60" s="511">
        <f>J60*E60</f>
        <v>38600</v>
      </c>
      <c r="L60" s="511">
        <v>33</v>
      </c>
      <c r="M60" s="511">
        <f>L60*E60</f>
        <v>50952</v>
      </c>
      <c r="N60" s="511">
        <v>38</v>
      </c>
      <c r="O60" s="511">
        <f>N60*E60</f>
        <v>58672</v>
      </c>
    </row>
    <row r="61" spans="2:15" ht="15" thickBot="1" x14ac:dyDescent="0.4"/>
    <row r="62" spans="2:15" ht="15" thickBot="1" x14ac:dyDescent="0.4">
      <c r="B62" s="1764" t="s">
        <v>1266</v>
      </c>
      <c r="C62" s="1765"/>
      <c r="D62" s="1765"/>
      <c r="E62" s="1765"/>
      <c r="F62" s="1765"/>
      <c r="G62" s="1766"/>
    </row>
    <row r="63" spans="2:15" x14ac:dyDescent="0.35">
      <c r="B63" s="504" t="s">
        <v>93</v>
      </c>
      <c r="C63" s="1769" t="s">
        <v>322</v>
      </c>
      <c r="D63" s="1769" t="s">
        <v>456</v>
      </c>
      <c r="E63" s="505" t="s">
        <v>1187</v>
      </c>
      <c r="F63" s="505" t="s">
        <v>1188</v>
      </c>
      <c r="G63" s="1769" t="s">
        <v>480</v>
      </c>
      <c r="H63" s="505" t="s">
        <v>1188</v>
      </c>
      <c r="I63" s="1769" t="s">
        <v>480</v>
      </c>
      <c r="J63" s="505" t="s">
        <v>1188</v>
      </c>
      <c r="K63" s="1769" t="s">
        <v>480</v>
      </c>
      <c r="L63" s="505" t="s">
        <v>1188</v>
      </c>
      <c r="M63" s="1769" t="s">
        <v>480</v>
      </c>
      <c r="N63" s="505" t="s">
        <v>1188</v>
      </c>
      <c r="O63" s="1769" t="s">
        <v>480</v>
      </c>
    </row>
    <row r="64" spans="2:15" ht="15" thickBot="1" x14ac:dyDescent="0.4">
      <c r="B64" s="506" t="s">
        <v>320</v>
      </c>
      <c r="C64" s="1770"/>
      <c r="D64" s="1770"/>
      <c r="E64" s="507" t="s">
        <v>459</v>
      </c>
      <c r="F64" s="507" t="s">
        <v>1189</v>
      </c>
      <c r="G64" s="1770"/>
      <c r="H64" s="507" t="s">
        <v>1189</v>
      </c>
      <c r="I64" s="1770"/>
      <c r="J64" s="507" t="s">
        <v>1189</v>
      </c>
      <c r="K64" s="1770"/>
      <c r="L64" s="507" t="s">
        <v>1189</v>
      </c>
      <c r="M64" s="1770"/>
      <c r="N64" s="507" t="s">
        <v>1189</v>
      </c>
      <c r="O64" s="1770"/>
    </row>
    <row r="65" spans="2:15" ht="18.75" customHeight="1" thickBot="1" x14ac:dyDescent="0.4">
      <c r="B65" s="521" t="s">
        <v>1267</v>
      </c>
      <c r="C65" s="509" t="s">
        <v>1268</v>
      </c>
      <c r="D65" s="510" t="s">
        <v>10</v>
      </c>
      <c r="E65" s="510">
        <v>1</v>
      </c>
      <c r="F65" s="511">
        <v>7700</v>
      </c>
      <c r="G65" s="511">
        <f>F65*E65</f>
        <v>7700</v>
      </c>
      <c r="H65" s="511">
        <v>450</v>
      </c>
      <c r="I65" s="511">
        <v>450</v>
      </c>
      <c r="J65" s="511">
        <v>3200</v>
      </c>
      <c r="K65" s="511">
        <f>J65*E65</f>
        <v>3200</v>
      </c>
      <c r="L65" s="511">
        <v>2100</v>
      </c>
      <c r="M65" s="511">
        <f>L65*E65</f>
        <v>2100</v>
      </c>
      <c r="N65" s="511">
        <v>2400</v>
      </c>
      <c r="O65" s="511">
        <f>N65*E65</f>
        <v>2400</v>
      </c>
    </row>
    <row r="68" spans="2:15" ht="21" x14ac:dyDescent="0.5">
      <c r="B68" s="1782" t="s">
        <v>1269</v>
      </c>
      <c r="C68" s="1782"/>
      <c r="D68" s="1782"/>
      <c r="E68" s="1782"/>
      <c r="F68" s="1782"/>
      <c r="G68" s="793">
        <f>G40+G54+G60+G65</f>
        <v>450692.15</v>
      </c>
      <c r="H68" s="694"/>
      <c r="I68" s="793">
        <f>I65+I60+I54+I40</f>
        <v>501133.7</v>
      </c>
      <c r="J68" s="694"/>
      <c r="K68" s="793">
        <f>K65+K60+K54+K40</f>
        <v>507912.45</v>
      </c>
      <c r="L68" s="694"/>
      <c r="M68" s="793">
        <f>M65+M60+M54+M40</f>
        <v>576798</v>
      </c>
      <c r="N68" s="694"/>
      <c r="O68" s="793">
        <f>O65+O60+O54+O40</f>
        <v>580774.93720000004</v>
      </c>
    </row>
    <row r="70" spans="2:15" x14ac:dyDescent="0.35">
      <c r="C70" t="s">
        <v>148</v>
      </c>
      <c r="D70" s="529">
        <v>400000</v>
      </c>
    </row>
    <row r="71" spans="2:15" x14ac:dyDescent="0.35">
      <c r="C71" t="s">
        <v>1270</v>
      </c>
      <c r="D71" s="529">
        <f>D70*0.1</f>
        <v>40000</v>
      </c>
    </row>
    <row r="72" spans="2:15" x14ac:dyDescent="0.35">
      <c r="C72" t="s">
        <v>96</v>
      </c>
      <c r="D72" s="529">
        <f>D71+D70</f>
        <v>440000</v>
      </c>
    </row>
    <row r="73" spans="2:15" x14ac:dyDescent="0.35">
      <c r="G73" s="437">
        <f>G68-G60</f>
        <v>406042.15</v>
      </c>
    </row>
  </sheetData>
  <mergeCells count="39">
    <mergeCell ref="O63:O64"/>
    <mergeCell ref="B68:F68"/>
    <mergeCell ref="K58:K59"/>
    <mergeCell ref="M58:M59"/>
    <mergeCell ref="O58:O59"/>
    <mergeCell ref="B62:G62"/>
    <mergeCell ref="C63:C64"/>
    <mergeCell ref="D63:D64"/>
    <mergeCell ref="G63:G64"/>
    <mergeCell ref="I63:I64"/>
    <mergeCell ref="K63:K64"/>
    <mergeCell ref="M63:M64"/>
    <mergeCell ref="I58:I59"/>
    <mergeCell ref="B54:F54"/>
    <mergeCell ref="B57:G57"/>
    <mergeCell ref="C58:C59"/>
    <mergeCell ref="D58:D59"/>
    <mergeCell ref="G58:G59"/>
    <mergeCell ref="O7:O8"/>
    <mergeCell ref="B40:F40"/>
    <mergeCell ref="B43:G43"/>
    <mergeCell ref="C44:C45"/>
    <mergeCell ref="D44:D45"/>
    <mergeCell ref="G44:G45"/>
    <mergeCell ref="I44:I45"/>
    <mergeCell ref="K44:K45"/>
    <mergeCell ref="M44:M45"/>
    <mergeCell ref="O44:O45"/>
    <mergeCell ref="C7:C8"/>
    <mergeCell ref="D7:D8"/>
    <mergeCell ref="G7:G8"/>
    <mergeCell ref="I7:I8"/>
    <mergeCell ref="K7:K8"/>
    <mergeCell ref="M7:M8"/>
    <mergeCell ref="N6:O6"/>
    <mergeCell ref="F6:G6"/>
    <mergeCell ref="H6:I6"/>
    <mergeCell ref="J6:K6"/>
    <mergeCell ref="L6:M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S27"/>
  <sheetViews>
    <sheetView workbookViewId="0">
      <selection activeCell="F6" sqref="F6:O6"/>
    </sheetView>
  </sheetViews>
  <sheetFormatPr defaultRowHeight="14.5" x14ac:dyDescent="0.35"/>
  <cols>
    <col min="3" max="3" width="50.7265625" customWidth="1"/>
    <col min="6" max="15" width="12.7265625" customWidth="1"/>
  </cols>
  <sheetData>
    <row r="1" spans="2:19" ht="15.5" x14ac:dyDescent="0.35">
      <c r="D1" s="759" t="s">
        <v>1590</v>
      </c>
    </row>
    <row r="2" spans="2:19" ht="15" customHeight="1" x14ac:dyDescent="0.45">
      <c r="C2" s="609"/>
      <c r="D2" s="759" t="s">
        <v>1576</v>
      </c>
      <c r="E2" s="609"/>
      <c r="F2" s="609"/>
      <c r="G2" s="609"/>
    </row>
    <row r="3" spans="2:19" ht="15" customHeight="1" x14ac:dyDescent="0.45">
      <c r="B3" s="609"/>
      <c r="C3" s="609"/>
      <c r="D3" s="609"/>
      <c r="E3" s="609"/>
      <c r="F3" s="609"/>
      <c r="G3" s="609"/>
    </row>
    <row r="4" spans="2:19" ht="15" customHeight="1" x14ac:dyDescent="0.45">
      <c r="B4" s="609"/>
      <c r="C4" s="609"/>
      <c r="D4" s="609"/>
      <c r="E4" s="609"/>
      <c r="F4" s="609"/>
      <c r="G4" s="609"/>
    </row>
    <row r="5" spans="2:19" ht="15" customHeight="1" x14ac:dyDescent="0.45">
      <c r="B5" s="609"/>
      <c r="C5" s="609"/>
      <c r="D5" s="609"/>
      <c r="E5" s="609"/>
      <c r="F5" s="609"/>
      <c r="G5" s="609"/>
    </row>
    <row r="6" spans="2:19" ht="15" thickBot="1" x14ac:dyDescent="0.4">
      <c r="B6" s="531"/>
      <c r="C6" s="532"/>
      <c r="D6" s="532"/>
      <c r="E6" s="556"/>
      <c r="F6" s="1783" t="s">
        <v>1592</v>
      </c>
      <c r="G6" s="1783"/>
      <c r="H6" s="1783" t="s">
        <v>1593</v>
      </c>
      <c r="I6" s="1783"/>
      <c r="J6" s="1783" t="s">
        <v>1594</v>
      </c>
      <c r="K6" s="1783"/>
      <c r="L6" s="1783" t="s">
        <v>1595</v>
      </c>
      <c r="M6" s="1783"/>
      <c r="N6" s="1783" t="s">
        <v>1596</v>
      </c>
      <c r="O6" s="1783"/>
      <c r="P6" s="550"/>
      <c r="Q6" s="550"/>
      <c r="R6" s="550"/>
      <c r="S6" s="550"/>
    </row>
    <row r="7" spans="2:19" ht="25.5" thickBot="1" x14ac:dyDescent="0.4">
      <c r="B7" s="557"/>
      <c r="C7" s="558" t="s">
        <v>0</v>
      </c>
      <c r="D7" s="559" t="s">
        <v>1</v>
      </c>
      <c r="E7" s="558" t="s">
        <v>2</v>
      </c>
      <c r="F7" s="558" t="s">
        <v>1560</v>
      </c>
      <c r="G7" s="560" t="s">
        <v>1561</v>
      </c>
      <c r="H7" s="558" t="s">
        <v>1560</v>
      </c>
      <c r="I7" s="560" t="s">
        <v>1561</v>
      </c>
      <c r="J7" s="558" t="s">
        <v>1560</v>
      </c>
      <c r="K7" s="560" t="s">
        <v>1561</v>
      </c>
      <c r="L7" s="558" t="s">
        <v>1560</v>
      </c>
      <c r="M7" s="560" t="s">
        <v>1561</v>
      </c>
      <c r="N7" s="558" t="s">
        <v>1560</v>
      </c>
      <c r="O7" s="560" t="s">
        <v>1561</v>
      </c>
      <c r="P7" s="550"/>
      <c r="Q7" s="550"/>
      <c r="R7" s="550"/>
      <c r="S7" s="550"/>
    </row>
    <row r="8" spans="2:19" ht="14.15" customHeight="1" thickBot="1" x14ac:dyDescent="0.4">
      <c r="B8" s="561">
        <v>1</v>
      </c>
      <c r="C8" s="562" t="s">
        <v>51</v>
      </c>
      <c r="D8" s="117">
        <v>1</v>
      </c>
      <c r="E8" s="555" t="s">
        <v>1562</v>
      </c>
      <c r="F8" s="563">
        <v>7500</v>
      </c>
      <c r="G8" s="564">
        <f>F8*D8</f>
        <v>7500</v>
      </c>
      <c r="H8" s="563">
        <v>10000</v>
      </c>
      <c r="I8" s="564">
        <f>H8*D8</f>
        <v>10000</v>
      </c>
      <c r="J8" s="563">
        <v>3500</v>
      </c>
      <c r="K8" s="564">
        <f>J8*D8</f>
        <v>3500</v>
      </c>
      <c r="L8" s="563">
        <v>25000</v>
      </c>
      <c r="M8" s="564">
        <f>L8*D8</f>
        <v>25000</v>
      </c>
      <c r="N8" s="563">
        <v>8500</v>
      </c>
      <c r="O8" s="564">
        <f>N8*D8</f>
        <v>8500</v>
      </c>
      <c r="P8" s="550"/>
      <c r="Q8" s="550"/>
      <c r="R8" s="550"/>
      <c r="S8" s="550"/>
    </row>
    <row r="9" spans="2:19" ht="14.15" customHeight="1" thickBot="1" x14ac:dyDescent="0.4">
      <c r="B9" s="561">
        <v>2</v>
      </c>
      <c r="C9" s="62" t="s">
        <v>1171</v>
      </c>
      <c r="D9" s="119">
        <v>1</v>
      </c>
      <c r="E9" s="34" t="s">
        <v>1562</v>
      </c>
      <c r="F9" s="563">
        <v>2500</v>
      </c>
      <c r="G9" s="564">
        <f t="shared" ref="G9:G22" si="0">F9*D9</f>
        <v>2500</v>
      </c>
      <c r="H9" s="563">
        <v>2000</v>
      </c>
      <c r="I9" s="564">
        <f t="shared" ref="I9:I22" si="1">H9*D9</f>
        <v>2000</v>
      </c>
      <c r="J9" s="563">
        <v>4500</v>
      </c>
      <c r="K9" s="564">
        <f t="shared" ref="K9:K22" si="2">J9*D9</f>
        <v>4500</v>
      </c>
      <c r="L9" s="563">
        <v>4150</v>
      </c>
      <c r="M9" s="564">
        <f t="shared" ref="M9:M22" si="3">L9*D9</f>
        <v>4150</v>
      </c>
      <c r="N9" s="563">
        <v>4500</v>
      </c>
      <c r="O9" s="564">
        <f t="shared" ref="O9:O22" si="4">N9*D9</f>
        <v>4500</v>
      </c>
      <c r="P9" s="550"/>
      <c r="Q9" s="550"/>
      <c r="R9" s="550"/>
      <c r="S9" s="550"/>
    </row>
    <row r="10" spans="2:19" ht="14.15" customHeight="1" thickBot="1" x14ac:dyDescent="0.4">
      <c r="B10" s="561">
        <v>3</v>
      </c>
      <c r="C10" s="62" t="s">
        <v>1563</v>
      </c>
      <c r="D10" s="119">
        <v>841</v>
      </c>
      <c r="E10" s="34" t="s">
        <v>3</v>
      </c>
      <c r="F10" s="563">
        <v>35</v>
      </c>
      <c r="G10" s="564">
        <f t="shared" si="0"/>
        <v>29435</v>
      </c>
      <c r="H10" s="563">
        <v>52</v>
      </c>
      <c r="I10" s="564">
        <f t="shared" si="1"/>
        <v>43732</v>
      </c>
      <c r="J10" s="563">
        <v>28</v>
      </c>
      <c r="K10" s="564">
        <f t="shared" si="2"/>
        <v>23548</v>
      </c>
      <c r="L10" s="563">
        <v>31</v>
      </c>
      <c r="M10" s="564">
        <f t="shared" si="3"/>
        <v>26071</v>
      </c>
      <c r="N10" s="563">
        <v>36</v>
      </c>
      <c r="O10" s="564">
        <f t="shared" si="4"/>
        <v>30276</v>
      </c>
    </row>
    <row r="11" spans="2:19" ht="14.15" customHeight="1" thickBot="1" x14ac:dyDescent="0.4">
      <c r="B11" s="561">
        <v>4</v>
      </c>
      <c r="C11" s="62" t="s">
        <v>1564</v>
      </c>
      <c r="D11" s="119">
        <v>2644</v>
      </c>
      <c r="E11" s="34" t="s">
        <v>3</v>
      </c>
      <c r="F11" s="563">
        <v>15.5</v>
      </c>
      <c r="G11" s="564">
        <f t="shared" si="0"/>
        <v>40982</v>
      </c>
      <c r="H11" s="563">
        <v>21</v>
      </c>
      <c r="I11" s="564">
        <f t="shared" si="1"/>
        <v>55524</v>
      </c>
      <c r="J11" s="563">
        <v>24</v>
      </c>
      <c r="K11" s="564">
        <f t="shared" si="2"/>
        <v>63456</v>
      </c>
      <c r="L11" s="563">
        <v>27</v>
      </c>
      <c r="M11" s="564">
        <f t="shared" si="3"/>
        <v>71388</v>
      </c>
      <c r="N11" s="563">
        <v>34</v>
      </c>
      <c r="O11" s="564">
        <f t="shared" si="4"/>
        <v>89896</v>
      </c>
    </row>
    <row r="12" spans="2:19" ht="14.15" customHeight="1" thickBot="1" x14ac:dyDescent="0.4">
      <c r="B12" s="561">
        <v>5</v>
      </c>
      <c r="C12" s="62" t="s">
        <v>1565</v>
      </c>
      <c r="D12" s="119">
        <v>550</v>
      </c>
      <c r="E12" s="34" t="s">
        <v>3</v>
      </c>
      <c r="F12" s="563">
        <v>10</v>
      </c>
      <c r="G12" s="564">
        <f t="shared" si="0"/>
        <v>5500</v>
      </c>
      <c r="H12" s="563">
        <v>29</v>
      </c>
      <c r="I12" s="564">
        <f t="shared" si="1"/>
        <v>15950</v>
      </c>
      <c r="J12" s="563">
        <v>20</v>
      </c>
      <c r="K12" s="564">
        <f t="shared" si="2"/>
        <v>11000</v>
      </c>
      <c r="L12" s="563">
        <v>16</v>
      </c>
      <c r="M12" s="564">
        <f t="shared" si="3"/>
        <v>8800</v>
      </c>
      <c r="N12" s="563">
        <v>26</v>
      </c>
      <c r="O12" s="564">
        <f t="shared" si="4"/>
        <v>14300</v>
      </c>
    </row>
    <row r="13" spans="2:19" ht="14.15" customHeight="1" thickBot="1" x14ac:dyDescent="0.4">
      <c r="B13" s="561">
        <v>6</v>
      </c>
      <c r="C13" s="62" t="s">
        <v>1566</v>
      </c>
      <c r="D13" s="119">
        <v>4</v>
      </c>
      <c r="E13" s="34" t="s">
        <v>563</v>
      </c>
      <c r="F13" s="563">
        <v>2200</v>
      </c>
      <c r="G13" s="564">
        <f t="shared" si="0"/>
        <v>8800</v>
      </c>
      <c r="H13" s="563">
        <v>1100</v>
      </c>
      <c r="I13" s="564">
        <f t="shared" si="1"/>
        <v>4400</v>
      </c>
      <c r="J13" s="563">
        <v>1050</v>
      </c>
      <c r="K13" s="564">
        <f t="shared" si="2"/>
        <v>4200</v>
      </c>
      <c r="L13" s="563">
        <v>1000</v>
      </c>
      <c r="M13" s="564">
        <f t="shared" si="3"/>
        <v>4000</v>
      </c>
      <c r="N13" s="563">
        <v>1200</v>
      </c>
      <c r="O13" s="564">
        <f t="shared" si="4"/>
        <v>4800</v>
      </c>
    </row>
    <row r="14" spans="2:19" ht="14.15" customHeight="1" thickBot="1" x14ac:dyDescent="0.4">
      <c r="B14" s="561">
        <v>7</v>
      </c>
      <c r="C14" s="62" t="s">
        <v>1567</v>
      </c>
      <c r="D14" s="119">
        <v>5</v>
      </c>
      <c r="E14" s="34" t="s">
        <v>563</v>
      </c>
      <c r="F14" s="563">
        <v>1000</v>
      </c>
      <c r="G14" s="564">
        <f t="shared" si="0"/>
        <v>5000</v>
      </c>
      <c r="H14" s="563">
        <v>750</v>
      </c>
      <c r="I14" s="564">
        <f t="shared" si="1"/>
        <v>3750</v>
      </c>
      <c r="J14" s="563">
        <v>950</v>
      </c>
      <c r="K14" s="564">
        <f t="shared" si="2"/>
        <v>4750</v>
      </c>
      <c r="L14" s="563">
        <v>850</v>
      </c>
      <c r="M14" s="564">
        <f t="shared" si="3"/>
        <v>4250</v>
      </c>
      <c r="N14" s="563">
        <v>750</v>
      </c>
      <c r="O14" s="564">
        <f t="shared" si="4"/>
        <v>3750</v>
      </c>
    </row>
    <row r="15" spans="2:19" ht="14.15" customHeight="1" thickBot="1" x14ac:dyDescent="0.4">
      <c r="B15" s="561">
        <v>8</v>
      </c>
      <c r="C15" s="62" t="s">
        <v>1568</v>
      </c>
      <c r="D15" s="119">
        <v>1</v>
      </c>
      <c r="E15" s="34" t="s">
        <v>563</v>
      </c>
      <c r="F15" s="563">
        <v>800</v>
      </c>
      <c r="G15" s="564">
        <f t="shared" si="0"/>
        <v>800</v>
      </c>
      <c r="H15" s="563">
        <v>500</v>
      </c>
      <c r="I15" s="564">
        <f t="shared" si="1"/>
        <v>500</v>
      </c>
      <c r="J15" s="563">
        <v>300</v>
      </c>
      <c r="K15" s="564">
        <f t="shared" si="2"/>
        <v>300</v>
      </c>
      <c r="L15" s="563">
        <v>470</v>
      </c>
      <c r="M15" s="564">
        <f t="shared" si="3"/>
        <v>470</v>
      </c>
      <c r="N15" s="563">
        <v>550</v>
      </c>
      <c r="O15" s="564">
        <f t="shared" si="4"/>
        <v>550</v>
      </c>
    </row>
    <row r="16" spans="2:19" ht="14.15" customHeight="1" thickBot="1" x14ac:dyDescent="0.4">
      <c r="B16" s="561">
        <v>9</v>
      </c>
      <c r="C16" s="62" t="s">
        <v>1569</v>
      </c>
      <c r="D16" s="119">
        <v>1</v>
      </c>
      <c r="E16" s="34" t="s">
        <v>563</v>
      </c>
      <c r="F16" s="563">
        <v>1000</v>
      </c>
      <c r="G16" s="564">
        <f t="shared" si="0"/>
        <v>1000</v>
      </c>
      <c r="H16" s="563">
        <v>1500</v>
      </c>
      <c r="I16" s="564">
        <f t="shared" si="1"/>
        <v>1500</v>
      </c>
      <c r="J16" s="563">
        <v>850</v>
      </c>
      <c r="K16" s="564">
        <f t="shared" si="2"/>
        <v>850</v>
      </c>
      <c r="L16" s="563">
        <v>2800</v>
      </c>
      <c r="M16" s="564">
        <f t="shared" si="3"/>
        <v>2800</v>
      </c>
      <c r="N16" s="563">
        <v>850</v>
      </c>
      <c r="O16" s="564">
        <f t="shared" si="4"/>
        <v>850</v>
      </c>
    </row>
    <row r="17" spans="2:19" ht="14.15" customHeight="1" thickBot="1" x14ac:dyDescent="0.4">
      <c r="B17" s="561">
        <v>10</v>
      </c>
      <c r="C17" s="62" t="s">
        <v>1570</v>
      </c>
      <c r="D17" s="119">
        <v>2</v>
      </c>
      <c r="E17" s="34" t="s">
        <v>563</v>
      </c>
      <c r="F17" s="563">
        <v>700</v>
      </c>
      <c r="G17" s="564">
        <f t="shared" si="0"/>
        <v>1400</v>
      </c>
      <c r="H17" s="563">
        <v>1200</v>
      </c>
      <c r="I17" s="564">
        <f t="shared" si="1"/>
        <v>2400</v>
      </c>
      <c r="J17" s="563">
        <v>700</v>
      </c>
      <c r="K17" s="564">
        <f t="shared" si="2"/>
        <v>1400</v>
      </c>
      <c r="L17" s="563">
        <v>1300</v>
      </c>
      <c r="M17" s="564">
        <f t="shared" si="3"/>
        <v>2600</v>
      </c>
      <c r="N17" s="563">
        <v>250</v>
      </c>
      <c r="O17" s="564">
        <f t="shared" si="4"/>
        <v>500</v>
      </c>
    </row>
    <row r="18" spans="2:19" ht="14.15" customHeight="1" thickBot="1" x14ac:dyDescent="0.4">
      <c r="B18" s="561">
        <v>11</v>
      </c>
      <c r="C18" s="62" t="s">
        <v>1571</v>
      </c>
      <c r="D18" s="119">
        <v>1</v>
      </c>
      <c r="E18" s="34" t="s">
        <v>563</v>
      </c>
      <c r="F18" s="563">
        <v>1500</v>
      </c>
      <c r="G18" s="564">
        <f t="shared" si="0"/>
        <v>1500</v>
      </c>
      <c r="H18" s="563">
        <v>1500</v>
      </c>
      <c r="I18" s="564">
        <f t="shared" si="1"/>
        <v>1500</v>
      </c>
      <c r="J18" s="563">
        <v>1700</v>
      </c>
      <c r="K18" s="564">
        <f t="shared" si="2"/>
        <v>1700</v>
      </c>
      <c r="L18" s="563">
        <v>1400</v>
      </c>
      <c r="M18" s="564">
        <f t="shared" si="3"/>
        <v>1400</v>
      </c>
      <c r="N18" s="563">
        <v>1500</v>
      </c>
      <c r="O18" s="564">
        <f t="shared" si="4"/>
        <v>1500</v>
      </c>
    </row>
    <row r="19" spans="2:19" ht="14.15" customHeight="1" thickBot="1" x14ac:dyDescent="0.4">
      <c r="B19" s="561">
        <v>12</v>
      </c>
      <c r="C19" s="62" t="s">
        <v>1572</v>
      </c>
      <c r="D19" s="119">
        <v>11</v>
      </c>
      <c r="E19" s="34" t="s">
        <v>563</v>
      </c>
      <c r="F19" s="563">
        <v>1500</v>
      </c>
      <c r="G19" s="564">
        <f t="shared" si="0"/>
        <v>16500</v>
      </c>
      <c r="H19" s="563">
        <v>1800</v>
      </c>
      <c r="I19" s="564">
        <f t="shared" si="1"/>
        <v>19800</v>
      </c>
      <c r="J19" s="563">
        <v>1240</v>
      </c>
      <c r="K19" s="564">
        <f t="shared" si="2"/>
        <v>13640</v>
      </c>
      <c r="L19" s="563">
        <v>900</v>
      </c>
      <c r="M19" s="564">
        <f t="shared" si="3"/>
        <v>9900</v>
      </c>
      <c r="N19" s="563">
        <v>950</v>
      </c>
      <c r="O19" s="564">
        <f t="shared" si="4"/>
        <v>10450</v>
      </c>
    </row>
    <row r="20" spans="2:19" ht="14.15" customHeight="1" thickBot="1" x14ac:dyDescent="0.4">
      <c r="B20" s="561">
        <v>13</v>
      </c>
      <c r="C20" s="62" t="s">
        <v>1573</v>
      </c>
      <c r="D20" s="119">
        <v>1</v>
      </c>
      <c r="E20" s="34" t="s">
        <v>563</v>
      </c>
      <c r="F20" s="563">
        <v>2600</v>
      </c>
      <c r="G20" s="564">
        <f t="shared" si="0"/>
        <v>2600</v>
      </c>
      <c r="H20" s="563">
        <v>3500</v>
      </c>
      <c r="I20" s="564">
        <f t="shared" si="1"/>
        <v>3500</v>
      </c>
      <c r="J20" s="563">
        <v>3225</v>
      </c>
      <c r="K20" s="564">
        <f t="shared" si="2"/>
        <v>3225</v>
      </c>
      <c r="L20" s="563">
        <v>3750</v>
      </c>
      <c r="M20" s="564">
        <f t="shared" si="3"/>
        <v>3750</v>
      </c>
      <c r="N20" s="563">
        <v>3500</v>
      </c>
      <c r="O20" s="564">
        <f t="shared" si="4"/>
        <v>3500</v>
      </c>
    </row>
    <row r="21" spans="2:19" ht="14.15" customHeight="1" thickBot="1" x14ac:dyDescent="0.4">
      <c r="B21" s="561">
        <v>14</v>
      </c>
      <c r="C21" s="62" t="s">
        <v>351</v>
      </c>
      <c r="D21" s="119">
        <v>1</v>
      </c>
      <c r="E21" s="34" t="s">
        <v>1562</v>
      </c>
      <c r="F21" s="563">
        <v>4000</v>
      </c>
      <c r="G21" s="564">
        <f t="shared" si="0"/>
        <v>4000</v>
      </c>
      <c r="H21" s="563">
        <v>7500</v>
      </c>
      <c r="I21" s="564">
        <f t="shared" si="1"/>
        <v>7500</v>
      </c>
      <c r="J21" s="563">
        <v>5760</v>
      </c>
      <c r="K21" s="564">
        <f t="shared" si="2"/>
        <v>5760</v>
      </c>
      <c r="L21" s="563">
        <v>5600</v>
      </c>
      <c r="M21" s="564">
        <f t="shared" si="3"/>
        <v>5600</v>
      </c>
      <c r="N21" s="563">
        <v>5500</v>
      </c>
      <c r="O21" s="564">
        <f t="shared" si="4"/>
        <v>5500</v>
      </c>
    </row>
    <row r="22" spans="2:19" ht="14.15" customHeight="1" thickBot="1" x14ac:dyDescent="0.4">
      <c r="B22" s="561">
        <v>15</v>
      </c>
      <c r="C22" s="62" t="s">
        <v>1574</v>
      </c>
      <c r="D22" s="119">
        <v>300</v>
      </c>
      <c r="E22" s="34" t="s">
        <v>8</v>
      </c>
      <c r="F22" s="563">
        <v>5</v>
      </c>
      <c r="G22" s="564">
        <f t="shared" si="0"/>
        <v>1500</v>
      </c>
      <c r="H22" s="563">
        <v>10</v>
      </c>
      <c r="I22" s="564">
        <f t="shared" si="1"/>
        <v>3000</v>
      </c>
      <c r="J22" s="563">
        <v>125</v>
      </c>
      <c r="K22" s="564">
        <f t="shared" si="2"/>
        <v>37500</v>
      </c>
      <c r="L22" s="563">
        <v>68</v>
      </c>
      <c r="M22" s="564">
        <f t="shared" si="3"/>
        <v>20400</v>
      </c>
      <c r="N22" s="563">
        <v>44</v>
      </c>
      <c r="O22" s="564">
        <f t="shared" si="4"/>
        <v>13200</v>
      </c>
    </row>
    <row r="23" spans="2:19" ht="18.75" customHeight="1" thickBot="1" x14ac:dyDescent="0.4">
      <c r="B23" s="1784" t="s">
        <v>1575</v>
      </c>
      <c r="C23" s="1785"/>
      <c r="D23" s="1785"/>
      <c r="E23" s="1786"/>
      <c r="F23" s="565"/>
      <c r="G23" s="564">
        <f>SUM(G8:G22)</f>
        <v>129017</v>
      </c>
      <c r="H23" s="565"/>
      <c r="I23" s="564">
        <f>SUM(I8:I22)</f>
        <v>175056</v>
      </c>
      <c r="J23" s="565"/>
      <c r="K23" s="564">
        <f>SUM(K8:K22)</f>
        <v>179329</v>
      </c>
      <c r="L23" s="565"/>
      <c r="M23" s="564">
        <f>SUM(M8:M22)</f>
        <v>190579</v>
      </c>
      <c r="N23" s="565"/>
      <c r="O23" s="564">
        <f>SUM(O8:O22)</f>
        <v>192072</v>
      </c>
      <c r="P23" s="421"/>
      <c r="Q23" s="421"/>
      <c r="R23" s="421"/>
      <c r="S23" s="421"/>
    </row>
    <row r="24" spans="2:19" x14ac:dyDescent="0.35">
      <c r="B24" s="566"/>
      <c r="C24" s="464"/>
      <c r="D24" s="464"/>
      <c r="E24" s="567"/>
      <c r="F24" s="568"/>
      <c r="G24" s="569"/>
      <c r="H24" s="568"/>
      <c r="I24" s="569"/>
      <c r="J24" s="568"/>
      <c r="K24" s="569"/>
      <c r="L24" s="568"/>
      <c r="M24" s="569"/>
    </row>
    <row r="25" spans="2:19" x14ac:dyDescent="0.35">
      <c r="C25" s="464"/>
      <c r="D25" s="464"/>
      <c r="E25" s="567"/>
      <c r="F25" s="570"/>
      <c r="G25" s="569"/>
      <c r="H25" s="570"/>
      <c r="I25" s="569"/>
      <c r="J25" s="570"/>
      <c r="K25" s="569"/>
      <c r="L25" s="570"/>
      <c r="M25" s="569"/>
    </row>
    <row r="26" spans="2:19" x14ac:dyDescent="0.35">
      <c r="B26" s="421"/>
      <c r="C26" s="464"/>
      <c r="D26" s="464"/>
      <c r="E26" s="567"/>
      <c r="F26" s="570"/>
      <c r="G26" s="569"/>
      <c r="H26" s="570"/>
      <c r="I26" s="569"/>
      <c r="J26" s="570"/>
      <c r="K26" s="569"/>
      <c r="L26" s="570"/>
      <c r="M26" s="569"/>
    </row>
    <row r="27" spans="2:19" x14ac:dyDescent="0.35">
      <c r="B27" s="571"/>
      <c r="C27" s="572"/>
      <c r="D27" s="464"/>
      <c r="E27" s="567"/>
      <c r="F27" s="570"/>
      <c r="G27" s="569"/>
      <c r="H27" s="570"/>
      <c r="I27" s="569"/>
      <c r="J27" s="570"/>
      <c r="K27" s="569"/>
      <c r="L27" s="570"/>
      <c r="M27" s="569"/>
    </row>
  </sheetData>
  <mergeCells count="6">
    <mergeCell ref="L6:M6"/>
    <mergeCell ref="N6:O6"/>
    <mergeCell ref="B23:E23"/>
    <mergeCell ref="F6:G6"/>
    <mergeCell ref="H6:I6"/>
    <mergeCell ref="J6:K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6:K157"/>
  <sheetViews>
    <sheetView workbookViewId="0">
      <selection activeCell="F7" sqref="F7:K8"/>
    </sheetView>
  </sheetViews>
  <sheetFormatPr defaultRowHeight="14.5" x14ac:dyDescent="0.35"/>
  <cols>
    <col min="3" max="3" width="32.1796875" customWidth="1"/>
    <col min="6" max="11" width="14.7265625" customWidth="1"/>
  </cols>
  <sheetData>
    <row r="6" spans="2:11" ht="15" thickBot="1" x14ac:dyDescent="0.4"/>
    <row r="7" spans="2:11" ht="15" thickTop="1" x14ac:dyDescent="0.35">
      <c r="B7" s="1788" t="s">
        <v>1724</v>
      </c>
      <c r="C7" s="1789"/>
      <c r="D7" s="1789"/>
      <c r="E7" s="1790"/>
      <c r="F7" s="1794" t="s">
        <v>1592</v>
      </c>
      <c r="G7" s="1795"/>
      <c r="H7" s="1794" t="s">
        <v>1593</v>
      </c>
      <c r="I7" s="1795"/>
      <c r="J7" s="1794" t="s">
        <v>1594</v>
      </c>
      <c r="K7" s="1795"/>
    </row>
    <row r="8" spans="2:11" x14ac:dyDescent="0.35">
      <c r="B8" s="1791"/>
      <c r="C8" s="1792"/>
      <c r="D8" s="1792"/>
      <c r="E8" s="1793"/>
      <c r="F8" s="1796"/>
      <c r="G8" s="1797"/>
      <c r="H8" s="1796"/>
      <c r="I8" s="1797"/>
      <c r="J8" s="1796"/>
      <c r="K8" s="1797"/>
    </row>
    <row r="9" spans="2:11" x14ac:dyDescent="0.35">
      <c r="B9" s="1798" t="s">
        <v>673</v>
      </c>
      <c r="C9" s="1799" t="s">
        <v>53</v>
      </c>
      <c r="D9" s="1799" t="s">
        <v>675</v>
      </c>
      <c r="E9" s="1800" t="s">
        <v>676</v>
      </c>
      <c r="F9" s="1801" t="s">
        <v>5</v>
      </c>
      <c r="G9" s="1802" t="s">
        <v>677</v>
      </c>
      <c r="H9" s="1804" t="s">
        <v>5</v>
      </c>
      <c r="I9" s="1805" t="s">
        <v>677</v>
      </c>
      <c r="J9" s="1804" t="s">
        <v>5</v>
      </c>
      <c r="K9" s="1805" t="s">
        <v>677</v>
      </c>
    </row>
    <row r="10" spans="2:11" x14ac:dyDescent="0.35">
      <c r="B10" s="1798"/>
      <c r="C10" s="1799"/>
      <c r="D10" s="1799"/>
      <c r="E10" s="1800"/>
      <c r="F10" s="1801"/>
      <c r="G10" s="1803"/>
      <c r="H10" s="1804"/>
      <c r="I10" s="1806"/>
      <c r="J10" s="1804"/>
      <c r="K10" s="1806"/>
    </row>
    <row r="11" spans="2:11" s="464" customFormat="1" x14ac:dyDescent="0.35">
      <c r="B11" s="930"/>
      <c r="C11" s="901" t="s">
        <v>1725</v>
      </c>
      <c r="D11" s="931"/>
      <c r="E11" s="932"/>
      <c r="F11" s="902"/>
      <c r="G11" s="903"/>
      <c r="H11" s="570"/>
      <c r="I11" s="904"/>
      <c r="J11" s="905"/>
      <c r="K11" s="904"/>
    </row>
    <row r="12" spans="2:11" s="464" customFormat="1" x14ac:dyDescent="0.35">
      <c r="B12" s="906">
        <v>1</v>
      </c>
      <c r="C12" s="909" t="s">
        <v>116</v>
      </c>
      <c r="D12" s="907">
        <v>1200</v>
      </c>
      <c r="E12" s="908" t="s">
        <v>3</v>
      </c>
      <c r="F12" s="902">
        <v>5.26</v>
      </c>
      <c r="G12" s="903">
        <f>F12*D12</f>
        <v>6312</v>
      </c>
      <c r="H12" s="905">
        <v>5</v>
      </c>
      <c r="I12" s="904">
        <f>H12*D12</f>
        <v>6000</v>
      </c>
      <c r="J12" s="905">
        <v>2</v>
      </c>
      <c r="K12" s="904">
        <f>J12*D12</f>
        <v>2400</v>
      </c>
    </row>
    <row r="13" spans="2:11" s="464" customFormat="1" x14ac:dyDescent="0.35">
      <c r="B13" s="906">
        <v>2</v>
      </c>
      <c r="C13" s="909" t="s">
        <v>304</v>
      </c>
      <c r="D13" s="909">
        <v>330</v>
      </c>
      <c r="E13" s="908" t="s">
        <v>3</v>
      </c>
      <c r="F13" s="902">
        <v>6.61</v>
      </c>
      <c r="G13" s="903">
        <f t="shared" ref="G13:G76" si="0">F13*D13</f>
        <v>2181.3000000000002</v>
      </c>
      <c r="H13" s="905">
        <v>5</v>
      </c>
      <c r="I13" s="904">
        <f t="shared" ref="I13:I76" si="1">H13*D13</f>
        <v>1650</v>
      </c>
      <c r="J13" s="905">
        <v>6</v>
      </c>
      <c r="K13" s="904">
        <f t="shared" ref="K13:K76" si="2">J13*D13</f>
        <v>1980</v>
      </c>
    </row>
    <row r="14" spans="2:11" s="464" customFormat="1" x14ac:dyDescent="0.35">
      <c r="B14" s="906">
        <v>3</v>
      </c>
      <c r="C14" s="909" t="s">
        <v>12</v>
      </c>
      <c r="D14" s="909">
        <v>2</v>
      </c>
      <c r="E14" s="908" t="s">
        <v>236</v>
      </c>
      <c r="F14" s="910">
        <v>7958</v>
      </c>
      <c r="G14" s="903">
        <f t="shared" si="0"/>
        <v>15916</v>
      </c>
      <c r="H14" s="905">
        <v>6000</v>
      </c>
      <c r="I14" s="904">
        <f t="shared" si="1"/>
        <v>12000</v>
      </c>
      <c r="J14" s="911">
        <v>25000</v>
      </c>
      <c r="K14" s="904">
        <f t="shared" si="2"/>
        <v>50000</v>
      </c>
    </row>
    <row r="15" spans="2:11" s="464" customFormat="1" x14ac:dyDescent="0.35">
      <c r="B15" s="906">
        <v>4</v>
      </c>
      <c r="C15" s="909" t="s">
        <v>1194</v>
      </c>
      <c r="D15" s="909">
        <v>1</v>
      </c>
      <c r="E15" s="908" t="s">
        <v>10</v>
      </c>
      <c r="F15" s="902">
        <v>1232</v>
      </c>
      <c r="G15" s="903">
        <f t="shared" si="0"/>
        <v>1232</v>
      </c>
      <c r="H15" s="911">
        <v>350</v>
      </c>
      <c r="I15" s="904">
        <f t="shared" si="1"/>
        <v>350</v>
      </c>
      <c r="J15" s="905">
        <v>400</v>
      </c>
      <c r="K15" s="904">
        <f t="shared" si="2"/>
        <v>400</v>
      </c>
    </row>
    <row r="16" spans="2:11" s="464" customFormat="1" x14ac:dyDescent="0.35">
      <c r="B16" s="906">
        <v>5</v>
      </c>
      <c r="C16" s="909" t="s">
        <v>1196</v>
      </c>
      <c r="D16" s="909">
        <v>110</v>
      </c>
      <c r="E16" s="908" t="s">
        <v>8</v>
      </c>
      <c r="F16" s="910">
        <v>52.19</v>
      </c>
      <c r="G16" s="903">
        <f t="shared" si="0"/>
        <v>5740.9</v>
      </c>
      <c r="H16" s="905">
        <v>17.5</v>
      </c>
      <c r="I16" s="904">
        <f t="shared" si="1"/>
        <v>1925</v>
      </c>
      <c r="J16" s="911">
        <v>25</v>
      </c>
      <c r="K16" s="904">
        <f t="shared" si="2"/>
        <v>2750</v>
      </c>
    </row>
    <row r="17" spans="2:11" s="464" customFormat="1" x14ac:dyDescent="0.35">
      <c r="B17" s="906">
        <v>6</v>
      </c>
      <c r="C17" s="909" t="s">
        <v>1726</v>
      </c>
      <c r="D17" s="909">
        <v>1</v>
      </c>
      <c r="E17" s="908" t="s">
        <v>100</v>
      </c>
      <c r="F17" s="910">
        <v>16519</v>
      </c>
      <c r="G17" s="903">
        <f t="shared" si="0"/>
        <v>16519</v>
      </c>
      <c r="H17" s="911">
        <v>1000</v>
      </c>
      <c r="I17" s="904">
        <f t="shared" si="1"/>
        <v>1000</v>
      </c>
      <c r="J17" s="911">
        <v>20000</v>
      </c>
      <c r="K17" s="904">
        <f t="shared" si="2"/>
        <v>20000</v>
      </c>
    </row>
    <row r="18" spans="2:11" s="464" customFormat="1" x14ac:dyDescent="0.35">
      <c r="B18" s="906">
        <v>7</v>
      </c>
      <c r="C18" s="909" t="s">
        <v>1200</v>
      </c>
      <c r="D18" s="909">
        <v>20</v>
      </c>
      <c r="E18" s="908" t="s">
        <v>3</v>
      </c>
      <c r="F18" s="910">
        <v>13</v>
      </c>
      <c r="G18" s="903">
        <f t="shared" si="0"/>
        <v>260</v>
      </c>
      <c r="H18" s="911">
        <v>9.5</v>
      </c>
      <c r="I18" s="904">
        <f t="shared" si="1"/>
        <v>190</v>
      </c>
      <c r="J18" s="911">
        <v>50</v>
      </c>
      <c r="K18" s="904">
        <f t="shared" si="2"/>
        <v>1000</v>
      </c>
    </row>
    <row r="19" spans="2:11" s="464" customFormat="1" x14ac:dyDescent="0.35">
      <c r="B19" s="906">
        <v>8</v>
      </c>
      <c r="C19" s="909" t="s">
        <v>1727</v>
      </c>
      <c r="D19" s="909">
        <v>1</v>
      </c>
      <c r="E19" s="908" t="s">
        <v>100</v>
      </c>
      <c r="F19" s="910">
        <v>31667</v>
      </c>
      <c r="G19" s="903">
        <f t="shared" si="0"/>
        <v>31667</v>
      </c>
      <c r="H19" s="911">
        <v>8000</v>
      </c>
      <c r="I19" s="904">
        <f t="shared" si="1"/>
        <v>8000</v>
      </c>
      <c r="J19" s="911">
        <v>10000</v>
      </c>
      <c r="K19" s="904">
        <f t="shared" si="2"/>
        <v>10000</v>
      </c>
    </row>
    <row r="20" spans="2:11" s="464" customFormat="1" x14ac:dyDescent="0.35">
      <c r="B20" s="912">
        <v>9</v>
      </c>
      <c r="C20" s="909" t="s">
        <v>1728</v>
      </c>
      <c r="D20" s="909">
        <v>1</v>
      </c>
      <c r="E20" s="908" t="s">
        <v>100</v>
      </c>
      <c r="F20" s="910">
        <v>32397</v>
      </c>
      <c r="G20" s="903">
        <f t="shared" si="0"/>
        <v>32397</v>
      </c>
      <c r="H20" s="911">
        <v>1500</v>
      </c>
      <c r="I20" s="904">
        <f t="shared" si="1"/>
        <v>1500</v>
      </c>
      <c r="J20" s="911">
        <v>15000</v>
      </c>
      <c r="K20" s="904">
        <f t="shared" si="2"/>
        <v>15000</v>
      </c>
    </row>
    <row r="21" spans="2:11" s="464" customFormat="1" x14ac:dyDescent="0.35">
      <c r="B21" s="930"/>
      <c r="C21" s="901" t="s">
        <v>1729</v>
      </c>
      <c r="D21" s="931"/>
      <c r="E21" s="932"/>
      <c r="F21" s="902"/>
      <c r="G21" s="903">
        <f t="shared" si="0"/>
        <v>0</v>
      </c>
      <c r="H21" s="905"/>
      <c r="I21" s="904">
        <f t="shared" si="1"/>
        <v>0</v>
      </c>
      <c r="J21" s="905"/>
      <c r="K21" s="904">
        <f t="shared" si="2"/>
        <v>0</v>
      </c>
    </row>
    <row r="22" spans="2:11" s="464" customFormat="1" x14ac:dyDescent="0.35">
      <c r="B22" s="906">
        <v>10</v>
      </c>
      <c r="C22" s="909" t="s">
        <v>1730</v>
      </c>
      <c r="D22" s="909">
        <v>880</v>
      </c>
      <c r="E22" s="908" t="s">
        <v>4</v>
      </c>
      <c r="F22" s="902">
        <v>7.91</v>
      </c>
      <c r="G22" s="903">
        <f t="shared" si="0"/>
        <v>6960.8</v>
      </c>
      <c r="H22" s="905">
        <v>3</v>
      </c>
      <c r="I22" s="904">
        <f t="shared" si="1"/>
        <v>2640</v>
      </c>
      <c r="J22" s="905">
        <v>8</v>
      </c>
      <c r="K22" s="904">
        <f t="shared" si="2"/>
        <v>7040</v>
      </c>
    </row>
    <row r="23" spans="2:11" s="464" customFormat="1" x14ac:dyDescent="0.35">
      <c r="B23" s="913">
        <v>11</v>
      </c>
      <c r="C23" s="909" t="s">
        <v>1731</v>
      </c>
      <c r="D23" s="909">
        <v>880</v>
      </c>
      <c r="E23" s="908" t="s">
        <v>4</v>
      </c>
      <c r="F23" s="902">
        <v>5.86</v>
      </c>
      <c r="G23" s="903">
        <f t="shared" si="0"/>
        <v>5156.8</v>
      </c>
      <c r="H23" s="905">
        <v>3</v>
      </c>
      <c r="I23" s="904">
        <f t="shared" si="1"/>
        <v>2640</v>
      </c>
      <c r="J23" s="905">
        <v>12</v>
      </c>
      <c r="K23" s="904">
        <f t="shared" si="2"/>
        <v>10560</v>
      </c>
    </row>
    <row r="24" spans="2:11" s="464" customFormat="1" x14ac:dyDescent="0.35">
      <c r="B24" s="906">
        <v>12</v>
      </c>
      <c r="C24" s="909" t="s">
        <v>230</v>
      </c>
      <c r="D24" s="909">
        <v>560</v>
      </c>
      <c r="E24" s="908" t="s">
        <v>4</v>
      </c>
      <c r="F24" s="910">
        <v>13.3</v>
      </c>
      <c r="G24" s="903">
        <f t="shared" si="0"/>
        <v>7448</v>
      </c>
      <c r="H24" s="911">
        <v>2</v>
      </c>
      <c r="I24" s="904">
        <f t="shared" si="1"/>
        <v>1120</v>
      </c>
      <c r="J24" s="911">
        <v>12</v>
      </c>
      <c r="K24" s="904">
        <f t="shared" si="2"/>
        <v>6720</v>
      </c>
    </row>
    <row r="25" spans="2:11" s="464" customFormat="1" x14ac:dyDescent="0.35">
      <c r="B25" s="906">
        <v>13</v>
      </c>
      <c r="C25" s="909" t="s">
        <v>15</v>
      </c>
      <c r="D25" s="909">
        <v>715</v>
      </c>
      <c r="E25" s="908" t="s">
        <v>4</v>
      </c>
      <c r="F25" s="910">
        <v>17.690000000000001</v>
      </c>
      <c r="G25" s="903">
        <f t="shared" si="0"/>
        <v>12648.35</v>
      </c>
      <c r="H25" s="911">
        <v>3</v>
      </c>
      <c r="I25" s="904">
        <f t="shared" si="1"/>
        <v>2145</v>
      </c>
      <c r="J25" s="911">
        <v>15</v>
      </c>
      <c r="K25" s="904">
        <f t="shared" si="2"/>
        <v>10725</v>
      </c>
    </row>
    <row r="26" spans="2:11" s="464" customFormat="1" x14ac:dyDescent="0.35">
      <c r="B26" s="906"/>
      <c r="C26" s="901" t="s">
        <v>1732</v>
      </c>
      <c r="D26" s="914"/>
      <c r="E26" s="915"/>
      <c r="F26" s="910"/>
      <c r="G26" s="903">
        <f t="shared" si="0"/>
        <v>0</v>
      </c>
      <c r="H26" s="911"/>
      <c r="I26" s="904">
        <f t="shared" si="1"/>
        <v>0</v>
      </c>
      <c r="J26" s="911"/>
      <c r="K26" s="904">
        <f t="shared" si="2"/>
        <v>0</v>
      </c>
    </row>
    <row r="27" spans="2:11" s="464" customFormat="1" x14ac:dyDescent="0.35">
      <c r="B27" s="906">
        <v>14</v>
      </c>
      <c r="C27" s="909" t="s">
        <v>107</v>
      </c>
      <c r="D27" s="909">
        <v>750</v>
      </c>
      <c r="E27" s="908" t="s">
        <v>8</v>
      </c>
      <c r="F27" s="902">
        <v>3.55</v>
      </c>
      <c r="G27" s="903">
        <f t="shared" si="0"/>
        <v>2662.5</v>
      </c>
      <c r="H27" s="905">
        <v>1</v>
      </c>
      <c r="I27" s="904">
        <f t="shared" si="1"/>
        <v>750</v>
      </c>
      <c r="J27" s="905">
        <v>2</v>
      </c>
      <c r="K27" s="904">
        <f t="shared" si="2"/>
        <v>1500</v>
      </c>
    </row>
    <row r="28" spans="2:11" s="464" customFormat="1" x14ac:dyDescent="0.35">
      <c r="B28" s="906">
        <v>15</v>
      </c>
      <c r="C28" s="909" t="s">
        <v>1733</v>
      </c>
      <c r="D28" s="909">
        <v>65</v>
      </c>
      <c r="E28" s="908" t="s">
        <v>4</v>
      </c>
      <c r="F28" s="910">
        <v>203.74</v>
      </c>
      <c r="G28" s="903">
        <f t="shared" si="0"/>
        <v>13243.1</v>
      </c>
      <c r="H28" s="911">
        <v>242</v>
      </c>
      <c r="I28" s="904">
        <f t="shared" si="1"/>
        <v>15730</v>
      </c>
      <c r="J28" s="911">
        <v>185</v>
      </c>
      <c r="K28" s="904">
        <f t="shared" si="2"/>
        <v>12025</v>
      </c>
    </row>
    <row r="29" spans="2:11" s="464" customFormat="1" x14ac:dyDescent="0.35">
      <c r="B29" s="906">
        <v>16</v>
      </c>
      <c r="C29" s="909" t="s">
        <v>1734</v>
      </c>
      <c r="D29" s="909">
        <v>125</v>
      </c>
      <c r="E29" s="908" t="s">
        <v>4</v>
      </c>
      <c r="F29" s="902">
        <v>73.709999999999994</v>
      </c>
      <c r="G29" s="903">
        <f t="shared" si="0"/>
        <v>9213.75</v>
      </c>
      <c r="H29" s="905">
        <v>65</v>
      </c>
      <c r="I29" s="904">
        <f t="shared" si="1"/>
        <v>8125</v>
      </c>
      <c r="J29" s="905">
        <v>60</v>
      </c>
      <c r="K29" s="904">
        <f t="shared" si="2"/>
        <v>7500</v>
      </c>
    </row>
    <row r="30" spans="2:11" s="464" customFormat="1" x14ac:dyDescent="0.35">
      <c r="B30" s="906">
        <v>17</v>
      </c>
      <c r="C30" s="909" t="s">
        <v>1735</v>
      </c>
      <c r="D30" s="909">
        <v>80</v>
      </c>
      <c r="E30" s="908" t="s">
        <v>1736</v>
      </c>
      <c r="F30" s="902">
        <v>3.85</v>
      </c>
      <c r="G30" s="903">
        <f t="shared" si="0"/>
        <v>308</v>
      </c>
      <c r="H30" s="905">
        <v>8.25</v>
      </c>
      <c r="I30" s="904">
        <f t="shared" si="1"/>
        <v>660</v>
      </c>
      <c r="J30" s="905">
        <v>4</v>
      </c>
      <c r="K30" s="904">
        <f t="shared" si="2"/>
        <v>320</v>
      </c>
    </row>
    <row r="31" spans="2:11" s="464" customFormat="1" x14ac:dyDescent="0.35">
      <c r="B31" s="906">
        <v>18</v>
      </c>
      <c r="C31" s="909" t="s">
        <v>1737</v>
      </c>
      <c r="D31" s="909">
        <v>35</v>
      </c>
      <c r="E31" s="908" t="s">
        <v>4</v>
      </c>
      <c r="F31" s="910">
        <v>220.26</v>
      </c>
      <c r="G31" s="903">
        <f t="shared" si="0"/>
        <v>7709.0999999999995</v>
      </c>
      <c r="H31" s="911">
        <v>286</v>
      </c>
      <c r="I31" s="904">
        <f t="shared" si="1"/>
        <v>10010</v>
      </c>
      <c r="J31" s="911">
        <v>200</v>
      </c>
      <c r="K31" s="904">
        <f t="shared" si="2"/>
        <v>7000</v>
      </c>
    </row>
    <row r="32" spans="2:11" s="464" customFormat="1" x14ac:dyDescent="0.35">
      <c r="B32" s="906">
        <v>19</v>
      </c>
      <c r="C32" s="909" t="s">
        <v>1738</v>
      </c>
      <c r="D32" s="909">
        <v>285</v>
      </c>
      <c r="E32" s="908" t="s">
        <v>4</v>
      </c>
      <c r="F32" s="902">
        <v>44.56</v>
      </c>
      <c r="G32" s="903">
        <f t="shared" si="0"/>
        <v>12699.6</v>
      </c>
      <c r="H32" s="905">
        <v>35</v>
      </c>
      <c r="I32" s="904">
        <f t="shared" si="1"/>
        <v>9975</v>
      </c>
      <c r="J32" s="905">
        <v>40</v>
      </c>
      <c r="K32" s="904">
        <f t="shared" si="2"/>
        <v>11400</v>
      </c>
    </row>
    <row r="33" spans="2:11" s="464" customFormat="1" x14ac:dyDescent="0.35">
      <c r="B33" s="906"/>
      <c r="C33" s="901" t="s">
        <v>1739</v>
      </c>
      <c r="D33" s="909"/>
      <c r="E33" s="908"/>
      <c r="F33" s="910"/>
      <c r="G33" s="903">
        <f t="shared" si="0"/>
        <v>0</v>
      </c>
      <c r="H33" s="911"/>
      <c r="I33" s="904">
        <f t="shared" si="1"/>
        <v>0</v>
      </c>
      <c r="J33" s="911"/>
      <c r="K33" s="904">
        <f t="shared" si="2"/>
        <v>0</v>
      </c>
    </row>
    <row r="34" spans="2:11" s="464" customFormat="1" x14ac:dyDescent="0.35">
      <c r="B34" s="906">
        <v>20</v>
      </c>
      <c r="C34" s="909" t="s">
        <v>1740</v>
      </c>
      <c r="D34" s="909">
        <v>2</v>
      </c>
      <c r="E34" s="908" t="s">
        <v>10</v>
      </c>
      <c r="F34" s="902">
        <v>1353.86</v>
      </c>
      <c r="G34" s="903">
        <f t="shared" si="0"/>
        <v>2707.72</v>
      </c>
      <c r="H34" s="905">
        <v>250</v>
      </c>
      <c r="I34" s="904">
        <f t="shared" si="1"/>
        <v>500</v>
      </c>
      <c r="J34" s="905">
        <v>500</v>
      </c>
      <c r="K34" s="904">
        <f t="shared" si="2"/>
        <v>1000</v>
      </c>
    </row>
    <row r="35" spans="2:11" s="464" customFormat="1" x14ac:dyDescent="0.35">
      <c r="B35" s="912">
        <v>21</v>
      </c>
      <c r="C35" s="909" t="s">
        <v>896</v>
      </c>
      <c r="D35" s="909">
        <v>5</v>
      </c>
      <c r="E35" s="908" t="s">
        <v>10</v>
      </c>
      <c r="F35" s="910">
        <v>523</v>
      </c>
      <c r="G35" s="903">
        <f t="shared" si="0"/>
        <v>2615</v>
      </c>
      <c r="H35" s="911">
        <v>500</v>
      </c>
      <c r="I35" s="904">
        <f t="shared" si="1"/>
        <v>2500</v>
      </c>
      <c r="J35" s="911">
        <v>500</v>
      </c>
      <c r="K35" s="904">
        <f t="shared" si="2"/>
        <v>2500</v>
      </c>
    </row>
    <row r="36" spans="2:11" s="464" customFormat="1" x14ac:dyDescent="0.35">
      <c r="B36" s="912">
        <v>22</v>
      </c>
      <c r="C36" s="909" t="s">
        <v>1741</v>
      </c>
      <c r="D36" s="909">
        <v>780</v>
      </c>
      <c r="E36" s="908" t="s">
        <v>3</v>
      </c>
      <c r="F36" s="910">
        <v>29.73</v>
      </c>
      <c r="G36" s="903">
        <f t="shared" si="0"/>
        <v>23189.4</v>
      </c>
      <c r="H36" s="911">
        <v>25</v>
      </c>
      <c r="I36" s="904">
        <f t="shared" si="1"/>
        <v>19500</v>
      </c>
      <c r="J36" s="911">
        <v>25</v>
      </c>
      <c r="K36" s="904">
        <f t="shared" si="2"/>
        <v>19500</v>
      </c>
    </row>
    <row r="37" spans="2:11" s="464" customFormat="1" x14ac:dyDescent="0.35">
      <c r="B37" s="906">
        <v>23</v>
      </c>
      <c r="C37" s="909" t="s">
        <v>1742</v>
      </c>
      <c r="D37" s="909">
        <v>1</v>
      </c>
      <c r="E37" s="908" t="s">
        <v>10</v>
      </c>
      <c r="F37" s="902">
        <v>3194</v>
      </c>
      <c r="G37" s="903">
        <f t="shared" si="0"/>
        <v>3194</v>
      </c>
      <c r="H37" s="905">
        <v>1650</v>
      </c>
      <c r="I37" s="904">
        <f t="shared" si="1"/>
        <v>1650</v>
      </c>
      <c r="J37" s="905">
        <v>2900</v>
      </c>
      <c r="K37" s="904">
        <f t="shared" si="2"/>
        <v>2900</v>
      </c>
    </row>
    <row r="38" spans="2:11" s="464" customFormat="1" x14ac:dyDescent="0.35">
      <c r="B38" s="906">
        <v>24</v>
      </c>
      <c r="C38" s="909" t="s">
        <v>1743</v>
      </c>
      <c r="D38" s="909">
        <v>1</v>
      </c>
      <c r="E38" s="908" t="s">
        <v>10</v>
      </c>
      <c r="F38" s="902">
        <v>1873</v>
      </c>
      <c r="G38" s="903">
        <f t="shared" si="0"/>
        <v>1873</v>
      </c>
      <c r="H38" s="905">
        <v>880</v>
      </c>
      <c r="I38" s="904">
        <f t="shared" si="1"/>
        <v>880</v>
      </c>
      <c r="J38" s="905">
        <v>1700</v>
      </c>
      <c r="K38" s="904">
        <f t="shared" si="2"/>
        <v>1700</v>
      </c>
    </row>
    <row r="39" spans="2:11" s="464" customFormat="1" x14ac:dyDescent="0.35">
      <c r="B39" s="906">
        <v>25</v>
      </c>
      <c r="C39" s="909" t="s">
        <v>367</v>
      </c>
      <c r="D39" s="909">
        <v>360</v>
      </c>
      <c r="E39" s="908" t="s">
        <v>131</v>
      </c>
      <c r="F39" s="902">
        <v>11.3</v>
      </c>
      <c r="G39" s="903">
        <f t="shared" si="0"/>
        <v>4068.0000000000005</v>
      </c>
      <c r="H39" s="905">
        <v>7</v>
      </c>
      <c r="I39" s="904">
        <f t="shared" si="1"/>
        <v>2520</v>
      </c>
      <c r="J39" s="905">
        <v>11</v>
      </c>
      <c r="K39" s="904">
        <f t="shared" si="2"/>
        <v>3960</v>
      </c>
    </row>
    <row r="40" spans="2:11" s="464" customFormat="1" x14ac:dyDescent="0.35">
      <c r="B40" s="906"/>
      <c r="C40" s="901" t="s">
        <v>1744</v>
      </c>
      <c r="D40" s="909"/>
      <c r="E40" s="908"/>
      <c r="F40" s="910"/>
      <c r="G40" s="903">
        <f t="shared" si="0"/>
        <v>0</v>
      </c>
      <c r="H40" s="911"/>
      <c r="I40" s="904">
        <f t="shared" si="1"/>
        <v>0</v>
      </c>
      <c r="J40" s="911"/>
      <c r="K40" s="904">
        <f t="shared" si="2"/>
        <v>0</v>
      </c>
    </row>
    <row r="41" spans="2:11" s="464" customFormat="1" x14ac:dyDescent="0.35">
      <c r="B41" s="906">
        <v>26</v>
      </c>
      <c r="C41" s="909" t="s">
        <v>1745</v>
      </c>
      <c r="D41" s="907">
        <v>3600</v>
      </c>
      <c r="E41" s="908" t="s">
        <v>3</v>
      </c>
      <c r="F41" s="910">
        <v>16</v>
      </c>
      <c r="G41" s="903">
        <f t="shared" si="0"/>
        <v>57600</v>
      </c>
      <c r="H41" s="911">
        <v>11.2</v>
      </c>
      <c r="I41" s="904">
        <f t="shared" si="1"/>
        <v>40320</v>
      </c>
      <c r="J41" s="911">
        <v>18</v>
      </c>
      <c r="K41" s="904">
        <f t="shared" si="2"/>
        <v>64800</v>
      </c>
    </row>
    <row r="42" spans="2:11" s="464" customFormat="1" x14ac:dyDescent="0.35">
      <c r="B42" s="906">
        <v>27</v>
      </c>
      <c r="C42" s="909" t="s">
        <v>1746</v>
      </c>
      <c r="D42" s="909">
        <v>160</v>
      </c>
      <c r="E42" s="908" t="s">
        <v>3</v>
      </c>
      <c r="F42" s="902">
        <v>75</v>
      </c>
      <c r="G42" s="903">
        <f t="shared" si="0"/>
        <v>12000</v>
      </c>
      <c r="H42" s="905">
        <v>117</v>
      </c>
      <c r="I42" s="904">
        <f t="shared" si="1"/>
        <v>18720</v>
      </c>
      <c r="J42" s="905">
        <v>30</v>
      </c>
      <c r="K42" s="904">
        <f t="shared" si="2"/>
        <v>4800</v>
      </c>
    </row>
    <row r="43" spans="2:11" s="464" customFormat="1" x14ac:dyDescent="0.35">
      <c r="B43" s="906">
        <v>28</v>
      </c>
      <c r="C43" s="909" t="s">
        <v>1747</v>
      </c>
      <c r="D43" s="907">
        <v>1800</v>
      </c>
      <c r="E43" s="908" t="s">
        <v>3</v>
      </c>
      <c r="F43" s="910">
        <v>28</v>
      </c>
      <c r="G43" s="903">
        <f t="shared" si="0"/>
        <v>50400</v>
      </c>
      <c r="H43" s="911">
        <v>99</v>
      </c>
      <c r="I43" s="904">
        <f t="shared" si="1"/>
        <v>178200</v>
      </c>
      <c r="J43" s="911">
        <v>42</v>
      </c>
      <c r="K43" s="904">
        <f t="shared" si="2"/>
        <v>75600</v>
      </c>
    </row>
    <row r="44" spans="2:11" s="464" customFormat="1" x14ac:dyDescent="0.35">
      <c r="B44" s="906">
        <v>29</v>
      </c>
      <c r="C44" s="909" t="s">
        <v>1748</v>
      </c>
      <c r="D44" s="909">
        <v>11</v>
      </c>
      <c r="E44" s="908" t="s">
        <v>10</v>
      </c>
      <c r="F44" s="910">
        <v>2700</v>
      </c>
      <c r="G44" s="903">
        <f t="shared" si="0"/>
        <v>29700</v>
      </c>
      <c r="H44" s="911">
        <v>5292</v>
      </c>
      <c r="I44" s="904">
        <f t="shared" si="1"/>
        <v>58212</v>
      </c>
      <c r="J44" s="911">
        <v>4500</v>
      </c>
      <c r="K44" s="904">
        <f t="shared" si="2"/>
        <v>49500</v>
      </c>
    </row>
    <row r="45" spans="2:11" s="464" customFormat="1" x14ac:dyDescent="0.35">
      <c r="B45" s="906">
        <v>30</v>
      </c>
      <c r="C45" s="909" t="s">
        <v>1749</v>
      </c>
      <c r="D45" s="909">
        <v>2</v>
      </c>
      <c r="E45" s="908" t="s">
        <v>10</v>
      </c>
      <c r="F45" s="916">
        <v>12168</v>
      </c>
      <c r="G45" s="903">
        <f t="shared" si="0"/>
        <v>24336</v>
      </c>
      <c r="H45" s="917">
        <v>19245</v>
      </c>
      <c r="I45" s="904">
        <f t="shared" si="1"/>
        <v>38490</v>
      </c>
      <c r="J45" s="917">
        <v>12000</v>
      </c>
      <c r="K45" s="904">
        <f t="shared" si="2"/>
        <v>24000</v>
      </c>
    </row>
    <row r="46" spans="2:11" s="464" customFormat="1" x14ac:dyDescent="0.35">
      <c r="B46" s="912">
        <v>31</v>
      </c>
      <c r="C46" s="909" t="s">
        <v>1750</v>
      </c>
      <c r="D46" s="909">
        <v>2</v>
      </c>
      <c r="E46" s="908" t="s">
        <v>10</v>
      </c>
      <c r="F46" s="910">
        <v>50</v>
      </c>
      <c r="G46" s="903">
        <f t="shared" si="0"/>
        <v>100</v>
      </c>
      <c r="H46" s="911">
        <v>726</v>
      </c>
      <c r="I46" s="904">
        <f t="shared" si="1"/>
        <v>1452</v>
      </c>
      <c r="J46" s="911">
        <v>100</v>
      </c>
      <c r="K46" s="904">
        <f t="shared" si="2"/>
        <v>200</v>
      </c>
    </row>
    <row r="47" spans="2:11" s="464" customFormat="1" x14ac:dyDescent="0.35">
      <c r="B47" s="906">
        <v>32</v>
      </c>
      <c r="C47" s="909" t="s">
        <v>1751</v>
      </c>
      <c r="D47" s="909">
        <v>3</v>
      </c>
      <c r="E47" s="908" t="s">
        <v>10</v>
      </c>
      <c r="F47" s="918">
        <v>1130</v>
      </c>
      <c r="G47" s="903">
        <f t="shared" si="0"/>
        <v>3390</v>
      </c>
      <c r="H47" s="919">
        <v>1100</v>
      </c>
      <c r="I47" s="904">
        <f t="shared" si="1"/>
        <v>3300</v>
      </c>
      <c r="J47" s="919">
        <v>900</v>
      </c>
      <c r="K47" s="904">
        <f t="shared" si="2"/>
        <v>2700</v>
      </c>
    </row>
    <row r="48" spans="2:11" s="464" customFormat="1" x14ac:dyDescent="0.35">
      <c r="B48" s="906">
        <v>33</v>
      </c>
      <c r="C48" s="909" t="s">
        <v>1752</v>
      </c>
      <c r="D48" s="909">
        <v>1</v>
      </c>
      <c r="E48" s="908" t="s">
        <v>100</v>
      </c>
      <c r="F48" s="910">
        <v>712515</v>
      </c>
      <c r="G48" s="903">
        <f t="shared" si="0"/>
        <v>712515</v>
      </c>
      <c r="H48" s="911">
        <v>775050</v>
      </c>
      <c r="I48" s="904">
        <f t="shared" si="1"/>
        <v>775050</v>
      </c>
      <c r="J48" s="911">
        <v>760000</v>
      </c>
      <c r="K48" s="904">
        <f t="shared" si="2"/>
        <v>760000</v>
      </c>
    </row>
    <row r="49" spans="2:11" s="464" customFormat="1" x14ac:dyDescent="0.35">
      <c r="B49" s="906">
        <v>34</v>
      </c>
      <c r="C49" s="909" t="s">
        <v>1753</v>
      </c>
      <c r="D49" s="909">
        <v>2</v>
      </c>
      <c r="E49" s="908" t="s">
        <v>10</v>
      </c>
      <c r="F49" s="910">
        <v>150</v>
      </c>
      <c r="G49" s="903">
        <f t="shared" si="0"/>
        <v>300</v>
      </c>
      <c r="H49" s="911">
        <v>144</v>
      </c>
      <c r="I49" s="904">
        <f t="shared" si="1"/>
        <v>288</v>
      </c>
      <c r="J49" s="911">
        <v>200</v>
      </c>
      <c r="K49" s="904">
        <f t="shared" si="2"/>
        <v>400</v>
      </c>
    </row>
    <row r="50" spans="2:11" s="464" customFormat="1" x14ac:dyDescent="0.35">
      <c r="B50" s="906">
        <v>35</v>
      </c>
      <c r="C50" s="909" t="s">
        <v>1754</v>
      </c>
      <c r="D50" s="909">
        <v>230</v>
      </c>
      <c r="E50" s="908" t="s">
        <v>3</v>
      </c>
      <c r="F50" s="910">
        <v>280</v>
      </c>
      <c r="G50" s="903">
        <f t="shared" si="0"/>
        <v>64400</v>
      </c>
      <c r="H50" s="911">
        <v>230</v>
      </c>
      <c r="I50" s="904">
        <f t="shared" si="1"/>
        <v>52900</v>
      </c>
      <c r="J50" s="911">
        <v>188</v>
      </c>
      <c r="K50" s="904">
        <f t="shared" si="2"/>
        <v>43240</v>
      </c>
    </row>
    <row r="51" spans="2:11" s="464" customFormat="1" x14ac:dyDescent="0.35">
      <c r="B51" s="906">
        <v>36</v>
      </c>
      <c r="C51" s="909" t="s">
        <v>1755</v>
      </c>
      <c r="D51" s="909">
        <v>2</v>
      </c>
      <c r="E51" s="908" t="s">
        <v>10</v>
      </c>
      <c r="F51" s="910">
        <v>59000</v>
      </c>
      <c r="G51" s="903">
        <f t="shared" si="0"/>
        <v>118000</v>
      </c>
      <c r="H51" s="911">
        <v>47020</v>
      </c>
      <c r="I51" s="904">
        <f t="shared" si="1"/>
        <v>94040</v>
      </c>
      <c r="J51" s="911">
        <v>47500</v>
      </c>
      <c r="K51" s="904">
        <f t="shared" si="2"/>
        <v>95000</v>
      </c>
    </row>
    <row r="52" spans="2:11" s="464" customFormat="1" x14ac:dyDescent="0.35">
      <c r="B52" s="906">
        <v>37</v>
      </c>
      <c r="C52" s="909" t="s">
        <v>1756</v>
      </c>
      <c r="D52" s="909">
        <v>240</v>
      </c>
      <c r="E52" s="908" t="s">
        <v>4</v>
      </c>
      <c r="F52" s="910">
        <v>35</v>
      </c>
      <c r="G52" s="903">
        <f t="shared" si="0"/>
        <v>8400</v>
      </c>
      <c r="H52" s="911">
        <v>62</v>
      </c>
      <c r="I52" s="904">
        <f t="shared" si="1"/>
        <v>14880</v>
      </c>
      <c r="J52" s="911">
        <v>80</v>
      </c>
      <c r="K52" s="904">
        <f t="shared" si="2"/>
        <v>19200</v>
      </c>
    </row>
    <row r="53" spans="2:11" s="464" customFormat="1" x14ac:dyDescent="0.35">
      <c r="B53" s="906">
        <v>38</v>
      </c>
      <c r="C53" s="909" t="s">
        <v>1757</v>
      </c>
      <c r="D53" s="909">
        <v>145</v>
      </c>
      <c r="E53" s="908" t="s">
        <v>8</v>
      </c>
      <c r="F53" s="910">
        <v>60</v>
      </c>
      <c r="G53" s="903">
        <f t="shared" si="0"/>
        <v>8700</v>
      </c>
      <c r="H53" s="911">
        <v>96</v>
      </c>
      <c r="I53" s="904">
        <f t="shared" si="1"/>
        <v>13920</v>
      </c>
      <c r="J53" s="911">
        <v>75</v>
      </c>
      <c r="K53" s="904">
        <f t="shared" si="2"/>
        <v>10875</v>
      </c>
    </row>
    <row r="54" spans="2:11" s="464" customFormat="1" x14ac:dyDescent="0.35">
      <c r="B54" s="906"/>
      <c r="C54" s="920" t="s">
        <v>1758</v>
      </c>
      <c r="D54" s="921"/>
      <c r="E54" s="922"/>
      <c r="F54" s="910"/>
      <c r="G54" s="903">
        <f t="shared" si="0"/>
        <v>0</v>
      </c>
      <c r="H54" s="911"/>
      <c r="I54" s="904">
        <f t="shared" si="1"/>
        <v>0</v>
      </c>
      <c r="J54" s="911"/>
      <c r="K54" s="904">
        <f t="shared" si="2"/>
        <v>0</v>
      </c>
    </row>
    <row r="55" spans="2:11" s="464" customFormat="1" x14ac:dyDescent="0.35">
      <c r="B55" s="906">
        <v>39</v>
      </c>
      <c r="C55" s="909" t="s">
        <v>1759</v>
      </c>
      <c r="D55" s="909">
        <v>3</v>
      </c>
      <c r="E55" s="908" t="s">
        <v>10</v>
      </c>
      <c r="F55" s="910">
        <v>820</v>
      </c>
      <c r="G55" s="903">
        <f t="shared" si="0"/>
        <v>2460</v>
      </c>
      <c r="H55" s="911">
        <v>1753</v>
      </c>
      <c r="I55" s="904">
        <f t="shared" si="1"/>
        <v>5259</v>
      </c>
      <c r="J55" s="911">
        <v>1500</v>
      </c>
      <c r="K55" s="904">
        <f t="shared" si="2"/>
        <v>4500</v>
      </c>
    </row>
    <row r="56" spans="2:11" s="464" customFormat="1" x14ac:dyDescent="0.35">
      <c r="B56" s="906">
        <v>40</v>
      </c>
      <c r="C56" s="909" t="s">
        <v>1760</v>
      </c>
      <c r="D56" s="909">
        <v>320</v>
      </c>
      <c r="E56" s="908" t="s">
        <v>3</v>
      </c>
      <c r="F56" s="910">
        <v>28</v>
      </c>
      <c r="G56" s="903">
        <f t="shared" si="0"/>
        <v>8960</v>
      </c>
      <c r="H56" s="911">
        <v>49</v>
      </c>
      <c r="I56" s="904">
        <f t="shared" si="1"/>
        <v>15680</v>
      </c>
      <c r="J56" s="911">
        <v>40</v>
      </c>
      <c r="K56" s="904">
        <f t="shared" si="2"/>
        <v>12800</v>
      </c>
    </row>
    <row r="57" spans="2:11" s="464" customFormat="1" x14ac:dyDescent="0.35">
      <c r="B57" s="906">
        <v>41</v>
      </c>
      <c r="C57" s="909" t="s">
        <v>1761</v>
      </c>
      <c r="D57" s="909">
        <v>105</v>
      </c>
      <c r="E57" s="908" t="s">
        <v>3</v>
      </c>
      <c r="F57" s="910">
        <v>22</v>
      </c>
      <c r="G57" s="903">
        <f t="shared" si="0"/>
        <v>2310</v>
      </c>
      <c r="H57" s="911">
        <v>35</v>
      </c>
      <c r="I57" s="904">
        <f t="shared" si="1"/>
        <v>3675</v>
      </c>
      <c r="J57" s="911">
        <v>42</v>
      </c>
      <c r="K57" s="904">
        <f t="shared" si="2"/>
        <v>4410</v>
      </c>
    </row>
    <row r="58" spans="2:11" s="464" customFormat="1" x14ac:dyDescent="0.35">
      <c r="B58" s="906">
        <v>42</v>
      </c>
      <c r="C58" s="909" t="s">
        <v>1231</v>
      </c>
      <c r="D58" s="909">
        <v>1</v>
      </c>
      <c r="E58" s="908" t="s">
        <v>10</v>
      </c>
      <c r="F58" s="910">
        <v>1000</v>
      </c>
      <c r="G58" s="903">
        <f t="shared" si="0"/>
        <v>1000</v>
      </c>
      <c r="H58" s="911">
        <v>845</v>
      </c>
      <c r="I58" s="904">
        <f t="shared" si="1"/>
        <v>845</v>
      </c>
      <c r="J58" s="911">
        <v>1500</v>
      </c>
      <c r="K58" s="904">
        <f t="shared" si="2"/>
        <v>1500</v>
      </c>
    </row>
    <row r="59" spans="2:11" s="464" customFormat="1" x14ac:dyDescent="0.35">
      <c r="B59" s="906">
        <v>43</v>
      </c>
      <c r="C59" s="909" t="s">
        <v>1762</v>
      </c>
      <c r="D59" s="909">
        <v>4.5</v>
      </c>
      <c r="E59" s="908" t="s">
        <v>4</v>
      </c>
      <c r="F59" s="910">
        <v>175</v>
      </c>
      <c r="G59" s="903">
        <f t="shared" si="0"/>
        <v>787.5</v>
      </c>
      <c r="H59" s="911">
        <v>176</v>
      </c>
      <c r="I59" s="904">
        <f t="shared" si="1"/>
        <v>792</v>
      </c>
      <c r="J59" s="911">
        <v>300</v>
      </c>
      <c r="K59" s="904">
        <f t="shared" si="2"/>
        <v>1350</v>
      </c>
    </row>
    <row r="60" spans="2:11" s="464" customFormat="1" x14ac:dyDescent="0.35">
      <c r="B60" s="906">
        <v>44</v>
      </c>
      <c r="C60" s="909" t="s">
        <v>762</v>
      </c>
      <c r="D60" s="909">
        <v>100</v>
      </c>
      <c r="E60" s="908" t="s">
        <v>3</v>
      </c>
      <c r="F60" s="918">
        <v>20</v>
      </c>
      <c r="G60" s="903">
        <f t="shared" si="0"/>
        <v>2000</v>
      </c>
      <c r="H60" s="919">
        <v>15</v>
      </c>
      <c r="I60" s="904">
        <f t="shared" si="1"/>
        <v>1500</v>
      </c>
      <c r="J60" s="919">
        <v>10</v>
      </c>
      <c r="K60" s="904">
        <f t="shared" si="2"/>
        <v>1000</v>
      </c>
    </row>
    <row r="61" spans="2:11" s="464" customFormat="1" x14ac:dyDescent="0.35">
      <c r="B61" s="906"/>
      <c r="C61" s="920" t="s">
        <v>1763</v>
      </c>
      <c r="D61" s="921"/>
      <c r="E61" s="922"/>
      <c r="F61" s="910"/>
      <c r="G61" s="903">
        <f t="shared" si="0"/>
        <v>0</v>
      </c>
      <c r="H61" s="911"/>
      <c r="I61" s="904">
        <f t="shared" si="1"/>
        <v>0</v>
      </c>
      <c r="J61" s="911"/>
      <c r="K61" s="904">
        <f t="shared" si="2"/>
        <v>0</v>
      </c>
    </row>
    <row r="62" spans="2:11" s="464" customFormat="1" x14ac:dyDescent="0.35">
      <c r="B62" s="906">
        <v>45</v>
      </c>
      <c r="C62" s="909" t="s">
        <v>1764</v>
      </c>
      <c r="D62" s="907">
        <v>4890</v>
      </c>
      <c r="E62" s="908" t="s">
        <v>3</v>
      </c>
      <c r="F62" s="910">
        <v>21.25</v>
      </c>
      <c r="G62" s="903">
        <f t="shared" si="0"/>
        <v>103912.5</v>
      </c>
      <c r="H62" s="911">
        <v>17.5</v>
      </c>
      <c r="I62" s="904">
        <f t="shared" si="1"/>
        <v>85575</v>
      </c>
      <c r="J62" s="911">
        <v>25</v>
      </c>
      <c r="K62" s="904">
        <f t="shared" si="2"/>
        <v>122250</v>
      </c>
    </row>
    <row r="63" spans="2:11" s="464" customFormat="1" x14ac:dyDescent="0.35">
      <c r="B63" s="906">
        <v>46</v>
      </c>
      <c r="C63" s="909" t="s">
        <v>1765</v>
      </c>
      <c r="D63" s="909">
        <v>900</v>
      </c>
      <c r="E63" s="908" t="s">
        <v>3</v>
      </c>
      <c r="F63" s="910">
        <v>18</v>
      </c>
      <c r="G63" s="903">
        <f t="shared" si="0"/>
        <v>16200</v>
      </c>
      <c r="H63" s="911">
        <v>10.7</v>
      </c>
      <c r="I63" s="904">
        <f t="shared" si="1"/>
        <v>9630</v>
      </c>
      <c r="J63" s="911">
        <v>24</v>
      </c>
      <c r="K63" s="904">
        <f t="shared" si="2"/>
        <v>21600</v>
      </c>
    </row>
    <row r="64" spans="2:11" s="464" customFormat="1" x14ac:dyDescent="0.35">
      <c r="B64" s="906">
        <v>47</v>
      </c>
      <c r="C64" s="909" t="s">
        <v>1766</v>
      </c>
      <c r="D64" s="909">
        <v>960</v>
      </c>
      <c r="E64" s="908" t="s">
        <v>3</v>
      </c>
      <c r="F64" s="902">
        <v>18</v>
      </c>
      <c r="G64" s="903">
        <f t="shared" si="0"/>
        <v>17280</v>
      </c>
      <c r="H64" s="905">
        <v>10.7</v>
      </c>
      <c r="I64" s="904">
        <f t="shared" si="1"/>
        <v>10272</v>
      </c>
      <c r="J64" s="905">
        <v>15</v>
      </c>
      <c r="K64" s="904">
        <f t="shared" si="2"/>
        <v>14400</v>
      </c>
    </row>
    <row r="65" spans="2:11" s="464" customFormat="1" x14ac:dyDescent="0.35">
      <c r="B65" s="906">
        <v>48</v>
      </c>
      <c r="C65" s="909" t="s">
        <v>1767</v>
      </c>
      <c r="D65" s="909">
        <v>11</v>
      </c>
      <c r="E65" s="908" t="s">
        <v>10</v>
      </c>
      <c r="F65" s="902">
        <v>1800</v>
      </c>
      <c r="G65" s="903">
        <f t="shared" si="0"/>
        <v>19800</v>
      </c>
      <c r="H65" s="905">
        <v>1018</v>
      </c>
      <c r="I65" s="904">
        <f t="shared" si="1"/>
        <v>11198</v>
      </c>
      <c r="J65" s="905">
        <v>1200</v>
      </c>
      <c r="K65" s="904">
        <f t="shared" si="2"/>
        <v>13200</v>
      </c>
    </row>
    <row r="66" spans="2:11" s="464" customFormat="1" x14ac:dyDescent="0.35">
      <c r="B66" s="906">
        <v>49</v>
      </c>
      <c r="C66" s="909" t="s">
        <v>1768</v>
      </c>
      <c r="D66" s="909">
        <v>5</v>
      </c>
      <c r="E66" s="908" t="s">
        <v>10</v>
      </c>
      <c r="F66" s="918">
        <v>1300</v>
      </c>
      <c r="G66" s="903">
        <f t="shared" si="0"/>
        <v>6500</v>
      </c>
      <c r="H66" s="919">
        <v>792</v>
      </c>
      <c r="I66" s="904">
        <f t="shared" si="1"/>
        <v>3960</v>
      </c>
      <c r="J66" s="919">
        <v>900</v>
      </c>
      <c r="K66" s="904">
        <f t="shared" si="2"/>
        <v>4500</v>
      </c>
    </row>
    <row r="67" spans="2:11" s="464" customFormat="1" x14ac:dyDescent="0.35">
      <c r="B67" s="906">
        <v>50</v>
      </c>
      <c r="C67" s="909" t="s">
        <v>996</v>
      </c>
      <c r="D67" s="909">
        <v>3</v>
      </c>
      <c r="E67" s="908" t="s">
        <v>10</v>
      </c>
      <c r="F67" s="902">
        <v>1750</v>
      </c>
      <c r="G67" s="903">
        <f t="shared" si="0"/>
        <v>5250</v>
      </c>
      <c r="H67" s="905">
        <v>1650</v>
      </c>
      <c r="I67" s="904">
        <f t="shared" si="1"/>
        <v>4950</v>
      </c>
      <c r="J67" s="905">
        <v>2000</v>
      </c>
      <c r="K67" s="904">
        <f t="shared" si="2"/>
        <v>6000</v>
      </c>
    </row>
    <row r="68" spans="2:11" s="464" customFormat="1" x14ac:dyDescent="0.35">
      <c r="B68" s="906">
        <v>51</v>
      </c>
      <c r="C68" s="909" t="s">
        <v>1769</v>
      </c>
      <c r="D68" s="909">
        <v>4</v>
      </c>
      <c r="E68" s="908" t="s">
        <v>10</v>
      </c>
      <c r="F68" s="902">
        <v>450</v>
      </c>
      <c r="G68" s="903">
        <f t="shared" si="0"/>
        <v>1800</v>
      </c>
      <c r="H68" s="905">
        <v>330</v>
      </c>
      <c r="I68" s="904">
        <f t="shared" si="1"/>
        <v>1320</v>
      </c>
      <c r="J68" s="905">
        <v>500</v>
      </c>
      <c r="K68" s="904">
        <f t="shared" si="2"/>
        <v>2000</v>
      </c>
    </row>
    <row r="69" spans="2:11" s="464" customFormat="1" x14ac:dyDescent="0.35">
      <c r="B69" s="906">
        <v>52</v>
      </c>
      <c r="C69" s="909" t="s">
        <v>1770</v>
      </c>
      <c r="D69" s="909">
        <v>7</v>
      </c>
      <c r="E69" s="908" t="s">
        <v>10</v>
      </c>
      <c r="F69" s="918">
        <v>300</v>
      </c>
      <c r="G69" s="903">
        <f t="shared" si="0"/>
        <v>2100</v>
      </c>
      <c r="H69" s="919">
        <v>330</v>
      </c>
      <c r="I69" s="904">
        <f t="shared" si="1"/>
        <v>2310</v>
      </c>
      <c r="J69" s="919">
        <v>500</v>
      </c>
      <c r="K69" s="904">
        <f t="shared" si="2"/>
        <v>3500</v>
      </c>
    </row>
    <row r="70" spans="2:11" s="464" customFormat="1" x14ac:dyDescent="0.35">
      <c r="B70" s="906">
        <v>53</v>
      </c>
      <c r="C70" s="909" t="s">
        <v>1771</v>
      </c>
      <c r="D70" s="909">
        <v>1</v>
      </c>
      <c r="E70" s="908" t="s">
        <v>10</v>
      </c>
      <c r="F70" s="918">
        <v>140</v>
      </c>
      <c r="G70" s="903">
        <f t="shared" si="0"/>
        <v>140</v>
      </c>
      <c r="H70" s="919">
        <v>110</v>
      </c>
      <c r="I70" s="904">
        <f t="shared" si="1"/>
        <v>110</v>
      </c>
      <c r="J70" s="919">
        <v>400</v>
      </c>
      <c r="K70" s="904">
        <f t="shared" si="2"/>
        <v>400</v>
      </c>
    </row>
    <row r="71" spans="2:11" s="464" customFormat="1" x14ac:dyDescent="0.35">
      <c r="B71" s="906">
        <v>54</v>
      </c>
      <c r="C71" s="909" t="s">
        <v>1772</v>
      </c>
      <c r="D71" s="909">
        <v>1</v>
      </c>
      <c r="E71" s="908" t="s">
        <v>10</v>
      </c>
      <c r="F71" s="902">
        <v>310</v>
      </c>
      <c r="G71" s="903">
        <f t="shared" si="0"/>
        <v>310</v>
      </c>
      <c r="H71" s="905">
        <v>220</v>
      </c>
      <c r="I71" s="904">
        <f t="shared" si="1"/>
        <v>220</v>
      </c>
      <c r="J71" s="905">
        <v>500</v>
      </c>
      <c r="K71" s="904">
        <f t="shared" si="2"/>
        <v>500</v>
      </c>
    </row>
    <row r="72" spans="2:11" s="464" customFormat="1" x14ac:dyDescent="0.35">
      <c r="B72" s="913">
        <v>55</v>
      </c>
      <c r="C72" s="909" t="s">
        <v>1773</v>
      </c>
      <c r="D72" s="909">
        <v>1</v>
      </c>
      <c r="E72" s="908" t="s">
        <v>10</v>
      </c>
      <c r="F72" s="902">
        <v>150</v>
      </c>
      <c r="G72" s="903">
        <f t="shared" si="0"/>
        <v>150</v>
      </c>
      <c r="H72" s="905">
        <v>50</v>
      </c>
      <c r="I72" s="904">
        <f t="shared" si="1"/>
        <v>50</v>
      </c>
      <c r="J72" s="905">
        <v>30</v>
      </c>
      <c r="K72" s="904">
        <f t="shared" si="2"/>
        <v>30</v>
      </c>
    </row>
    <row r="73" spans="2:11" s="464" customFormat="1" x14ac:dyDescent="0.35">
      <c r="B73" s="913">
        <v>56</v>
      </c>
      <c r="C73" s="909" t="s">
        <v>1774</v>
      </c>
      <c r="D73" s="909">
        <v>1</v>
      </c>
      <c r="E73" s="908" t="s">
        <v>10</v>
      </c>
      <c r="F73" s="918">
        <v>200</v>
      </c>
      <c r="G73" s="903">
        <f t="shared" si="0"/>
        <v>200</v>
      </c>
      <c r="H73" s="919">
        <v>44</v>
      </c>
      <c r="I73" s="904">
        <f t="shared" si="1"/>
        <v>44</v>
      </c>
      <c r="J73" s="919">
        <v>200</v>
      </c>
      <c r="K73" s="904">
        <f t="shared" si="2"/>
        <v>200</v>
      </c>
    </row>
    <row r="74" spans="2:11" s="464" customFormat="1" x14ac:dyDescent="0.35">
      <c r="B74" s="913">
        <v>57</v>
      </c>
      <c r="C74" s="909" t="s">
        <v>1775</v>
      </c>
      <c r="D74" s="909">
        <v>4</v>
      </c>
      <c r="E74" s="908" t="s">
        <v>10</v>
      </c>
      <c r="F74" s="902">
        <v>150</v>
      </c>
      <c r="G74" s="903">
        <f t="shared" si="0"/>
        <v>600</v>
      </c>
      <c r="H74" s="905">
        <v>17</v>
      </c>
      <c r="I74" s="904">
        <f t="shared" si="1"/>
        <v>68</v>
      </c>
      <c r="J74" s="905">
        <v>150</v>
      </c>
      <c r="K74" s="904">
        <f t="shared" si="2"/>
        <v>600</v>
      </c>
    </row>
    <row r="75" spans="2:11" s="464" customFormat="1" x14ac:dyDescent="0.35">
      <c r="B75" s="913">
        <v>58</v>
      </c>
      <c r="C75" s="909" t="s">
        <v>1776</v>
      </c>
      <c r="D75" s="909">
        <v>1</v>
      </c>
      <c r="E75" s="908" t="s">
        <v>10</v>
      </c>
      <c r="F75" s="902">
        <v>100</v>
      </c>
      <c r="G75" s="903">
        <f t="shared" si="0"/>
        <v>100</v>
      </c>
      <c r="H75" s="905">
        <v>17</v>
      </c>
      <c r="I75" s="904">
        <f t="shared" si="1"/>
        <v>17</v>
      </c>
      <c r="J75" s="905">
        <v>100</v>
      </c>
      <c r="K75" s="904">
        <f t="shared" si="2"/>
        <v>100</v>
      </c>
    </row>
    <row r="76" spans="2:11" s="464" customFormat="1" x14ac:dyDescent="0.35">
      <c r="B76" s="906">
        <v>59</v>
      </c>
      <c r="C76" s="909" t="s">
        <v>1777</v>
      </c>
      <c r="D76" s="909">
        <v>1</v>
      </c>
      <c r="E76" s="908" t="s">
        <v>10</v>
      </c>
      <c r="F76" s="902">
        <v>150</v>
      </c>
      <c r="G76" s="903">
        <f t="shared" si="0"/>
        <v>150</v>
      </c>
      <c r="H76" s="905">
        <v>33</v>
      </c>
      <c r="I76" s="904">
        <f t="shared" si="1"/>
        <v>33</v>
      </c>
      <c r="J76" s="905">
        <v>400</v>
      </c>
      <c r="K76" s="904">
        <f t="shared" si="2"/>
        <v>400</v>
      </c>
    </row>
    <row r="77" spans="2:11" s="464" customFormat="1" x14ac:dyDescent="0.35">
      <c r="B77" s="906">
        <v>60</v>
      </c>
      <c r="C77" s="909" t="s">
        <v>1778</v>
      </c>
      <c r="D77" s="909">
        <v>3</v>
      </c>
      <c r="E77" s="908" t="s">
        <v>10</v>
      </c>
      <c r="F77" s="902">
        <v>4100</v>
      </c>
      <c r="G77" s="903">
        <f t="shared" ref="G77:G140" si="3">F77*D77</f>
        <v>12300</v>
      </c>
      <c r="H77" s="905">
        <v>4720</v>
      </c>
      <c r="I77" s="904">
        <f t="shared" ref="I77:I140" si="4">H77*D77</f>
        <v>14160</v>
      </c>
      <c r="J77" s="905">
        <v>5500</v>
      </c>
      <c r="K77" s="904">
        <f t="shared" ref="K77:K140" si="5">J77*D77</f>
        <v>16500</v>
      </c>
    </row>
    <row r="78" spans="2:11" s="464" customFormat="1" x14ac:dyDescent="0.35">
      <c r="B78" s="906">
        <v>61</v>
      </c>
      <c r="C78" s="909" t="s">
        <v>1779</v>
      </c>
      <c r="D78" s="909">
        <v>2</v>
      </c>
      <c r="E78" s="908" t="s">
        <v>10</v>
      </c>
      <c r="F78" s="902">
        <v>6828</v>
      </c>
      <c r="G78" s="903">
        <f t="shared" si="3"/>
        <v>13656</v>
      </c>
      <c r="H78" s="905">
        <v>4718</v>
      </c>
      <c r="I78" s="904">
        <f t="shared" si="4"/>
        <v>9436</v>
      </c>
      <c r="J78" s="905">
        <v>7500</v>
      </c>
      <c r="K78" s="904">
        <f t="shared" si="5"/>
        <v>15000</v>
      </c>
    </row>
    <row r="79" spans="2:11" s="464" customFormat="1" x14ac:dyDescent="0.35">
      <c r="B79" s="906">
        <v>62</v>
      </c>
      <c r="C79" s="909" t="s">
        <v>1780</v>
      </c>
      <c r="D79" s="909">
        <v>1</v>
      </c>
      <c r="E79" s="908" t="s">
        <v>10</v>
      </c>
      <c r="F79" s="910">
        <v>48368</v>
      </c>
      <c r="G79" s="903">
        <f t="shared" si="3"/>
        <v>48368</v>
      </c>
      <c r="H79" s="911">
        <v>29605</v>
      </c>
      <c r="I79" s="904">
        <f t="shared" si="4"/>
        <v>29605</v>
      </c>
      <c r="J79" s="911">
        <v>50000</v>
      </c>
      <c r="K79" s="904">
        <f t="shared" si="5"/>
        <v>50000</v>
      </c>
    </row>
    <row r="80" spans="2:11" s="464" customFormat="1" x14ac:dyDescent="0.35">
      <c r="B80" s="906">
        <v>63</v>
      </c>
      <c r="C80" s="909" t="s">
        <v>1781</v>
      </c>
      <c r="D80" s="909">
        <v>1</v>
      </c>
      <c r="E80" s="908" t="s">
        <v>10</v>
      </c>
      <c r="F80" s="910">
        <v>254060</v>
      </c>
      <c r="G80" s="903">
        <f t="shared" si="3"/>
        <v>254060</v>
      </c>
      <c r="H80" s="911">
        <v>276500</v>
      </c>
      <c r="I80" s="904">
        <f t="shared" si="4"/>
        <v>276500</v>
      </c>
      <c r="J80" s="911">
        <v>250000</v>
      </c>
      <c r="K80" s="904">
        <f t="shared" si="5"/>
        <v>250000</v>
      </c>
    </row>
    <row r="81" spans="2:11" s="464" customFormat="1" x14ac:dyDescent="0.35">
      <c r="B81" s="906">
        <v>64</v>
      </c>
      <c r="C81" s="909" t="s">
        <v>1782</v>
      </c>
      <c r="D81" s="909">
        <v>1</v>
      </c>
      <c r="E81" s="908" t="s">
        <v>10</v>
      </c>
      <c r="F81" s="910">
        <v>475903</v>
      </c>
      <c r="G81" s="903">
        <f t="shared" si="3"/>
        <v>475903</v>
      </c>
      <c r="H81" s="911">
        <v>520690</v>
      </c>
      <c r="I81" s="904">
        <f t="shared" si="4"/>
        <v>520690</v>
      </c>
      <c r="J81" s="911">
        <v>500000</v>
      </c>
      <c r="K81" s="904">
        <f t="shared" si="5"/>
        <v>500000</v>
      </c>
    </row>
    <row r="82" spans="2:11" s="464" customFormat="1" x14ac:dyDescent="0.35">
      <c r="B82" s="906"/>
      <c r="C82" s="920" t="s">
        <v>1783</v>
      </c>
      <c r="D82" s="909"/>
      <c r="E82" s="908"/>
      <c r="F82" s="918"/>
      <c r="G82" s="903">
        <f t="shared" si="3"/>
        <v>0</v>
      </c>
      <c r="H82" s="919"/>
      <c r="I82" s="904">
        <f t="shared" si="4"/>
        <v>0</v>
      </c>
      <c r="J82" s="919"/>
      <c r="K82" s="904">
        <f t="shared" si="5"/>
        <v>0</v>
      </c>
    </row>
    <row r="83" spans="2:11" s="464" customFormat="1" x14ac:dyDescent="0.35">
      <c r="B83" s="906">
        <v>65</v>
      </c>
      <c r="C83" s="909" t="s">
        <v>1784</v>
      </c>
      <c r="D83" s="909">
        <v>1</v>
      </c>
      <c r="E83" s="908" t="s">
        <v>10</v>
      </c>
      <c r="F83" s="918">
        <v>8282</v>
      </c>
      <c r="G83" s="903">
        <f t="shared" si="3"/>
        <v>8282</v>
      </c>
      <c r="H83" s="919">
        <v>8660</v>
      </c>
      <c r="I83" s="904">
        <f t="shared" si="4"/>
        <v>8660</v>
      </c>
      <c r="J83" s="919">
        <v>10000</v>
      </c>
      <c r="K83" s="904">
        <f t="shared" si="5"/>
        <v>10000</v>
      </c>
    </row>
    <row r="84" spans="2:11" s="464" customFormat="1" x14ac:dyDescent="0.35">
      <c r="B84" s="906">
        <v>66</v>
      </c>
      <c r="C84" s="921" t="s">
        <v>1785</v>
      </c>
      <c r="D84" s="909">
        <v>1</v>
      </c>
      <c r="E84" s="922" t="s">
        <v>10</v>
      </c>
      <c r="F84" s="918">
        <v>6332</v>
      </c>
      <c r="G84" s="903">
        <f t="shared" si="3"/>
        <v>6332</v>
      </c>
      <c r="H84" s="919">
        <v>4330</v>
      </c>
      <c r="I84" s="904">
        <f t="shared" si="4"/>
        <v>4330</v>
      </c>
      <c r="J84" s="919">
        <v>4000</v>
      </c>
      <c r="K84" s="904">
        <f t="shared" si="5"/>
        <v>4000</v>
      </c>
    </row>
    <row r="85" spans="2:11" s="464" customFormat="1" x14ac:dyDescent="0.35">
      <c r="B85" s="906">
        <v>67</v>
      </c>
      <c r="C85" s="921" t="s">
        <v>1786</v>
      </c>
      <c r="D85" s="909">
        <v>2</v>
      </c>
      <c r="E85" s="922" t="s">
        <v>10</v>
      </c>
      <c r="F85" s="918">
        <v>5396</v>
      </c>
      <c r="G85" s="903">
        <f t="shared" si="3"/>
        <v>10792</v>
      </c>
      <c r="H85" s="919">
        <v>2472</v>
      </c>
      <c r="I85" s="904">
        <f t="shared" si="4"/>
        <v>4944</v>
      </c>
      <c r="J85" s="919">
        <v>5000</v>
      </c>
      <c r="K85" s="904">
        <f t="shared" si="5"/>
        <v>10000</v>
      </c>
    </row>
    <row r="86" spans="2:11" s="464" customFormat="1" x14ac:dyDescent="0.35">
      <c r="B86" s="906">
        <v>68</v>
      </c>
      <c r="C86" s="921" t="s">
        <v>1787</v>
      </c>
      <c r="D86" s="909">
        <v>1</v>
      </c>
      <c r="E86" s="922" t="s">
        <v>10</v>
      </c>
      <c r="F86" s="918">
        <v>1184</v>
      </c>
      <c r="G86" s="903">
        <f t="shared" si="3"/>
        <v>1184</v>
      </c>
      <c r="H86" s="919">
        <v>2178</v>
      </c>
      <c r="I86" s="904">
        <f t="shared" si="4"/>
        <v>2178</v>
      </c>
      <c r="J86" s="919">
        <v>1000</v>
      </c>
      <c r="K86" s="904">
        <f t="shared" si="5"/>
        <v>1000</v>
      </c>
    </row>
    <row r="87" spans="2:11" s="464" customFormat="1" x14ac:dyDescent="0.35">
      <c r="B87" s="906">
        <v>69</v>
      </c>
      <c r="C87" s="921" t="s">
        <v>1788</v>
      </c>
      <c r="D87" s="909">
        <v>8</v>
      </c>
      <c r="E87" s="922" t="s">
        <v>10</v>
      </c>
      <c r="F87" s="918">
        <v>992</v>
      </c>
      <c r="G87" s="903">
        <f t="shared" si="3"/>
        <v>7936</v>
      </c>
      <c r="H87" s="919">
        <v>1336</v>
      </c>
      <c r="I87" s="904">
        <f t="shared" si="4"/>
        <v>10688</v>
      </c>
      <c r="J87" s="919">
        <v>500</v>
      </c>
      <c r="K87" s="904">
        <f t="shared" si="5"/>
        <v>4000</v>
      </c>
    </row>
    <row r="88" spans="2:11" s="464" customFormat="1" x14ac:dyDescent="0.35">
      <c r="B88" s="906">
        <v>70</v>
      </c>
      <c r="C88" s="921" t="s">
        <v>1789</v>
      </c>
      <c r="D88" s="909">
        <v>1</v>
      </c>
      <c r="E88" s="922" t="s">
        <v>10</v>
      </c>
      <c r="F88" s="918">
        <v>6195</v>
      </c>
      <c r="G88" s="903">
        <f t="shared" si="3"/>
        <v>6195</v>
      </c>
      <c r="H88" s="919">
        <v>2655</v>
      </c>
      <c r="I88" s="904">
        <f t="shared" si="4"/>
        <v>2655</v>
      </c>
      <c r="J88" s="919">
        <v>6000</v>
      </c>
      <c r="K88" s="904">
        <f t="shared" si="5"/>
        <v>6000</v>
      </c>
    </row>
    <row r="89" spans="2:11" s="464" customFormat="1" x14ac:dyDescent="0.35">
      <c r="B89" s="906">
        <v>71</v>
      </c>
      <c r="C89" s="921" t="s">
        <v>1790</v>
      </c>
      <c r="D89" s="909">
        <v>1</v>
      </c>
      <c r="E89" s="922" t="s">
        <v>10</v>
      </c>
      <c r="F89" s="918">
        <v>46502</v>
      </c>
      <c r="G89" s="903">
        <f t="shared" si="3"/>
        <v>46502</v>
      </c>
      <c r="H89" s="919">
        <v>47300</v>
      </c>
      <c r="I89" s="904">
        <f t="shared" si="4"/>
        <v>47300</v>
      </c>
      <c r="J89" s="919">
        <v>55000</v>
      </c>
      <c r="K89" s="904">
        <f t="shared" si="5"/>
        <v>55000</v>
      </c>
    </row>
    <row r="90" spans="2:11" s="464" customFormat="1" x14ac:dyDescent="0.35">
      <c r="B90" s="906">
        <v>72</v>
      </c>
      <c r="C90" s="921" t="s">
        <v>1791</v>
      </c>
      <c r="D90" s="909">
        <v>1</v>
      </c>
      <c r="E90" s="922" t="s">
        <v>10</v>
      </c>
      <c r="F90" s="918">
        <v>2072</v>
      </c>
      <c r="G90" s="903">
        <f t="shared" si="3"/>
        <v>2072</v>
      </c>
      <c r="H90" s="919">
        <v>4638</v>
      </c>
      <c r="I90" s="904">
        <f t="shared" si="4"/>
        <v>4638</v>
      </c>
      <c r="J90" s="919">
        <v>2000</v>
      </c>
      <c r="K90" s="904">
        <f t="shared" si="5"/>
        <v>2000</v>
      </c>
    </row>
    <row r="91" spans="2:11" s="464" customFormat="1" x14ac:dyDescent="0.35">
      <c r="B91" s="906">
        <v>73</v>
      </c>
      <c r="C91" s="921" t="s">
        <v>1792</v>
      </c>
      <c r="D91" s="909">
        <v>1</v>
      </c>
      <c r="E91" s="922" t="s">
        <v>10</v>
      </c>
      <c r="F91" s="918">
        <v>3303</v>
      </c>
      <c r="G91" s="903">
        <f t="shared" si="3"/>
        <v>3303</v>
      </c>
      <c r="H91" s="919">
        <v>3880</v>
      </c>
      <c r="I91" s="904">
        <f t="shared" si="4"/>
        <v>3880</v>
      </c>
      <c r="J91" s="919">
        <v>3000</v>
      </c>
      <c r="K91" s="904">
        <f t="shared" si="5"/>
        <v>3000</v>
      </c>
    </row>
    <row r="92" spans="2:11" s="464" customFormat="1" x14ac:dyDescent="0.35">
      <c r="B92" s="906">
        <v>74</v>
      </c>
      <c r="C92" s="921" t="s">
        <v>1793</v>
      </c>
      <c r="D92" s="909">
        <v>1</v>
      </c>
      <c r="E92" s="922" t="s">
        <v>100</v>
      </c>
      <c r="F92" s="918">
        <v>23303</v>
      </c>
      <c r="G92" s="903">
        <f t="shared" si="3"/>
        <v>23303</v>
      </c>
      <c r="H92" s="919">
        <v>23540</v>
      </c>
      <c r="I92" s="904">
        <f t="shared" si="4"/>
        <v>23540</v>
      </c>
      <c r="J92" s="919">
        <v>27000</v>
      </c>
      <c r="K92" s="904">
        <f t="shared" si="5"/>
        <v>27000</v>
      </c>
    </row>
    <row r="93" spans="2:11" s="464" customFormat="1" x14ac:dyDescent="0.35">
      <c r="B93" s="906">
        <v>75</v>
      </c>
      <c r="C93" s="921" t="s">
        <v>1794</v>
      </c>
      <c r="D93" s="909">
        <v>1</v>
      </c>
      <c r="E93" s="922" t="s">
        <v>10</v>
      </c>
      <c r="F93" s="918">
        <v>25481</v>
      </c>
      <c r="G93" s="903">
        <f t="shared" si="3"/>
        <v>25481</v>
      </c>
      <c r="H93" s="919">
        <v>5280</v>
      </c>
      <c r="I93" s="904">
        <f t="shared" si="4"/>
        <v>5280</v>
      </c>
      <c r="J93" s="919">
        <v>10000</v>
      </c>
      <c r="K93" s="904">
        <f t="shared" si="5"/>
        <v>10000</v>
      </c>
    </row>
    <row r="94" spans="2:11" s="464" customFormat="1" x14ac:dyDescent="0.35">
      <c r="B94" s="906">
        <v>76</v>
      </c>
      <c r="C94" s="921" t="s">
        <v>1795</v>
      </c>
      <c r="D94" s="909">
        <v>1</v>
      </c>
      <c r="E94" s="922" t="s">
        <v>100</v>
      </c>
      <c r="F94" s="918">
        <v>606</v>
      </c>
      <c r="G94" s="903">
        <f t="shared" si="3"/>
        <v>606</v>
      </c>
      <c r="H94" s="919">
        <v>990</v>
      </c>
      <c r="I94" s="904">
        <f t="shared" si="4"/>
        <v>990</v>
      </c>
      <c r="J94" s="919">
        <v>1000</v>
      </c>
      <c r="K94" s="904">
        <f t="shared" si="5"/>
        <v>1000</v>
      </c>
    </row>
    <row r="95" spans="2:11" s="464" customFormat="1" x14ac:dyDescent="0.35">
      <c r="B95" s="906">
        <v>77</v>
      </c>
      <c r="C95" s="921" t="s">
        <v>1000</v>
      </c>
      <c r="D95" s="909">
        <v>4</v>
      </c>
      <c r="E95" s="922" t="s">
        <v>10</v>
      </c>
      <c r="F95" s="918">
        <v>5081</v>
      </c>
      <c r="G95" s="903">
        <f t="shared" si="3"/>
        <v>20324</v>
      </c>
      <c r="H95" s="919">
        <v>3954</v>
      </c>
      <c r="I95" s="904">
        <f t="shared" si="4"/>
        <v>15816</v>
      </c>
      <c r="J95" s="919">
        <v>3000</v>
      </c>
      <c r="K95" s="904">
        <f t="shared" si="5"/>
        <v>12000</v>
      </c>
    </row>
    <row r="96" spans="2:11" s="464" customFormat="1" x14ac:dyDescent="0.35">
      <c r="B96" s="906">
        <v>78</v>
      </c>
      <c r="C96" s="921" t="s">
        <v>1796</v>
      </c>
      <c r="D96" s="909">
        <v>3</v>
      </c>
      <c r="E96" s="922" t="s">
        <v>10</v>
      </c>
      <c r="F96" s="918">
        <v>904</v>
      </c>
      <c r="G96" s="903">
        <f t="shared" si="3"/>
        <v>2712</v>
      </c>
      <c r="H96" s="919">
        <v>638</v>
      </c>
      <c r="I96" s="904">
        <f t="shared" si="4"/>
        <v>1914</v>
      </c>
      <c r="J96" s="919">
        <v>500</v>
      </c>
      <c r="K96" s="904">
        <f t="shared" si="5"/>
        <v>1500</v>
      </c>
    </row>
    <row r="97" spans="2:11" s="464" customFormat="1" x14ac:dyDescent="0.35">
      <c r="B97" s="906">
        <v>79</v>
      </c>
      <c r="C97" s="921" t="s">
        <v>1797</v>
      </c>
      <c r="D97" s="909">
        <v>8</v>
      </c>
      <c r="E97" s="922" t="s">
        <v>10</v>
      </c>
      <c r="F97" s="918">
        <v>348</v>
      </c>
      <c r="G97" s="903">
        <f t="shared" si="3"/>
        <v>2784</v>
      </c>
      <c r="H97" s="919">
        <v>275</v>
      </c>
      <c r="I97" s="904">
        <f t="shared" si="4"/>
        <v>2200</v>
      </c>
      <c r="J97" s="919">
        <v>500</v>
      </c>
      <c r="K97" s="904">
        <f t="shared" si="5"/>
        <v>4000</v>
      </c>
    </row>
    <row r="98" spans="2:11" s="464" customFormat="1" x14ac:dyDescent="0.35">
      <c r="B98" s="906">
        <v>80</v>
      </c>
      <c r="C98" s="921" t="s">
        <v>1798</v>
      </c>
      <c r="D98" s="909">
        <v>1</v>
      </c>
      <c r="E98" s="922" t="s">
        <v>100</v>
      </c>
      <c r="F98" s="918">
        <v>5823</v>
      </c>
      <c r="G98" s="903">
        <f t="shared" si="3"/>
        <v>5823</v>
      </c>
      <c r="H98" s="919">
        <v>3410</v>
      </c>
      <c r="I98" s="904">
        <f t="shared" si="4"/>
        <v>3410</v>
      </c>
      <c r="J98" s="919">
        <v>29000</v>
      </c>
      <c r="K98" s="904">
        <f t="shared" si="5"/>
        <v>29000</v>
      </c>
    </row>
    <row r="99" spans="2:11" s="464" customFormat="1" x14ac:dyDescent="0.35">
      <c r="B99" s="906">
        <v>81</v>
      </c>
      <c r="C99" s="921" t="s">
        <v>1799</v>
      </c>
      <c r="D99" s="909">
        <v>1</v>
      </c>
      <c r="E99" s="922" t="s">
        <v>100</v>
      </c>
      <c r="F99" s="918">
        <v>970</v>
      </c>
      <c r="G99" s="903">
        <f t="shared" si="3"/>
        <v>970</v>
      </c>
      <c r="H99" s="919">
        <v>2145</v>
      </c>
      <c r="I99" s="904">
        <f t="shared" si="4"/>
        <v>2145</v>
      </c>
      <c r="J99" s="919">
        <v>2000</v>
      </c>
      <c r="K99" s="904">
        <f t="shared" si="5"/>
        <v>2000</v>
      </c>
    </row>
    <row r="100" spans="2:11" s="464" customFormat="1" x14ac:dyDescent="0.35">
      <c r="B100" s="906">
        <v>82</v>
      </c>
      <c r="C100" s="921" t="s">
        <v>1800</v>
      </c>
      <c r="D100" s="909">
        <v>1</v>
      </c>
      <c r="E100" s="922" t="s">
        <v>100</v>
      </c>
      <c r="F100" s="918">
        <v>4609</v>
      </c>
      <c r="G100" s="903">
        <f t="shared" si="3"/>
        <v>4609</v>
      </c>
      <c r="H100" s="919">
        <v>3795</v>
      </c>
      <c r="I100" s="904">
        <f t="shared" si="4"/>
        <v>3795</v>
      </c>
      <c r="J100" s="919">
        <v>3000</v>
      </c>
      <c r="K100" s="904">
        <f t="shared" si="5"/>
        <v>3000</v>
      </c>
    </row>
    <row r="101" spans="2:11" s="464" customFormat="1" x14ac:dyDescent="0.35">
      <c r="B101" s="906"/>
      <c r="C101" s="909"/>
      <c r="D101" s="909"/>
      <c r="E101" s="908"/>
      <c r="F101" s="918"/>
      <c r="G101" s="903">
        <f t="shared" si="3"/>
        <v>0</v>
      </c>
      <c r="H101" s="919"/>
      <c r="I101" s="904">
        <f t="shared" si="4"/>
        <v>0</v>
      </c>
      <c r="J101" s="919"/>
      <c r="K101" s="904">
        <f t="shared" si="5"/>
        <v>0</v>
      </c>
    </row>
    <row r="102" spans="2:11" s="464" customFormat="1" x14ac:dyDescent="0.35">
      <c r="B102" s="906"/>
      <c r="C102" s="920" t="s">
        <v>1801</v>
      </c>
      <c r="D102" s="909"/>
      <c r="E102" s="922"/>
      <c r="F102" s="918"/>
      <c r="G102" s="903">
        <f t="shared" si="3"/>
        <v>0</v>
      </c>
      <c r="H102" s="919"/>
      <c r="I102" s="904">
        <f t="shared" si="4"/>
        <v>0</v>
      </c>
      <c r="J102" s="919"/>
      <c r="K102" s="904">
        <f t="shared" si="5"/>
        <v>0</v>
      </c>
    </row>
    <row r="103" spans="2:11" s="464" customFormat="1" x14ac:dyDescent="0.35">
      <c r="B103" s="906">
        <v>83</v>
      </c>
      <c r="C103" s="921" t="s">
        <v>1802</v>
      </c>
      <c r="D103" s="909">
        <v>1</v>
      </c>
      <c r="E103" s="922" t="s">
        <v>100</v>
      </c>
      <c r="F103" s="918">
        <v>2510</v>
      </c>
      <c r="G103" s="903">
        <f t="shared" si="3"/>
        <v>2510</v>
      </c>
      <c r="H103" s="919">
        <v>5180</v>
      </c>
      <c r="I103" s="904">
        <f t="shared" si="4"/>
        <v>5180</v>
      </c>
      <c r="J103" s="919">
        <v>2000</v>
      </c>
      <c r="K103" s="904">
        <f t="shared" si="5"/>
        <v>2000</v>
      </c>
    </row>
    <row r="104" spans="2:11" s="464" customFormat="1" x14ac:dyDescent="0.35">
      <c r="B104" s="906">
        <v>84</v>
      </c>
      <c r="C104" s="921" t="s">
        <v>1787</v>
      </c>
      <c r="D104" s="909">
        <v>1</v>
      </c>
      <c r="E104" s="922" t="s">
        <v>10</v>
      </c>
      <c r="F104" s="918">
        <v>2203</v>
      </c>
      <c r="G104" s="903">
        <f t="shared" si="3"/>
        <v>2203</v>
      </c>
      <c r="H104" s="919">
        <v>2398</v>
      </c>
      <c r="I104" s="904">
        <f t="shared" si="4"/>
        <v>2398</v>
      </c>
      <c r="J104" s="919">
        <v>1000</v>
      </c>
      <c r="K104" s="904">
        <f t="shared" si="5"/>
        <v>1000</v>
      </c>
    </row>
    <row r="105" spans="2:11" s="464" customFormat="1" x14ac:dyDescent="0.35">
      <c r="B105" s="906">
        <v>85</v>
      </c>
      <c r="C105" s="921" t="s">
        <v>1792</v>
      </c>
      <c r="D105" s="909">
        <v>1</v>
      </c>
      <c r="E105" s="922" t="s">
        <v>10</v>
      </c>
      <c r="F105" s="918">
        <v>4479</v>
      </c>
      <c r="G105" s="903">
        <f t="shared" si="3"/>
        <v>4479</v>
      </c>
      <c r="H105" s="919">
        <v>3388</v>
      </c>
      <c r="I105" s="904">
        <f t="shared" si="4"/>
        <v>3388</v>
      </c>
      <c r="J105" s="919">
        <v>4000</v>
      </c>
      <c r="K105" s="904">
        <f t="shared" si="5"/>
        <v>4000</v>
      </c>
    </row>
    <row r="106" spans="2:11" s="464" customFormat="1" x14ac:dyDescent="0.35">
      <c r="B106" s="906">
        <v>86</v>
      </c>
      <c r="C106" s="921" t="s">
        <v>1793</v>
      </c>
      <c r="D106" s="909">
        <v>1</v>
      </c>
      <c r="E106" s="922" t="s">
        <v>100</v>
      </c>
      <c r="F106" s="918">
        <v>21696</v>
      </c>
      <c r="G106" s="903">
        <f t="shared" si="3"/>
        <v>21696</v>
      </c>
      <c r="H106" s="919">
        <v>21098</v>
      </c>
      <c r="I106" s="904">
        <f t="shared" si="4"/>
        <v>21098</v>
      </c>
      <c r="J106" s="919">
        <v>19000</v>
      </c>
      <c r="K106" s="904">
        <f t="shared" si="5"/>
        <v>19000</v>
      </c>
    </row>
    <row r="107" spans="2:11" s="464" customFormat="1" x14ac:dyDescent="0.35">
      <c r="B107" s="906">
        <v>87</v>
      </c>
      <c r="C107" s="921" t="s">
        <v>1798</v>
      </c>
      <c r="D107" s="909">
        <v>1</v>
      </c>
      <c r="E107" s="922" t="s">
        <v>100</v>
      </c>
      <c r="F107" s="918">
        <v>2584</v>
      </c>
      <c r="G107" s="903">
        <f t="shared" si="3"/>
        <v>2584</v>
      </c>
      <c r="H107" s="919">
        <v>1655</v>
      </c>
      <c r="I107" s="904">
        <f t="shared" si="4"/>
        <v>1655</v>
      </c>
      <c r="J107" s="919">
        <v>1000</v>
      </c>
      <c r="K107" s="904">
        <f t="shared" si="5"/>
        <v>1000</v>
      </c>
    </row>
    <row r="108" spans="2:11" s="464" customFormat="1" x14ac:dyDescent="0.35">
      <c r="B108" s="906">
        <v>88</v>
      </c>
      <c r="C108" s="921" t="s">
        <v>1803</v>
      </c>
      <c r="D108" s="909">
        <v>1</v>
      </c>
      <c r="E108" s="922" t="s">
        <v>100</v>
      </c>
      <c r="F108" s="918">
        <v>2507</v>
      </c>
      <c r="G108" s="903">
        <f t="shared" si="3"/>
        <v>2507</v>
      </c>
      <c r="H108" s="919">
        <v>4732</v>
      </c>
      <c r="I108" s="904">
        <f t="shared" si="4"/>
        <v>4732</v>
      </c>
      <c r="J108" s="919">
        <v>1000</v>
      </c>
      <c r="K108" s="904">
        <f t="shared" si="5"/>
        <v>1000</v>
      </c>
    </row>
    <row r="109" spans="2:11" s="464" customFormat="1" x14ac:dyDescent="0.35">
      <c r="B109" s="906">
        <v>89</v>
      </c>
      <c r="C109" s="921" t="s">
        <v>1795</v>
      </c>
      <c r="D109" s="909">
        <v>1</v>
      </c>
      <c r="E109" s="922" t="s">
        <v>100</v>
      </c>
      <c r="F109" s="918">
        <v>1365</v>
      </c>
      <c r="G109" s="903">
        <f t="shared" si="3"/>
        <v>1365</v>
      </c>
      <c r="H109" s="919">
        <v>990</v>
      </c>
      <c r="I109" s="904">
        <f t="shared" si="4"/>
        <v>990</v>
      </c>
      <c r="J109" s="919">
        <v>1000</v>
      </c>
      <c r="K109" s="904">
        <f t="shared" si="5"/>
        <v>1000</v>
      </c>
    </row>
    <row r="110" spans="2:11" s="464" customFormat="1" x14ac:dyDescent="0.35">
      <c r="B110" s="906"/>
      <c r="C110" s="920" t="s">
        <v>1804</v>
      </c>
      <c r="D110" s="909"/>
      <c r="E110" s="908"/>
      <c r="F110" s="918"/>
      <c r="G110" s="903">
        <f t="shared" si="3"/>
        <v>0</v>
      </c>
      <c r="H110" s="919"/>
      <c r="I110" s="904">
        <f t="shared" si="4"/>
        <v>0</v>
      </c>
      <c r="J110" s="919"/>
      <c r="K110" s="904">
        <f t="shared" si="5"/>
        <v>0</v>
      </c>
    </row>
    <row r="111" spans="2:11" s="464" customFormat="1" x14ac:dyDescent="0.35">
      <c r="B111" s="906">
        <v>90</v>
      </c>
      <c r="C111" s="921" t="s">
        <v>1805</v>
      </c>
      <c r="D111" s="909">
        <v>1</v>
      </c>
      <c r="E111" s="922" t="s">
        <v>100</v>
      </c>
      <c r="F111" s="918">
        <v>1201</v>
      </c>
      <c r="G111" s="903">
        <f t="shared" si="3"/>
        <v>1201</v>
      </c>
      <c r="H111" s="919">
        <v>5170</v>
      </c>
      <c r="I111" s="904">
        <f t="shared" si="4"/>
        <v>5170</v>
      </c>
      <c r="J111" s="919">
        <v>2000</v>
      </c>
      <c r="K111" s="904">
        <f t="shared" si="5"/>
        <v>2000</v>
      </c>
    </row>
    <row r="112" spans="2:11" s="464" customFormat="1" x14ac:dyDescent="0.35">
      <c r="B112" s="906">
        <v>91</v>
      </c>
      <c r="C112" s="921" t="s">
        <v>1802</v>
      </c>
      <c r="D112" s="909">
        <v>1</v>
      </c>
      <c r="E112" s="922" t="s">
        <v>100</v>
      </c>
      <c r="F112" s="918">
        <v>6515</v>
      </c>
      <c r="G112" s="903">
        <f t="shared" si="3"/>
        <v>6515</v>
      </c>
      <c r="H112" s="919">
        <v>5638</v>
      </c>
      <c r="I112" s="904">
        <f t="shared" si="4"/>
        <v>5638</v>
      </c>
      <c r="J112" s="919">
        <v>4000</v>
      </c>
      <c r="K112" s="904">
        <f t="shared" si="5"/>
        <v>4000</v>
      </c>
    </row>
    <row r="113" spans="2:11" s="464" customFormat="1" x14ac:dyDescent="0.35">
      <c r="B113" s="906">
        <v>92</v>
      </c>
      <c r="C113" s="921" t="s">
        <v>1806</v>
      </c>
      <c r="D113" s="909">
        <v>1</v>
      </c>
      <c r="E113" s="922" t="s">
        <v>10</v>
      </c>
      <c r="F113" s="918">
        <v>2698</v>
      </c>
      <c r="G113" s="903">
        <f t="shared" si="3"/>
        <v>2698</v>
      </c>
      <c r="H113" s="919">
        <v>10780</v>
      </c>
      <c r="I113" s="904">
        <f t="shared" si="4"/>
        <v>10780</v>
      </c>
      <c r="J113" s="919">
        <v>6000</v>
      </c>
      <c r="K113" s="904">
        <f t="shared" si="5"/>
        <v>6000</v>
      </c>
    </row>
    <row r="114" spans="2:11" s="464" customFormat="1" x14ac:dyDescent="0.35">
      <c r="B114" s="906">
        <v>93</v>
      </c>
      <c r="C114" s="921" t="s">
        <v>1807</v>
      </c>
      <c r="D114" s="909">
        <v>2</v>
      </c>
      <c r="E114" s="922" t="s">
        <v>10</v>
      </c>
      <c r="F114" s="918">
        <v>2038</v>
      </c>
      <c r="G114" s="903">
        <f t="shared" si="3"/>
        <v>4076</v>
      </c>
      <c r="H114" s="919">
        <v>1672</v>
      </c>
      <c r="I114" s="904">
        <f t="shared" si="4"/>
        <v>3344</v>
      </c>
      <c r="J114" s="919">
        <v>1000</v>
      </c>
      <c r="K114" s="904">
        <f t="shared" si="5"/>
        <v>2000</v>
      </c>
    </row>
    <row r="115" spans="2:11" s="464" customFormat="1" x14ac:dyDescent="0.35">
      <c r="B115" s="906">
        <v>94</v>
      </c>
      <c r="C115" s="921" t="s">
        <v>1792</v>
      </c>
      <c r="D115" s="909">
        <v>1</v>
      </c>
      <c r="E115" s="922" t="s">
        <v>10</v>
      </c>
      <c r="F115" s="918">
        <v>1322</v>
      </c>
      <c r="G115" s="903">
        <f t="shared" si="3"/>
        <v>1322</v>
      </c>
      <c r="H115" s="919">
        <v>6765</v>
      </c>
      <c r="I115" s="904">
        <f t="shared" si="4"/>
        <v>6765</v>
      </c>
      <c r="J115" s="919">
        <v>2000</v>
      </c>
      <c r="K115" s="904">
        <f t="shared" si="5"/>
        <v>2000</v>
      </c>
    </row>
    <row r="116" spans="2:11" s="464" customFormat="1" x14ac:dyDescent="0.35">
      <c r="B116" s="906">
        <v>95</v>
      </c>
      <c r="C116" s="921" t="s">
        <v>1808</v>
      </c>
      <c r="D116" s="909">
        <v>9</v>
      </c>
      <c r="E116" s="922" t="s">
        <v>10</v>
      </c>
      <c r="F116" s="918">
        <v>463</v>
      </c>
      <c r="G116" s="903">
        <f t="shared" si="3"/>
        <v>4167</v>
      </c>
      <c r="H116" s="919">
        <v>695</v>
      </c>
      <c r="I116" s="904">
        <f t="shared" si="4"/>
        <v>6255</v>
      </c>
      <c r="J116" s="919">
        <v>400</v>
      </c>
      <c r="K116" s="904">
        <f t="shared" si="5"/>
        <v>3600</v>
      </c>
    </row>
    <row r="117" spans="2:11" s="464" customFormat="1" x14ac:dyDescent="0.35">
      <c r="B117" s="906">
        <v>96</v>
      </c>
      <c r="C117" s="921" t="s">
        <v>1797</v>
      </c>
      <c r="D117" s="909">
        <v>12</v>
      </c>
      <c r="E117" s="922" t="s">
        <v>10</v>
      </c>
      <c r="F117" s="918">
        <v>353</v>
      </c>
      <c r="G117" s="903">
        <f t="shared" si="3"/>
        <v>4236</v>
      </c>
      <c r="H117" s="919">
        <v>275</v>
      </c>
      <c r="I117" s="904">
        <f t="shared" si="4"/>
        <v>3300</v>
      </c>
      <c r="J117" s="919">
        <v>300</v>
      </c>
      <c r="K117" s="904">
        <f t="shared" si="5"/>
        <v>3600</v>
      </c>
    </row>
    <row r="118" spans="2:11" s="464" customFormat="1" x14ac:dyDescent="0.35">
      <c r="B118" s="906">
        <v>97</v>
      </c>
      <c r="C118" s="921" t="s">
        <v>1809</v>
      </c>
      <c r="D118" s="909">
        <v>1</v>
      </c>
      <c r="E118" s="922" t="s">
        <v>10</v>
      </c>
      <c r="F118" s="918">
        <v>513</v>
      </c>
      <c r="G118" s="903">
        <f t="shared" si="3"/>
        <v>513</v>
      </c>
      <c r="H118" s="919">
        <v>2310</v>
      </c>
      <c r="I118" s="904">
        <f t="shared" si="4"/>
        <v>2310</v>
      </c>
      <c r="J118" s="919">
        <v>1000</v>
      </c>
      <c r="K118" s="904">
        <f t="shared" si="5"/>
        <v>1000</v>
      </c>
    </row>
    <row r="119" spans="2:11" s="464" customFormat="1" x14ac:dyDescent="0.35">
      <c r="B119" s="906">
        <v>98</v>
      </c>
      <c r="C119" s="921" t="s">
        <v>1800</v>
      </c>
      <c r="D119" s="909">
        <v>1</v>
      </c>
      <c r="E119" s="922" t="s">
        <v>100</v>
      </c>
      <c r="F119" s="918">
        <v>1377</v>
      </c>
      <c r="G119" s="903">
        <f t="shared" si="3"/>
        <v>1377</v>
      </c>
      <c r="H119" s="919">
        <v>5170</v>
      </c>
      <c r="I119" s="904">
        <f t="shared" si="4"/>
        <v>5170</v>
      </c>
      <c r="J119" s="919">
        <v>1000</v>
      </c>
      <c r="K119" s="904">
        <f t="shared" si="5"/>
        <v>1000</v>
      </c>
    </row>
    <row r="120" spans="2:11" s="464" customFormat="1" x14ac:dyDescent="0.35">
      <c r="B120" s="906">
        <v>99</v>
      </c>
      <c r="C120" s="921" t="s">
        <v>1810</v>
      </c>
      <c r="D120" s="909">
        <v>1</v>
      </c>
      <c r="E120" s="922" t="s">
        <v>100</v>
      </c>
      <c r="F120" s="918">
        <v>43183</v>
      </c>
      <c r="G120" s="903">
        <f t="shared" si="3"/>
        <v>43183</v>
      </c>
      <c r="H120" s="919">
        <v>44012</v>
      </c>
      <c r="I120" s="904">
        <f t="shared" si="4"/>
        <v>44012</v>
      </c>
      <c r="J120" s="919">
        <v>45000</v>
      </c>
      <c r="K120" s="904">
        <f t="shared" si="5"/>
        <v>45000</v>
      </c>
    </row>
    <row r="121" spans="2:11" s="464" customFormat="1" x14ac:dyDescent="0.35">
      <c r="B121" s="906">
        <v>100</v>
      </c>
      <c r="C121" s="921" t="s">
        <v>1798</v>
      </c>
      <c r="D121" s="909">
        <v>1</v>
      </c>
      <c r="E121" s="922" t="s">
        <v>100</v>
      </c>
      <c r="F121" s="918">
        <v>5645</v>
      </c>
      <c r="G121" s="903">
        <f t="shared" si="3"/>
        <v>5645</v>
      </c>
      <c r="H121" s="919">
        <v>3190</v>
      </c>
      <c r="I121" s="904">
        <f t="shared" si="4"/>
        <v>3190</v>
      </c>
      <c r="J121" s="919">
        <v>6000</v>
      </c>
      <c r="K121" s="904">
        <f t="shared" si="5"/>
        <v>6000</v>
      </c>
    </row>
    <row r="122" spans="2:11" s="464" customFormat="1" x14ac:dyDescent="0.35">
      <c r="B122" s="906">
        <v>101</v>
      </c>
      <c r="C122" s="921" t="s">
        <v>1803</v>
      </c>
      <c r="D122" s="909">
        <v>1</v>
      </c>
      <c r="E122" s="922" t="s">
        <v>100</v>
      </c>
      <c r="F122" s="918">
        <v>11503</v>
      </c>
      <c r="G122" s="903">
        <f t="shared" si="3"/>
        <v>11503</v>
      </c>
      <c r="H122" s="919">
        <v>8140</v>
      </c>
      <c r="I122" s="904">
        <f t="shared" si="4"/>
        <v>8140</v>
      </c>
      <c r="J122" s="919">
        <v>4200</v>
      </c>
      <c r="K122" s="904">
        <f t="shared" si="5"/>
        <v>4200</v>
      </c>
    </row>
    <row r="123" spans="2:11" s="464" customFormat="1" x14ac:dyDescent="0.35">
      <c r="B123" s="906">
        <v>102</v>
      </c>
      <c r="C123" s="921" t="s">
        <v>1795</v>
      </c>
      <c r="D123" s="909">
        <v>1</v>
      </c>
      <c r="E123" s="922" t="s">
        <v>100</v>
      </c>
      <c r="F123" s="918">
        <v>1365</v>
      </c>
      <c r="G123" s="903">
        <f t="shared" si="3"/>
        <v>1365</v>
      </c>
      <c r="H123" s="919">
        <v>1485</v>
      </c>
      <c r="I123" s="904">
        <f t="shared" si="4"/>
        <v>1485</v>
      </c>
      <c r="J123" s="919">
        <v>1000</v>
      </c>
      <c r="K123" s="904">
        <f t="shared" si="5"/>
        <v>1000</v>
      </c>
    </row>
    <row r="124" spans="2:11" s="464" customFormat="1" x14ac:dyDescent="0.35">
      <c r="B124" s="906">
        <v>103</v>
      </c>
      <c r="C124" s="921" t="s">
        <v>905</v>
      </c>
      <c r="D124" s="909">
        <v>1</v>
      </c>
      <c r="E124" s="922" t="s">
        <v>10</v>
      </c>
      <c r="F124" s="918">
        <v>3670</v>
      </c>
      <c r="G124" s="903">
        <f t="shared" si="3"/>
        <v>3670</v>
      </c>
      <c r="H124" s="919">
        <v>4519</v>
      </c>
      <c r="I124" s="904">
        <f t="shared" si="4"/>
        <v>4519</v>
      </c>
      <c r="J124" s="919">
        <v>4000</v>
      </c>
      <c r="K124" s="904">
        <f t="shared" si="5"/>
        <v>4000</v>
      </c>
    </row>
    <row r="125" spans="2:11" s="464" customFormat="1" x14ac:dyDescent="0.35">
      <c r="B125" s="906">
        <v>104</v>
      </c>
      <c r="C125" s="921" t="s">
        <v>1811</v>
      </c>
      <c r="D125" s="909">
        <v>1250</v>
      </c>
      <c r="E125" s="922" t="s">
        <v>3</v>
      </c>
      <c r="F125" s="918">
        <v>8.6999999999999993</v>
      </c>
      <c r="G125" s="903">
        <f t="shared" si="3"/>
        <v>10875</v>
      </c>
      <c r="H125" s="919">
        <v>8.8000000000000007</v>
      </c>
      <c r="I125" s="904">
        <f t="shared" si="4"/>
        <v>11000</v>
      </c>
      <c r="J125" s="919">
        <v>10</v>
      </c>
      <c r="K125" s="904">
        <f t="shared" si="5"/>
        <v>12500</v>
      </c>
    </row>
    <row r="126" spans="2:11" s="464" customFormat="1" x14ac:dyDescent="0.35">
      <c r="B126" s="906">
        <v>105</v>
      </c>
      <c r="C126" s="921" t="s">
        <v>1812</v>
      </c>
      <c r="D126" s="909">
        <v>885</v>
      </c>
      <c r="E126" s="922" t="s">
        <v>3</v>
      </c>
      <c r="F126" s="918">
        <v>11.78</v>
      </c>
      <c r="G126" s="903">
        <f t="shared" si="3"/>
        <v>10425.299999999999</v>
      </c>
      <c r="H126" s="919">
        <v>8.8000000000000007</v>
      </c>
      <c r="I126" s="904">
        <f t="shared" si="4"/>
        <v>7788.0000000000009</v>
      </c>
      <c r="J126" s="919">
        <v>12</v>
      </c>
      <c r="K126" s="904">
        <f t="shared" si="5"/>
        <v>10620</v>
      </c>
    </row>
    <row r="127" spans="2:11" s="464" customFormat="1" x14ac:dyDescent="0.35">
      <c r="B127" s="906"/>
      <c r="C127" s="920" t="s">
        <v>1813</v>
      </c>
      <c r="D127" s="909"/>
      <c r="E127" s="908"/>
      <c r="F127" s="918"/>
      <c r="G127" s="903">
        <f t="shared" si="3"/>
        <v>0</v>
      </c>
      <c r="H127" s="919"/>
      <c r="I127" s="904">
        <f t="shared" si="4"/>
        <v>0</v>
      </c>
      <c r="J127" s="919"/>
      <c r="K127" s="904">
        <f t="shared" si="5"/>
        <v>0</v>
      </c>
    </row>
    <row r="128" spans="2:11" s="464" customFormat="1" x14ac:dyDescent="0.35">
      <c r="B128" s="906">
        <v>106</v>
      </c>
      <c r="C128" s="921" t="s">
        <v>1802</v>
      </c>
      <c r="D128" s="909">
        <v>1</v>
      </c>
      <c r="E128" s="922" t="s">
        <v>100</v>
      </c>
      <c r="F128" s="918">
        <v>1651</v>
      </c>
      <c r="G128" s="903">
        <f t="shared" si="3"/>
        <v>1651</v>
      </c>
      <c r="H128" s="919">
        <v>1650</v>
      </c>
      <c r="I128" s="904">
        <f t="shared" si="4"/>
        <v>1650</v>
      </c>
      <c r="J128" s="919">
        <v>5000</v>
      </c>
      <c r="K128" s="904">
        <f t="shared" si="5"/>
        <v>5000</v>
      </c>
    </row>
    <row r="129" spans="2:11" s="464" customFormat="1" x14ac:dyDescent="0.35">
      <c r="B129" s="906">
        <v>107</v>
      </c>
      <c r="C129" s="921" t="s">
        <v>1814</v>
      </c>
      <c r="D129" s="909">
        <v>500</v>
      </c>
      <c r="E129" s="922" t="s">
        <v>3</v>
      </c>
      <c r="F129" s="918">
        <v>30.84</v>
      </c>
      <c r="G129" s="903">
        <f t="shared" si="3"/>
        <v>15420</v>
      </c>
      <c r="H129" s="919">
        <v>20.350000000000001</v>
      </c>
      <c r="I129" s="904">
        <f t="shared" si="4"/>
        <v>10175</v>
      </c>
      <c r="J129" s="919">
        <v>10</v>
      </c>
      <c r="K129" s="904">
        <f t="shared" si="5"/>
        <v>5000</v>
      </c>
    </row>
    <row r="130" spans="2:11" s="464" customFormat="1" x14ac:dyDescent="0.35">
      <c r="B130" s="906">
        <v>108</v>
      </c>
      <c r="C130" s="921" t="s">
        <v>1815</v>
      </c>
      <c r="D130" s="909">
        <v>1</v>
      </c>
      <c r="E130" s="922" t="s">
        <v>100</v>
      </c>
      <c r="F130" s="918">
        <v>2643</v>
      </c>
      <c r="G130" s="903">
        <f t="shared" si="3"/>
        <v>2643</v>
      </c>
      <c r="H130" s="919">
        <v>5380</v>
      </c>
      <c r="I130" s="904">
        <f t="shared" si="4"/>
        <v>5380</v>
      </c>
      <c r="J130" s="919">
        <v>6000</v>
      </c>
      <c r="K130" s="904">
        <f t="shared" si="5"/>
        <v>6000</v>
      </c>
    </row>
    <row r="131" spans="2:11" s="464" customFormat="1" x14ac:dyDescent="0.35">
      <c r="B131" s="906">
        <v>109</v>
      </c>
      <c r="C131" s="921" t="s">
        <v>1816</v>
      </c>
      <c r="D131" s="909">
        <v>1</v>
      </c>
      <c r="E131" s="922" t="s">
        <v>100</v>
      </c>
      <c r="F131" s="918">
        <v>1652</v>
      </c>
      <c r="G131" s="903">
        <f t="shared" si="3"/>
        <v>1652</v>
      </c>
      <c r="H131" s="919">
        <v>5033</v>
      </c>
      <c r="I131" s="904">
        <f t="shared" si="4"/>
        <v>5033</v>
      </c>
      <c r="J131" s="919">
        <v>4000</v>
      </c>
      <c r="K131" s="904">
        <f t="shared" si="5"/>
        <v>4000</v>
      </c>
    </row>
    <row r="132" spans="2:11" s="464" customFormat="1" x14ac:dyDescent="0.35">
      <c r="B132" s="906">
        <v>110</v>
      </c>
      <c r="C132" s="921" t="s">
        <v>1792</v>
      </c>
      <c r="D132" s="909">
        <v>1</v>
      </c>
      <c r="E132" s="922" t="s">
        <v>10</v>
      </c>
      <c r="F132" s="918">
        <v>1156</v>
      </c>
      <c r="G132" s="903">
        <f t="shared" si="3"/>
        <v>1156</v>
      </c>
      <c r="H132" s="919">
        <v>5143</v>
      </c>
      <c r="I132" s="904">
        <f t="shared" si="4"/>
        <v>5143</v>
      </c>
      <c r="J132" s="919">
        <v>2000</v>
      </c>
      <c r="K132" s="904">
        <f t="shared" si="5"/>
        <v>2000</v>
      </c>
    </row>
    <row r="133" spans="2:11" s="464" customFormat="1" x14ac:dyDescent="0.35">
      <c r="B133" s="906">
        <v>111</v>
      </c>
      <c r="C133" s="921" t="s">
        <v>1793</v>
      </c>
      <c r="D133" s="909">
        <v>1</v>
      </c>
      <c r="E133" s="922" t="s">
        <v>100</v>
      </c>
      <c r="F133" s="918">
        <v>21144</v>
      </c>
      <c r="G133" s="903">
        <f t="shared" si="3"/>
        <v>21144</v>
      </c>
      <c r="H133" s="919">
        <v>21670</v>
      </c>
      <c r="I133" s="904">
        <f t="shared" si="4"/>
        <v>21670</v>
      </c>
      <c r="J133" s="919">
        <v>23000</v>
      </c>
      <c r="K133" s="904">
        <f t="shared" si="5"/>
        <v>23000</v>
      </c>
    </row>
    <row r="134" spans="2:11" s="464" customFormat="1" x14ac:dyDescent="0.35">
      <c r="B134" s="906">
        <v>112</v>
      </c>
      <c r="C134" s="921" t="s">
        <v>1808</v>
      </c>
      <c r="D134" s="909">
        <v>12</v>
      </c>
      <c r="E134" s="922" t="s">
        <v>10</v>
      </c>
      <c r="F134" s="918">
        <v>766</v>
      </c>
      <c r="G134" s="903">
        <f t="shared" si="3"/>
        <v>9192</v>
      </c>
      <c r="H134" s="919">
        <v>695</v>
      </c>
      <c r="I134" s="904">
        <f t="shared" si="4"/>
        <v>8340</v>
      </c>
      <c r="J134" s="919">
        <v>400</v>
      </c>
      <c r="K134" s="904">
        <f t="shared" si="5"/>
        <v>4800</v>
      </c>
    </row>
    <row r="135" spans="2:11" s="464" customFormat="1" x14ac:dyDescent="0.35">
      <c r="B135" s="906">
        <v>113</v>
      </c>
      <c r="C135" s="921" t="s">
        <v>1000</v>
      </c>
      <c r="D135" s="909">
        <v>4</v>
      </c>
      <c r="E135" s="922" t="s">
        <v>10</v>
      </c>
      <c r="F135" s="918">
        <v>5080</v>
      </c>
      <c r="G135" s="903">
        <f t="shared" si="3"/>
        <v>20320</v>
      </c>
      <c r="H135" s="919">
        <v>3954</v>
      </c>
      <c r="I135" s="904">
        <f t="shared" si="4"/>
        <v>15816</v>
      </c>
      <c r="J135" s="919">
        <v>3000</v>
      </c>
      <c r="K135" s="904">
        <f t="shared" si="5"/>
        <v>12000</v>
      </c>
    </row>
    <row r="136" spans="2:11" s="464" customFormat="1" x14ac:dyDescent="0.35">
      <c r="B136" s="906">
        <v>114</v>
      </c>
      <c r="C136" s="921" t="s">
        <v>1797</v>
      </c>
      <c r="D136" s="909">
        <v>3</v>
      </c>
      <c r="E136" s="922" t="s">
        <v>10</v>
      </c>
      <c r="F136" s="918">
        <v>353</v>
      </c>
      <c r="G136" s="903">
        <f t="shared" si="3"/>
        <v>1059</v>
      </c>
      <c r="H136" s="919">
        <v>275</v>
      </c>
      <c r="I136" s="904">
        <f t="shared" si="4"/>
        <v>825</v>
      </c>
      <c r="J136" s="919">
        <v>500</v>
      </c>
      <c r="K136" s="904">
        <f t="shared" si="5"/>
        <v>1500</v>
      </c>
    </row>
    <row r="137" spans="2:11" s="464" customFormat="1" x14ac:dyDescent="0.35">
      <c r="B137" s="906">
        <v>115</v>
      </c>
      <c r="C137" s="921" t="s">
        <v>1798</v>
      </c>
      <c r="D137" s="909">
        <v>1</v>
      </c>
      <c r="E137" s="922" t="s">
        <v>100</v>
      </c>
      <c r="F137" s="918">
        <v>1983</v>
      </c>
      <c r="G137" s="903">
        <f t="shared" si="3"/>
        <v>1983</v>
      </c>
      <c r="H137" s="919">
        <v>505</v>
      </c>
      <c r="I137" s="904">
        <f t="shared" si="4"/>
        <v>505</v>
      </c>
      <c r="J137" s="919">
        <v>6000</v>
      </c>
      <c r="K137" s="904">
        <f t="shared" si="5"/>
        <v>6000</v>
      </c>
    </row>
    <row r="138" spans="2:11" s="464" customFormat="1" x14ac:dyDescent="0.35">
      <c r="B138" s="906">
        <v>116</v>
      </c>
      <c r="C138" s="921" t="s">
        <v>1803</v>
      </c>
      <c r="D138" s="909">
        <v>1</v>
      </c>
      <c r="E138" s="922" t="s">
        <v>100</v>
      </c>
      <c r="F138" s="918">
        <v>7159</v>
      </c>
      <c r="G138" s="903">
        <f t="shared" si="3"/>
        <v>7159</v>
      </c>
      <c r="H138" s="919">
        <v>990</v>
      </c>
      <c r="I138" s="904">
        <f t="shared" si="4"/>
        <v>990</v>
      </c>
      <c r="J138" s="919">
        <v>8500</v>
      </c>
      <c r="K138" s="904">
        <f t="shared" si="5"/>
        <v>8500</v>
      </c>
    </row>
    <row r="139" spans="2:11" s="464" customFormat="1" x14ac:dyDescent="0.35">
      <c r="B139" s="906">
        <v>117</v>
      </c>
      <c r="C139" s="921" t="s">
        <v>1795</v>
      </c>
      <c r="D139" s="909">
        <v>1</v>
      </c>
      <c r="E139" s="922" t="s">
        <v>100</v>
      </c>
      <c r="F139" s="918">
        <v>606</v>
      </c>
      <c r="G139" s="903">
        <f t="shared" si="3"/>
        <v>606</v>
      </c>
      <c r="H139" s="919">
        <v>990</v>
      </c>
      <c r="I139" s="904">
        <f t="shared" si="4"/>
        <v>990</v>
      </c>
      <c r="J139" s="919">
        <v>1000</v>
      </c>
      <c r="K139" s="904">
        <f t="shared" si="5"/>
        <v>1000</v>
      </c>
    </row>
    <row r="140" spans="2:11" s="464" customFormat="1" x14ac:dyDescent="0.35">
      <c r="B140" s="906"/>
      <c r="C140" s="920" t="s">
        <v>1817</v>
      </c>
      <c r="D140" s="909"/>
      <c r="E140" s="922"/>
      <c r="F140" s="918"/>
      <c r="G140" s="903">
        <f t="shared" si="3"/>
        <v>0</v>
      </c>
      <c r="H140" s="919"/>
      <c r="I140" s="904">
        <f t="shared" si="4"/>
        <v>0</v>
      </c>
      <c r="J140" s="919"/>
      <c r="K140" s="904">
        <f t="shared" si="5"/>
        <v>0</v>
      </c>
    </row>
    <row r="141" spans="2:11" s="464" customFormat="1" x14ac:dyDescent="0.35">
      <c r="B141" s="906">
        <v>118</v>
      </c>
      <c r="C141" s="921" t="s">
        <v>1818</v>
      </c>
      <c r="D141" s="909">
        <v>2</v>
      </c>
      <c r="E141" s="922" t="s">
        <v>10</v>
      </c>
      <c r="F141" s="918">
        <v>1212</v>
      </c>
      <c r="G141" s="903">
        <f t="shared" ref="G141:G154" si="6">F141*D141</f>
        <v>2424</v>
      </c>
      <c r="H141" s="919">
        <v>1950</v>
      </c>
      <c r="I141" s="904">
        <f t="shared" ref="I141:I154" si="7">H141*D141</f>
        <v>3900</v>
      </c>
      <c r="J141" s="919">
        <v>3500</v>
      </c>
      <c r="K141" s="904">
        <f t="shared" ref="K141:K154" si="8">J141*D141</f>
        <v>7000</v>
      </c>
    </row>
    <row r="142" spans="2:11" s="464" customFormat="1" x14ac:dyDescent="0.35">
      <c r="B142" s="906">
        <v>119</v>
      </c>
      <c r="C142" s="921" t="s">
        <v>1819</v>
      </c>
      <c r="D142" s="909">
        <v>1</v>
      </c>
      <c r="E142" s="922" t="s">
        <v>10</v>
      </c>
      <c r="F142" s="918">
        <v>4004</v>
      </c>
      <c r="G142" s="903">
        <f t="shared" si="6"/>
        <v>4004</v>
      </c>
      <c r="H142" s="919">
        <v>1000</v>
      </c>
      <c r="I142" s="904">
        <f t="shared" si="7"/>
        <v>1000</v>
      </c>
      <c r="J142" s="919">
        <v>2500</v>
      </c>
      <c r="K142" s="904">
        <f t="shared" si="8"/>
        <v>2500</v>
      </c>
    </row>
    <row r="143" spans="2:11" s="464" customFormat="1" x14ac:dyDescent="0.35">
      <c r="B143" s="906">
        <v>120</v>
      </c>
      <c r="C143" s="921" t="s">
        <v>1820</v>
      </c>
      <c r="D143" s="909">
        <v>1</v>
      </c>
      <c r="E143" s="922" t="s">
        <v>10</v>
      </c>
      <c r="F143" s="918">
        <v>8810</v>
      </c>
      <c r="G143" s="903">
        <f t="shared" si="6"/>
        <v>8810</v>
      </c>
      <c r="H143" s="919">
        <v>2800</v>
      </c>
      <c r="I143" s="904">
        <f t="shared" si="7"/>
        <v>2800</v>
      </c>
      <c r="J143" s="919">
        <v>3000</v>
      </c>
      <c r="K143" s="904">
        <f t="shared" si="8"/>
        <v>3000</v>
      </c>
    </row>
    <row r="144" spans="2:11" s="464" customFormat="1" x14ac:dyDescent="0.35">
      <c r="B144" s="906">
        <v>121</v>
      </c>
      <c r="C144" s="921" t="s">
        <v>1821</v>
      </c>
      <c r="D144" s="909">
        <v>1</v>
      </c>
      <c r="E144" s="922" t="s">
        <v>10</v>
      </c>
      <c r="F144" s="918">
        <v>8369</v>
      </c>
      <c r="G144" s="903">
        <f t="shared" si="6"/>
        <v>8369</v>
      </c>
      <c r="H144" s="919">
        <v>1500</v>
      </c>
      <c r="I144" s="904">
        <f t="shared" si="7"/>
        <v>1500</v>
      </c>
      <c r="J144" s="919">
        <v>2500</v>
      </c>
      <c r="K144" s="904">
        <f t="shared" si="8"/>
        <v>2500</v>
      </c>
    </row>
    <row r="145" spans="2:11" s="464" customFormat="1" x14ac:dyDescent="0.35">
      <c r="B145" s="906">
        <v>122</v>
      </c>
      <c r="C145" s="921" t="s">
        <v>1822</v>
      </c>
      <c r="D145" s="909">
        <v>1</v>
      </c>
      <c r="E145" s="922" t="s">
        <v>10</v>
      </c>
      <c r="F145" s="918">
        <v>3854</v>
      </c>
      <c r="G145" s="903">
        <f t="shared" si="6"/>
        <v>3854</v>
      </c>
      <c r="H145" s="919">
        <v>1100</v>
      </c>
      <c r="I145" s="904">
        <f t="shared" si="7"/>
        <v>1100</v>
      </c>
      <c r="J145" s="919">
        <v>1500</v>
      </c>
      <c r="K145" s="904">
        <f t="shared" si="8"/>
        <v>1500</v>
      </c>
    </row>
    <row r="146" spans="2:11" s="464" customFormat="1" x14ac:dyDescent="0.35">
      <c r="B146" s="906">
        <v>123</v>
      </c>
      <c r="C146" s="921" t="s">
        <v>1823</v>
      </c>
      <c r="D146" s="909">
        <v>1</v>
      </c>
      <c r="E146" s="922" t="s">
        <v>10</v>
      </c>
      <c r="F146" s="918">
        <v>9580</v>
      </c>
      <c r="G146" s="903">
        <f t="shared" si="6"/>
        <v>9580</v>
      </c>
      <c r="H146" s="919">
        <v>4780</v>
      </c>
      <c r="I146" s="904">
        <f t="shared" si="7"/>
        <v>4780</v>
      </c>
      <c r="J146" s="919">
        <v>10000</v>
      </c>
      <c r="K146" s="904">
        <f t="shared" si="8"/>
        <v>10000</v>
      </c>
    </row>
    <row r="147" spans="2:11" s="464" customFormat="1" x14ac:dyDescent="0.35">
      <c r="B147" s="906">
        <v>124</v>
      </c>
      <c r="C147" s="921" t="s">
        <v>1824</v>
      </c>
      <c r="D147" s="909">
        <v>1</v>
      </c>
      <c r="E147" s="922" t="s">
        <v>10</v>
      </c>
      <c r="F147" s="918">
        <v>793</v>
      </c>
      <c r="G147" s="903">
        <f t="shared" si="6"/>
        <v>793</v>
      </c>
      <c r="H147" s="919">
        <v>500</v>
      </c>
      <c r="I147" s="904">
        <f t="shared" si="7"/>
        <v>500</v>
      </c>
      <c r="J147" s="919">
        <v>750</v>
      </c>
      <c r="K147" s="904">
        <f t="shared" si="8"/>
        <v>750</v>
      </c>
    </row>
    <row r="148" spans="2:11" s="464" customFormat="1" x14ac:dyDescent="0.35">
      <c r="B148" s="906">
        <v>125</v>
      </c>
      <c r="C148" s="921" t="s">
        <v>1825</v>
      </c>
      <c r="D148" s="909">
        <v>1</v>
      </c>
      <c r="E148" s="922" t="s">
        <v>10</v>
      </c>
      <c r="F148" s="918">
        <v>793</v>
      </c>
      <c r="G148" s="903">
        <f t="shared" si="6"/>
        <v>793</v>
      </c>
      <c r="H148" s="919">
        <v>500</v>
      </c>
      <c r="I148" s="904">
        <f t="shared" si="7"/>
        <v>500</v>
      </c>
      <c r="J148" s="919">
        <v>500</v>
      </c>
      <c r="K148" s="904">
        <f t="shared" si="8"/>
        <v>500</v>
      </c>
    </row>
    <row r="149" spans="2:11" s="464" customFormat="1" x14ac:dyDescent="0.35">
      <c r="B149" s="906"/>
      <c r="C149" s="920" t="s">
        <v>1826</v>
      </c>
      <c r="D149" s="909"/>
      <c r="E149" s="908"/>
      <c r="F149" s="918"/>
      <c r="G149" s="903">
        <f t="shared" si="6"/>
        <v>0</v>
      </c>
      <c r="H149" s="919"/>
      <c r="I149" s="904">
        <f t="shared" si="7"/>
        <v>0</v>
      </c>
      <c r="J149" s="919"/>
      <c r="K149" s="904">
        <f t="shared" si="8"/>
        <v>0</v>
      </c>
    </row>
    <row r="150" spans="2:11" s="464" customFormat="1" x14ac:dyDescent="0.35">
      <c r="B150" s="906">
        <v>126</v>
      </c>
      <c r="C150" s="909" t="s">
        <v>1827</v>
      </c>
      <c r="D150" s="907">
        <v>1900</v>
      </c>
      <c r="E150" s="908" t="s">
        <v>8</v>
      </c>
      <c r="F150" s="918">
        <v>2.2000000000000002</v>
      </c>
      <c r="G150" s="903">
        <f t="shared" si="6"/>
        <v>4180</v>
      </c>
      <c r="H150" s="919">
        <v>1.32</v>
      </c>
      <c r="I150" s="904">
        <f t="shared" si="7"/>
        <v>2508</v>
      </c>
      <c r="J150" s="919">
        <v>15</v>
      </c>
      <c r="K150" s="904">
        <f t="shared" si="8"/>
        <v>28500</v>
      </c>
    </row>
    <row r="151" spans="2:11" s="464" customFormat="1" x14ac:dyDescent="0.35">
      <c r="B151" s="930"/>
      <c r="C151" s="931"/>
      <c r="D151" s="931"/>
      <c r="E151" s="932"/>
      <c r="F151" s="902"/>
      <c r="G151" s="903">
        <f t="shared" si="6"/>
        <v>0</v>
      </c>
      <c r="H151" s="905"/>
      <c r="I151" s="904">
        <f t="shared" si="7"/>
        <v>0</v>
      </c>
      <c r="J151" s="905"/>
      <c r="K151" s="904">
        <f t="shared" si="8"/>
        <v>0</v>
      </c>
    </row>
    <row r="152" spans="2:11" s="464" customFormat="1" x14ac:dyDescent="0.35">
      <c r="B152" s="906"/>
      <c r="C152" s="920" t="s">
        <v>885</v>
      </c>
      <c r="D152" s="909"/>
      <c r="E152" s="908"/>
      <c r="F152" s="910"/>
      <c r="G152" s="903">
        <f t="shared" si="6"/>
        <v>0</v>
      </c>
      <c r="H152" s="911"/>
      <c r="I152" s="904">
        <f t="shared" si="7"/>
        <v>0</v>
      </c>
      <c r="J152" s="911"/>
      <c r="K152" s="904">
        <f t="shared" si="8"/>
        <v>0</v>
      </c>
    </row>
    <row r="153" spans="2:11" s="464" customFormat="1" x14ac:dyDescent="0.35">
      <c r="B153" s="906">
        <v>127</v>
      </c>
      <c r="C153" s="909" t="s">
        <v>296</v>
      </c>
      <c r="D153" s="909">
        <v>1</v>
      </c>
      <c r="E153" s="908" t="s">
        <v>100</v>
      </c>
      <c r="F153" s="910">
        <v>75000</v>
      </c>
      <c r="G153" s="903">
        <f t="shared" si="6"/>
        <v>75000</v>
      </c>
      <c r="H153" s="911">
        <v>75000</v>
      </c>
      <c r="I153" s="904">
        <f t="shared" si="7"/>
        <v>75000</v>
      </c>
      <c r="J153" s="911">
        <v>75000</v>
      </c>
      <c r="K153" s="904">
        <f t="shared" si="8"/>
        <v>75000</v>
      </c>
    </row>
    <row r="154" spans="2:11" s="464" customFormat="1" ht="15" thickBot="1" x14ac:dyDescent="0.4">
      <c r="B154" s="906">
        <v>128</v>
      </c>
      <c r="C154" s="923" t="s">
        <v>816</v>
      </c>
      <c r="D154" s="923">
        <v>1</v>
      </c>
      <c r="E154" s="924" t="s">
        <v>100</v>
      </c>
      <c r="F154" s="918">
        <v>75000</v>
      </c>
      <c r="G154" s="903">
        <f t="shared" si="6"/>
        <v>75000</v>
      </c>
      <c r="H154" s="925">
        <v>75000</v>
      </c>
      <c r="I154" s="904">
        <f t="shared" si="7"/>
        <v>75000</v>
      </c>
      <c r="J154" s="925">
        <v>75000</v>
      </c>
      <c r="K154" s="904">
        <f t="shared" si="8"/>
        <v>75000</v>
      </c>
    </row>
    <row r="155" spans="2:11" s="464" customFormat="1" ht="16" thickBot="1" x14ac:dyDescent="0.4">
      <c r="B155" s="933"/>
      <c r="C155" s="934"/>
      <c r="D155" s="1787" t="s">
        <v>1828</v>
      </c>
      <c r="E155" s="1787"/>
      <c r="F155" s="1787"/>
      <c r="G155" s="926">
        <f>SUM(G12:G154)</f>
        <v>2920177.62</v>
      </c>
      <c r="H155" s="926"/>
      <c r="I155" s="926">
        <f t="shared" ref="I155:K155" si="9">SUM(I12:I154)</f>
        <v>2973406</v>
      </c>
      <c r="J155" s="926"/>
      <c r="K155" s="926">
        <f t="shared" si="9"/>
        <v>3014005</v>
      </c>
    </row>
    <row r="156" spans="2:11" s="464" customFormat="1" ht="15" thickTop="1" x14ac:dyDescent="0.35">
      <c r="B156" s="906"/>
      <c r="C156" s="920" t="s">
        <v>1106</v>
      </c>
      <c r="D156" s="909"/>
      <c r="E156" s="908"/>
      <c r="F156" s="910"/>
      <c r="G156" s="927"/>
      <c r="H156" s="911"/>
      <c r="I156" s="928"/>
      <c r="J156" s="911"/>
      <c r="K156" s="929"/>
    </row>
    <row r="157" spans="2:11" s="464" customFormat="1" x14ac:dyDescent="0.35">
      <c r="B157" s="906"/>
      <c r="C157" s="909" t="s">
        <v>1829</v>
      </c>
      <c r="D157" s="909">
        <v>1</v>
      </c>
      <c r="E157" s="908" t="s">
        <v>10</v>
      </c>
      <c r="F157" s="910">
        <v>436451</v>
      </c>
      <c r="G157" s="927">
        <f>G155+F157-G81</f>
        <v>2880725.62</v>
      </c>
      <c r="H157" s="911" t="s">
        <v>990</v>
      </c>
      <c r="I157" s="928"/>
      <c r="J157" s="911">
        <v>450000</v>
      </c>
      <c r="K157" s="929">
        <f>K155+J157-K81</f>
        <v>2964005</v>
      </c>
    </row>
  </sheetData>
  <mergeCells count="15">
    <mergeCell ref="D155:F155"/>
    <mergeCell ref="B7:E8"/>
    <mergeCell ref="F7:G8"/>
    <mergeCell ref="H7:I8"/>
    <mergeCell ref="J7:K8"/>
    <mergeCell ref="B9:B10"/>
    <mergeCell ref="C9:C10"/>
    <mergeCell ref="D9:D10"/>
    <mergeCell ref="E9:E10"/>
    <mergeCell ref="F9:F10"/>
    <mergeCell ref="G9:G10"/>
    <mergeCell ref="H9:H10"/>
    <mergeCell ref="I9:I10"/>
    <mergeCell ref="J9:J10"/>
    <mergeCell ref="K9:K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117"/>
  <sheetViews>
    <sheetView workbookViewId="0">
      <selection activeCell="C32" sqref="C32"/>
    </sheetView>
  </sheetViews>
  <sheetFormatPr defaultRowHeight="14.5" x14ac:dyDescent="0.35"/>
  <cols>
    <col min="3" max="3" width="47.7265625" customWidth="1"/>
    <col min="6" max="16" width="15.7265625" customWidth="1"/>
  </cols>
  <sheetData>
    <row r="1" spans="2:15" ht="15" thickBot="1" x14ac:dyDescent="0.4"/>
    <row r="2" spans="2:15" ht="15" thickTop="1" x14ac:dyDescent="0.35">
      <c r="B2" s="1788" t="s">
        <v>1830</v>
      </c>
      <c r="C2" s="1789"/>
      <c r="D2" s="1789"/>
      <c r="E2" s="1790"/>
      <c r="F2" s="1794" t="s">
        <v>1592</v>
      </c>
      <c r="G2" s="1795"/>
      <c r="H2" s="1794" t="s">
        <v>1593</v>
      </c>
      <c r="I2" s="1795"/>
      <c r="J2" s="1794" t="s">
        <v>1594</v>
      </c>
      <c r="K2" s="1795"/>
      <c r="L2" s="1794" t="s">
        <v>1595</v>
      </c>
      <c r="M2" s="1795"/>
      <c r="N2" s="1794" t="s">
        <v>1596</v>
      </c>
      <c r="O2" s="1795"/>
    </row>
    <row r="3" spans="2:15" ht="15" thickBot="1" x14ac:dyDescent="0.4">
      <c r="B3" s="1791"/>
      <c r="C3" s="1792"/>
      <c r="D3" s="1792"/>
      <c r="E3" s="1807"/>
      <c r="F3" s="1796"/>
      <c r="G3" s="1797"/>
      <c r="H3" s="1796"/>
      <c r="I3" s="1797"/>
      <c r="J3" s="1796"/>
      <c r="K3" s="1797"/>
      <c r="L3" s="1796"/>
      <c r="M3" s="1797"/>
      <c r="N3" s="1796"/>
      <c r="O3" s="1797"/>
    </row>
    <row r="4" spans="2:15" x14ac:dyDescent="0.35">
      <c r="B4" s="1798" t="s">
        <v>673</v>
      </c>
      <c r="C4" s="1799" t="s">
        <v>53</v>
      </c>
      <c r="D4" s="1816" t="s">
        <v>456</v>
      </c>
      <c r="E4" s="1817" t="s">
        <v>1831</v>
      </c>
      <c r="F4" s="1804" t="s">
        <v>5</v>
      </c>
      <c r="G4" s="1802" t="s">
        <v>677</v>
      </c>
      <c r="H4" s="1804" t="s">
        <v>5</v>
      </c>
      <c r="I4" s="1805" t="s">
        <v>677</v>
      </c>
      <c r="J4" s="1804" t="s">
        <v>5</v>
      </c>
      <c r="K4" s="1805" t="s">
        <v>677</v>
      </c>
      <c r="L4" s="1804" t="s">
        <v>5</v>
      </c>
      <c r="M4" s="1805" t="s">
        <v>677</v>
      </c>
      <c r="N4" s="1804" t="s">
        <v>5</v>
      </c>
      <c r="O4" s="1805" t="s">
        <v>677</v>
      </c>
    </row>
    <row r="5" spans="2:15" ht="15" thickBot="1" x14ac:dyDescent="0.4">
      <c r="B5" s="1798"/>
      <c r="C5" s="1799"/>
      <c r="D5" s="1816"/>
      <c r="E5" s="1818"/>
      <c r="F5" s="1808"/>
      <c r="G5" s="1803"/>
      <c r="H5" s="1804"/>
      <c r="I5" s="1806"/>
      <c r="J5" s="1804"/>
      <c r="K5" s="1806"/>
      <c r="L5" s="1804"/>
      <c r="M5" s="1806"/>
      <c r="N5" s="1804"/>
      <c r="O5" s="1806"/>
    </row>
    <row r="6" spans="2:15" s="464" customFormat="1" ht="29.5" thickBot="1" x14ac:dyDescent="0.4">
      <c r="B6" s="935" t="s">
        <v>1832</v>
      </c>
      <c r="C6" s="893" t="s">
        <v>1833</v>
      </c>
      <c r="D6" s="936" t="s">
        <v>100</v>
      </c>
      <c r="E6" s="937">
        <v>1</v>
      </c>
      <c r="F6" s="950">
        <v>6300</v>
      </c>
      <c r="G6" s="951">
        <f>F6*E6</f>
        <v>6300</v>
      </c>
      <c r="H6" s="952">
        <v>21450</v>
      </c>
      <c r="I6" s="952">
        <f>H6*E6</f>
        <v>21450</v>
      </c>
      <c r="J6" s="952">
        <v>50464.56</v>
      </c>
      <c r="K6" s="952">
        <f>J6*E6</f>
        <v>50464.56</v>
      </c>
      <c r="L6" s="952">
        <v>33635</v>
      </c>
      <c r="M6" s="952">
        <f>L6*E6</f>
        <v>33635</v>
      </c>
      <c r="N6" s="952">
        <v>17838</v>
      </c>
      <c r="O6" s="952">
        <f>N6*E6</f>
        <v>17838</v>
      </c>
    </row>
    <row r="7" spans="2:15" s="464" customFormat="1" ht="29.5" thickBot="1" x14ac:dyDescent="0.4">
      <c r="B7" s="938" t="s">
        <v>1834</v>
      </c>
      <c r="C7" s="510" t="s">
        <v>1835</v>
      </c>
      <c r="D7" s="939" t="s">
        <v>8</v>
      </c>
      <c r="E7" s="508">
        <v>950</v>
      </c>
      <c r="F7" s="950">
        <v>25.1</v>
      </c>
      <c r="G7" s="951">
        <f t="shared" ref="G7:G70" si="0">F7*E7</f>
        <v>23845</v>
      </c>
      <c r="H7" s="952">
        <v>12.49</v>
      </c>
      <c r="I7" s="952">
        <f t="shared" ref="I7:I70" si="1">H7*E7</f>
        <v>11865.5</v>
      </c>
      <c r="J7" s="952">
        <v>15.26</v>
      </c>
      <c r="K7" s="952">
        <f t="shared" ref="K7:K70" si="2">J7*E7</f>
        <v>14497</v>
      </c>
      <c r="L7" s="952">
        <v>23</v>
      </c>
      <c r="M7" s="952">
        <f t="shared" ref="M7:M70" si="3">L7*E7</f>
        <v>21850</v>
      </c>
      <c r="N7" s="952">
        <v>40</v>
      </c>
      <c r="O7" s="952">
        <f t="shared" ref="O7:O70" si="4">N7*E7</f>
        <v>38000</v>
      </c>
    </row>
    <row r="8" spans="2:15" s="464" customFormat="1" ht="29.5" thickBot="1" x14ac:dyDescent="0.4">
      <c r="B8" s="938" t="s">
        <v>1836</v>
      </c>
      <c r="C8" s="510" t="s">
        <v>1837</v>
      </c>
      <c r="D8" s="939" t="s">
        <v>3</v>
      </c>
      <c r="E8" s="940">
        <v>2465</v>
      </c>
      <c r="F8" s="950">
        <v>2.5499999999999998</v>
      </c>
      <c r="G8" s="951">
        <f t="shared" si="0"/>
        <v>6285.75</v>
      </c>
      <c r="H8" s="952">
        <v>3.03</v>
      </c>
      <c r="I8" s="952">
        <f t="shared" si="1"/>
        <v>7468.95</v>
      </c>
      <c r="J8" s="952">
        <v>3.08</v>
      </c>
      <c r="K8" s="952">
        <f t="shared" si="2"/>
        <v>7592.2</v>
      </c>
      <c r="L8" s="952">
        <v>2</v>
      </c>
      <c r="M8" s="952">
        <f t="shared" si="3"/>
        <v>4930</v>
      </c>
      <c r="N8" s="952">
        <v>1.37</v>
      </c>
      <c r="O8" s="952">
        <f t="shared" si="4"/>
        <v>3377.05</v>
      </c>
    </row>
    <row r="9" spans="2:15" s="464" customFormat="1" ht="29.5" thickBot="1" x14ac:dyDescent="0.4">
      <c r="B9" s="938" t="s">
        <v>1838</v>
      </c>
      <c r="C9" s="510" t="s">
        <v>1839</v>
      </c>
      <c r="D9" s="939" t="s">
        <v>3</v>
      </c>
      <c r="E9" s="508">
        <v>700</v>
      </c>
      <c r="F9" s="950">
        <v>8.25</v>
      </c>
      <c r="G9" s="951">
        <f t="shared" si="0"/>
        <v>5775</v>
      </c>
      <c r="H9" s="952">
        <v>10.73</v>
      </c>
      <c r="I9" s="952">
        <f t="shared" si="1"/>
        <v>7511</v>
      </c>
      <c r="J9" s="952">
        <v>14.01</v>
      </c>
      <c r="K9" s="952">
        <f t="shared" si="2"/>
        <v>9807</v>
      </c>
      <c r="L9" s="952">
        <v>8</v>
      </c>
      <c r="M9" s="952">
        <f t="shared" si="3"/>
        <v>5600</v>
      </c>
      <c r="N9" s="952">
        <v>5.14</v>
      </c>
      <c r="O9" s="952">
        <f t="shared" si="4"/>
        <v>3598</v>
      </c>
    </row>
    <row r="10" spans="2:15" s="464" customFormat="1" ht="29.5" thickBot="1" x14ac:dyDescent="0.4">
      <c r="B10" s="938" t="s">
        <v>1840</v>
      </c>
      <c r="C10" s="510" t="s">
        <v>1841</v>
      </c>
      <c r="D10" s="939" t="s">
        <v>3</v>
      </c>
      <c r="E10" s="940">
        <v>1500</v>
      </c>
      <c r="F10" s="950">
        <v>2.5</v>
      </c>
      <c r="G10" s="951">
        <f t="shared" si="0"/>
        <v>3750</v>
      </c>
      <c r="H10" s="952">
        <v>6.55</v>
      </c>
      <c r="I10" s="952">
        <f t="shared" si="1"/>
        <v>9825</v>
      </c>
      <c r="J10" s="952">
        <v>3.11</v>
      </c>
      <c r="K10" s="952">
        <f t="shared" si="2"/>
        <v>4665</v>
      </c>
      <c r="L10" s="952">
        <v>1</v>
      </c>
      <c r="M10" s="952">
        <f t="shared" si="3"/>
        <v>1500</v>
      </c>
      <c r="N10" s="952">
        <v>2</v>
      </c>
      <c r="O10" s="952">
        <f t="shared" si="4"/>
        <v>3000</v>
      </c>
    </row>
    <row r="11" spans="2:15" s="464" customFormat="1" ht="29.5" thickBot="1" x14ac:dyDescent="0.4">
      <c r="B11" s="938" t="s">
        <v>1842</v>
      </c>
      <c r="C11" s="510" t="s">
        <v>1843</v>
      </c>
      <c r="D11" s="939" t="s">
        <v>100</v>
      </c>
      <c r="E11" s="508">
        <v>1</v>
      </c>
      <c r="F11" s="950">
        <v>25960</v>
      </c>
      <c r="G11" s="951">
        <f t="shared" si="0"/>
        <v>25960</v>
      </c>
      <c r="H11" s="952">
        <v>24750</v>
      </c>
      <c r="I11" s="952">
        <f t="shared" si="1"/>
        <v>24750</v>
      </c>
      <c r="J11" s="952">
        <v>38014.94</v>
      </c>
      <c r="K11" s="952">
        <f t="shared" si="2"/>
        <v>38014.94</v>
      </c>
      <c r="L11" s="952">
        <v>70000</v>
      </c>
      <c r="M11" s="952">
        <f t="shared" si="3"/>
        <v>70000</v>
      </c>
      <c r="N11" s="952">
        <v>100000</v>
      </c>
      <c r="O11" s="952">
        <f t="shared" si="4"/>
        <v>100000</v>
      </c>
    </row>
    <row r="12" spans="2:15" s="464" customFormat="1" ht="29.5" thickBot="1" x14ac:dyDescent="0.4">
      <c r="B12" s="938" t="s">
        <v>1844</v>
      </c>
      <c r="C12" s="510" t="s">
        <v>1194</v>
      </c>
      <c r="D12" s="939" t="s">
        <v>10</v>
      </c>
      <c r="E12" s="508">
        <v>1</v>
      </c>
      <c r="F12" s="950">
        <v>2620</v>
      </c>
      <c r="G12" s="951">
        <f t="shared" si="0"/>
        <v>2620</v>
      </c>
      <c r="H12" s="952">
        <v>1925</v>
      </c>
      <c r="I12" s="952">
        <f t="shared" si="1"/>
        <v>1925</v>
      </c>
      <c r="J12" s="952">
        <v>524.02</v>
      </c>
      <c r="K12" s="952">
        <f t="shared" si="2"/>
        <v>524.02</v>
      </c>
      <c r="L12" s="952">
        <v>750</v>
      </c>
      <c r="M12" s="952">
        <f t="shared" si="3"/>
        <v>750</v>
      </c>
      <c r="N12" s="952">
        <v>625</v>
      </c>
      <c r="O12" s="952">
        <f t="shared" si="4"/>
        <v>625</v>
      </c>
    </row>
    <row r="13" spans="2:15" s="464" customFormat="1" ht="29.5" thickBot="1" x14ac:dyDescent="0.4">
      <c r="B13" s="938" t="s">
        <v>1845</v>
      </c>
      <c r="C13" s="510" t="s">
        <v>1200</v>
      </c>
      <c r="D13" s="939" t="s">
        <v>3</v>
      </c>
      <c r="E13" s="508">
        <v>367</v>
      </c>
      <c r="F13" s="950">
        <v>1.75</v>
      </c>
      <c r="G13" s="951">
        <f>F13*E13</f>
        <v>642.25</v>
      </c>
      <c r="H13" s="952">
        <v>4.24</v>
      </c>
      <c r="I13" s="952">
        <f t="shared" si="1"/>
        <v>1556.0800000000002</v>
      </c>
      <c r="J13" s="952">
        <v>2.4300000000000002</v>
      </c>
      <c r="K13" s="952">
        <f t="shared" si="2"/>
        <v>891.81000000000006</v>
      </c>
      <c r="L13" s="952">
        <v>4</v>
      </c>
      <c r="M13" s="952">
        <f t="shared" si="3"/>
        <v>1468</v>
      </c>
      <c r="N13" s="952">
        <v>1.42</v>
      </c>
      <c r="O13" s="952">
        <f t="shared" si="4"/>
        <v>521.14</v>
      </c>
    </row>
    <row r="14" spans="2:15" s="464" customFormat="1" ht="29.5" thickBot="1" x14ac:dyDescent="0.4">
      <c r="B14" s="938" t="s">
        <v>1846</v>
      </c>
      <c r="C14" s="510" t="s">
        <v>156</v>
      </c>
      <c r="D14" s="939" t="s">
        <v>8</v>
      </c>
      <c r="E14" s="508">
        <v>640</v>
      </c>
      <c r="F14" s="950">
        <v>8.6999999999999993</v>
      </c>
      <c r="G14" s="951">
        <f t="shared" si="0"/>
        <v>5568</v>
      </c>
      <c r="H14" s="952">
        <v>6.44</v>
      </c>
      <c r="I14" s="952">
        <f t="shared" si="1"/>
        <v>4121.6000000000004</v>
      </c>
      <c r="J14" s="952">
        <v>6.01</v>
      </c>
      <c r="K14" s="952">
        <f t="shared" si="2"/>
        <v>3846.3999999999996</v>
      </c>
      <c r="L14" s="952">
        <v>3</v>
      </c>
      <c r="M14" s="952">
        <f t="shared" si="3"/>
        <v>1920</v>
      </c>
      <c r="N14" s="952">
        <v>3.12</v>
      </c>
      <c r="O14" s="952">
        <f t="shared" si="4"/>
        <v>1996.8000000000002</v>
      </c>
    </row>
    <row r="15" spans="2:15" s="464" customFormat="1" ht="29.5" thickBot="1" x14ac:dyDescent="0.4">
      <c r="B15" s="938" t="s">
        <v>1847</v>
      </c>
      <c r="C15" s="510" t="s">
        <v>1848</v>
      </c>
      <c r="D15" s="939" t="s">
        <v>8</v>
      </c>
      <c r="E15" s="940">
        <v>2291</v>
      </c>
      <c r="F15" s="950">
        <v>4.8</v>
      </c>
      <c r="G15" s="951">
        <f t="shared" si="0"/>
        <v>10996.8</v>
      </c>
      <c r="H15" s="952">
        <v>4.24</v>
      </c>
      <c r="I15" s="952">
        <f t="shared" si="1"/>
        <v>9713.84</v>
      </c>
      <c r="J15" s="952">
        <v>5.68</v>
      </c>
      <c r="K15" s="952">
        <f t="shared" si="2"/>
        <v>13012.88</v>
      </c>
      <c r="L15" s="952">
        <v>3</v>
      </c>
      <c r="M15" s="952">
        <f t="shared" si="3"/>
        <v>6873</v>
      </c>
      <c r="N15" s="952">
        <v>3.58</v>
      </c>
      <c r="O15" s="952">
        <f t="shared" si="4"/>
        <v>8201.7800000000007</v>
      </c>
    </row>
    <row r="16" spans="2:15" s="464" customFormat="1" ht="29.5" thickBot="1" x14ac:dyDescent="0.4">
      <c r="B16" s="938" t="s">
        <v>1849</v>
      </c>
      <c r="C16" s="510" t="s">
        <v>1850</v>
      </c>
      <c r="D16" s="939" t="s">
        <v>8</v>
      </c>
      <c r="E16" s="940">
        <v>4389</v>
      </c>
      <c r="F16" s="950">
        <v>2.95</v>
      </c>
      <c r="G16" s="951">
        <f t="shared" si="0"/>
        <v>12947.550000000001</v>
      </c>
      <c r="H16" s="952">
        <v>2.2000000000000002</v>
      </c>
      <c r="I16" s="952">
        <f t="shared" si="1"/>
        <v>9655.8000000000011</v>
      </c>
      <c r="J16" s="952">
        <v>2.97</v>
      </c>
      <c r="K16" s="952">
        <f t="shared" si="2"/>
        <v>13035.330000000002</v>
      </c>
      <c r="L16" s="952">
        <v>4</v>
      </c>
      <c r="M16" s="952">
        <f t="shared" si="3"/>
        <v>17556</v>
      </c>
      <c r="N16" s="952">
        <v>3.18</v>
      </c>
      <c r="O16" s="952">
        <f t="shared" si="4"/>
        <v>13957.02</v>
      </c>
    </row>
    <row r="17" spans="2:15" s="464" customFormat="1" ht="29.5" thickBot="1" x14ac:dyDescent="0.4">
      <c r="B17" s="938" t="s">
        <v>1851</v>
      </c>
      <c r="C17" s="510" t="s">
        <v>1852</v>
      </c>
      <c r="D17" s="939" t="s">
        <v>10</v>
      </c>
      <c r="E17" s="508">
        <v>2</v>
      </c>
      <c r="F17" s="950">
        <v>4500</v>
      </c>
      <c r="G17" s="951">
        <f t="shared" si="0"/>
        <v>9000</v>
      </c>
      <c r="H17" s="952">
        <v>4218.5</v>
      </c>
      <c r="I17" s="952">
        <f t="shared" si="1"/>
        <v>8437</v>
      </c>
      <c r="J17" s="952">
        <v>2535.3000000000002</v>
      </c>
      <c r="K17" s="952">
        <f t="shared" si="2"/>
        <v>5070.6000000000004</v>
      </c>
      <c r="L17" s="952">
        <v>5000</v>
      </c>
      <c r="M17" s="952">
        <f t="shared" si="3"/>
        <v>10000</v>
      </c>
      <c r="N17" s="952">
        <v>2984.84</v>
      </c>
      <c r="O17" s="952">
        <f t="shared" si="4"/>
        <v>5969.68</v>
      </c>
    </row>
    <row r="18" spans="2:15" s="464" customFormat="1" ht="29.5" thickBot="1" x14ac:dyDescent="0.4">
      <c r="B18" s="938" t="s">
        <v>1853</v>
      </c>
      <c r="C18" s="510" t="s">
        <v>1854</v>
      </c>
      <c r="D18" s="939" t="s">
        <v>100</v>
      </c>
      <c r="E18" s="508">
        <v>1</v>
      </c>
      <c r="F18" s="950">
        <v>16300</v>
      </c>
      <c r="G18" s="951">
        <f t="shared" si="0"/>
        <v>16300</v>
      </c>
      <c r="H18" s="952">
        <v>6270</v>
      </c>
      <c r="I18" s="952">
        <f t="shared" si="1"/>
        <v>6270</v>
      </c>
      <c r="J18" s="952">
        <v>1.17</v>
      </c>
      <c r="K18" s="952">
        <f t="shared" si="2"/>
        <v>1.17</v>
      </c>
      <c r="L18" s="952">
        <v>100</v>
      </c>
      <c r="M18" s="952">
        <f t="shared" si="3"/>
        <v>100</v>
      </c>
      <c r="N18" s="952">
        <v>35000</v>
      </c>
      <c r="O18" s="952">
        <f t="shared" si="4"/>
        <v>35000</v>
      </c>
    </row>
    <row r="19" spans="2:15" s="464" customFormat="1" ht="29.5" thickBot="1" x14ac:dyDescent="0.4">
      <c r="B19" s="938" t="s">
        <v>1855</v>
      </c>
      <c r="C19" s="510" t="s">
        <v>1856</v>
      </c>
      <c r="D19" s="939" t="s">
        <v>100</v>
      </c>
      <c r="E19" s="508">
        <v>1</v>
      </c>
      <c r="F19" s="950">
        <v>20300</v>
      </c>
      <c r="G19" s="951">
        <f t="shared" si="0"/>
        <v>20300</v>
      </c>
      <c r="H19" s="952">
        <v>10450</v>
      </c>
      <c r="I19" s="952">
        <f t="shared" si="1"/>
        <v>10450</v>
      </c>
      <c r="J19" s="952">
        <v>5848.45</v>
      </c>
      <c r="K19" s="952">
        <f t="shared" si="2"/>
        <v>5848.45</v>
      </c>
      <c r="L19" s="952">
        <v>4500</v>
      </c>
      <c r="M19" s="952">
        <f t="shared" si="3"/>
        <v>4500</v>
      </c>
      <c r="N19" s="952">
        <v>1526.23</v>
      </c>
      <c r="O19" s="952">
        <f t="shared" si="4"/>
        <v>1526.23</v>
      </c>
    </row>
    <row r="20" spans="2:15" s="464" customFormat="1" ht="29.5" thickBot="1" x14ac:dyDescent="0.4">
      <c r="B20" s="938" t="s">
        <v>1857</v>
      </c>
      <c r="C20" s="510" t="s">
        <v>1858</v>
      </c>
      <c r="D20" s="939" t="s">
        <v>100</v>
      </c>
      <c r="E20" s="508">
        <v>1</v>
      </c>
      <c r="F20" s="950">
        <v>4175</v>
      </c>
      <c r="G20" s="951">
        <f t="shared" si="0"/>
        <v>4175</v>
      </c>
      <c r="H20" s="952">
        <v>11000</v>
      </c>
      <c r="I20" s="952">
        <f t="shared" si="1"/>
        <v>11000</v>
      </c>
      <c r="J20" s="952">
        <v>8139.88</v>
      </c>
      <c r="K20" s="952">
        <f t="shared" si="2"/>
        <v>8139.88</v>
      </c>
      <c r="L20" s="952">
        <v>6000</v>
      </c>
      <c r="M20" s="952">
        <f t="shared" si="3"/>
        <v>6000</v>
      </c>
      <c r="N20" s="952">
        <v>32485.05</v>
      </c>
      <c r="O20" s="952">
        <f t="shared" si="4"/>
        <v>32485.05</v>
      </c>
    </row>
    <row r="21" spans="2:15" s="464" customFormat="1" ht="29.5" thickBot="1" x14ac:dyDescent="0.4">
      <c r="B21" s="938" t="s">
        <v>1859</v>
      </c>
      <c r="C21" s="510" t="s">
        <v>1728</v>
      </c>
      <c r="D21" s="939" t="s">
        <v>100</v>
      </c>
      <c r="E21" s="508">
        <v>1</v>
      </c>
      <c r="F21" s="950">
        <v>12350</v>
      </c>
      <c r="G21" s="951">
        <f t="shared" si="0"/>
        <v>12350</v>
      </c>
      <c r="H21" s="952">
        <v>32010</v>
      </c>
      <c r="I21" s="952">
        <f t="shared" si="1"/>
        <v>32010</v>
      </c>
      <c r="J21" s="952">
        <v>7550.35</v>
      </c>
      <c r="K21" s="952">
        <f t="shared" si="2"/>
        <v>7550.35</v>
      </c>
      <c r="L21" s="952">
        <v>2750</v>
      </c>
      <c r="M21" s="952">
        <f t="shared" si="3"/>
        <v>2750</v>
      </c>
      <c r="N21" s="952">
        <v>13578.4</v>
      </c>
      <c r="O21" s="952">
        <f t="shared" si="4"/>
        <v>13578.4</v>
      </c>
    </row>
    <row r="22" spans="2:15" s="464" customFormat="1" ht="29.5" thickBot="1" x14ac:dyDescent="0.4">
      <c r="B22" s="938" t="s">
        <v>1860</v>
      </c>
      <c r="C22" s="510" t="s">
        <v>1204</v>
      </c>
      <c r="D22" s="939" t="s">
        <v>4</v>
      </c>
      <c r="E22" s="940">
        <v>4908</v>
      </c>
      <c r="F22" s="950">
        <v>3.75</v>
      </c>
      <c r="G22" s="951">
        <f t="shared" si="0"/>
        <v>18405</v>
      </c>
      <c r="H22" s="952">
        <v>4.13</v>
      </c>
      <c r="I22" s="952">
        <f t="shared" si="1"/>
        <v>20270.04</v>
      </c>
      <c r="J22" s="952">
        <v>9.4700000000000006</v>
      </c>
      <c r="K22" s="952">
        <f t="shared" si="2"/>
        <v>46478.76</v>
      </c>
      <c r="L22" s="952">
        <v>2</v>
      </c>
      <c r="M22" s="952">
        <f t="shared" si="3"/>
        <v>9816</v>
      </c>
      <c r="N22" s="952">
        <v>3.73</v>
      </c>
      <c r="O22" s="952">
        <f t="shared" si="4"/>
        <v>18306.84</v>
      </c>
    </row>
    <row r="23" spans="2:15" s="464" customFormat="1" ht="29.5" thickBot="1" x14ac:dyDescent="0.4">
      <c r="B23" s="938" t="s">
        <v>1861</v>
      </c>
      <c r="C23" s="510" t="s">
        <v>1206</v>
      </c>
      <c r="D23" s="939" t="s">
        <v>4</v>
      </c>
      <c r="E23" s="940">
        <v>3272</v>
      </c>
      <c r="F23" s="950">
        <v>5.65</v>
      </c>
      <c r="G23" s="951">
        <f t="shared" si="0"/>
        <v>18486.800000000003</v>
      </c>
      <c r="H23" s="952">
        <v>7.15</v>
      </c>
      <c r="I23" s="952">
        <f t="shared" si="1"/>
        <v>23394.800000000003</v>
      </c>
      <c r="J23" s="952">
        <v>13.58</v>
      </c>
      <c r="K23" s="952">
        <f t="shared" si="2"/>
        <v>44433.760000000002</v>
      </c>
      <c r="L23" s="952">
        <v>4</v>
      </c>
      <c r="M23" s="952">
        <f t="shared" si="3"/>
        <v>13088</v>
      </c>
      <c r="N23" s="952">
        <v>8</v>
      </c>
      <c r="O23" s="952">
        <f t="shared" si="4"/>
        <v>26176</v>
      </c>
    </row>
    <row r="24" spans="2:15" s="464" customFormat="1" ht="29.5" thickBot="1" x14ac:dyDescent="0.4">
      <c r="B24" s="938" t="s">
        <v>1862</v>
      </c>
      <c r="C24" s="510" t="s">
        <v>1863</v>
      </c>
      <c r="D24" s="939" t="s">
        <v>4</v>
      </c>
      <c r="E24" s="940">
        <v>1636</v>
      </c>
      <c r="F24" s="950">
        <v>12.9</v>
      </c>
      <c r="G24" s="951">
        <f t="shared" si="0"/>
        <v>21104.400000000001</v>
      </c>
      <c r="H24" s="952">
        <v>12.1</v>
      </c>
      <c r="I24" s="952">
        <f t="shared" si="1"/>
        <v>19795.599999999999</v>
      </c>
      <c r="J24" s="952">
        <v>8.75</v>
      </c>
      <c r="K24" s="952">
        <f t="shared" si="2"/>
        <v>14315</v>
      </c>
      <c r="L24" s="952">
        <v>10</v>
      </c>
      <c r="M24" s="952">
        <f t="shared" si="3"/>
        <v>16360</v>
      </c>
      <c r="N24" s="952">
        <v>12.01</v>
      </c>
      <c r="O24" s="952">
        <f t="shared" si="4"/>
        <v>19648.36</v>
      </c>
    </row>
    <row r="25" spans="2:15" s="464" customFormat="1" ht="29.5" thickBot="1" x14ac:dyDescent="0.4">
      <c r="B25" s="938" t="s">
        <v>1864</v>
      </c>
      <c r="C25" s="510" t="s">
        <v>1209</v>
      </c>
      <c r="D25" s="939" t="s">
        <v>4</v>
      </c>
      <c r="E25" s="508">
        <v>921</v>
      </c>
      <c r="F25" s="950">
        <v>2.75</v>
      </c>
      <c r="G25" s="951">
        <f t="shared" si="0"/>
        <v>2532.75</v>
      </c>
      <c r="H25" s="952">
        <v>8.25</v>
      </c>
      <c r="I25" s="952">
        <f t="shared" si="1"/>
        <v>7598.25</v>
      </c>
      <c r="J25" s="952">
        <v>8.09</v>
      </c>
      <c r="K25" s="952">
        <f t="shared" si="2"/>
        <v>7450.8899999999994</v>
      </c>
      <c r="L25" s="952">
        <v>4</v>
      </c>
      <c r="M25" s="952">
        <f t="shared" si="3"/>
        <v>3684</v>
      </c>
      <c r="N25" s="952">
        <v>10.199999999999999</v>
      </c>
      <c r="O25" s="952">
        <f t="shared" si="4"/>
        <v>9394.1999999999989</v>
      </c>
    </row>
    <row r="26" spans="2:15" s="464" customFormat="1" ht="29.5" thickBot="1" x14ac:dyDescent="0.4">
      <c r="B26" s="938" t="s">
        <v>1865</v>
      </c>
      <c r="C26" s="510" t="s">
        <v>1866</v>
      </c>
      <c r="D26" s="939" t="s">
        <v>4</v>
      </c>
      <c r="E26" s="508">
        <v>599</v>
      </c>
      <c r="F26" s="950">
        <v>14.25</v>
      </c>
      <c r="G26" s="951">
        <f t="shared" si="0"/>
        <v>8535.75</v>
      </c>
      <c r="H26" s="952">
        <v>13.2</v>
      </c>
      <c r="I26" s="952">
        <f t="shared" si="1"/>
        <v>7906.7999999999993</v>
      </c>
      <c r="J26" s="952">
        <v>7.88</v>
      </c>
      <c r="K26" s="952">
        <f t="shared" si="2"/>
        <v>4720.12</v>
      </c>
      <c r="L26" s="952">
        <v>10</v>
      </c>
      <c r="M26" s="952">
        <f t="shared" si="3"/>
        <v>5990</v>
      </c>
      <c r="N26" s="952">
        <v>11.79</v>
      </c>
      <c r="O26" s="952">
        <f t="shared" si="4"/>
        <v>7062.2099999999991</v>
      </c>
    </row>
    <row r="27" spans="2:15" s="464" customFormat="1" ht="29.5" thickBot="1" x14ac:dyDescent="0.4">
      <c r="B27" s="938" t="s">
        <v>1867</v>
      </c>
      <c r="C27" s="510" t="s">
        <v>1868</v>
      </c>
      <c r="D27" s="939" t="s">
        <v>100</v>
      </c>
      <c r="E27" s="508">
        <v>1</v>
      </c>
      <c r="F27" s="950">
        <v>2550</v>
      </c>
      <c r="G27" s="951">
        <f t="shared" si="0"/>
        <v>2550</v>
      </c>
      <c r="H27" s="952">
        <v>1320</v>
      </c>
      <c r="I27" s="952">
        <f t="shared" si="1"/>
        <v>1320</v>
      </c>
      <c r="J27" s="952">
        <v>1449.25</v>
      </c>
      <c r="K27" s="952">
        <f t="shared" si="2"/>
        <v>1449.25</v>
      </c>
      <c r="L27" s="952">
        <v>10500</v>
      </c>
      <c r="M27" s="952">
        <f t="shared" si="3"/>
        <v>10500</v>
      </c>
      <c r="N27" s="952">
        <v>9956.25</v>
      </c>
      <c r="O27" s="952">
        <f t="shared" si="4"/>
        <v>9956.25</v>
      </c>
    </row>
    <row r="28" spans="2:15" s="464" customFormat="1" ht="29.5" thickBot="1" x14ac:dyDescent="0.4">
      <c r="B28" s="938" t="s">
        <v>1869</v>
      </c>
      <c r="C28" s="510" t="s">
        <v>1870</v>
      </c>
      <c r="D28" s="939" t="s">
        <v>8</v>
      </c>
      <c r="E28" s="940">
        <v>2592</v>
      </c>
      <c r="F28" s="950">
        <v>2</v>
      </c>
      <c r="G28" s="951">
        <f t="shared" si="0"/>
        <v>5184</v>
      </c>
      <c r="H28" s="952">
        <v>5.23</v>
      </c>
      <c r="I28" s="952">
        <f t="shared" si="1"/>
        <v>13556.160000000002</v>
      </c>
      <c r="J28" s="952">
        <v>1.52</v>
      </c>
      <c r="K28" s="952">
        <f t="shared" si="2"/>
        <v>3939.84</v>
      </c>
      <c r="L28" s="952">
        <v>1</v>
      </c>
      <c r="M28" s="952">
        <f t="shared" si="3"/>
        <v>2592</v>
      </c>
      <c r="N28" s="952">
        <v>3.05</v>
      </c>
      <c r="O28" s="952">
        <f t="shared" si="4"/>
        <v>7905.5999999999995</v>
      </c>
    </row>
    <row r="29" spans="2:15" s="464" customFormat="1" ht="29.5" thickBot="1" x14ac:dyDescent="0.4">
      <c r="B29" s="938" t="s">
        <v>1871</v>
      </c>
      <c r="C29" s="510" t="s">
        <v>237</v>
      </c>
      <c r="D29" s="939" t="s">
        <v>10</v>
      </c>
      <c r="E29" s="508">
        <v>1</v>
      </c>
      <c r="F29" s="950">
        <v>900</v>
      </c>
      <c r="G29" s="951">
        <f t="shared" si="0"/>
        <v>900</v>
      </c>
      <c r="H29" s="952">
        <v>1650</v>
      </c>
      <c r="I29" s="952">
        <f t="shared" si="1"/>
        <v>1650</v>
      </c>
      <c r="J29" s="952">
        <v>1754.54</v>
      </c>
      <c r="K29" s="952">
        <f t="shared" si="2"/>
        <v>1754.54</v>
      </c>
      <c r="L29" s="952">
        <v>1250</v>
      </c>
      <c r="M29" s="952">
        <f t="shared" si="3"/>
        <v>1250</v>
      </c>
      <c r="N29" s="952">
        <v>277.3</v>
      </c>
      <c r="O29" s="952">
        <f t="shared" si="4"/>
        <v>277.3</v>
      </c>
    </row>
    <row r="30" spans="2:15" s="464" customFormat="1" ht="29.5" thickBot="1" x14ac:dyDescent="0.4">
      <c r="B30" s="938" t="s">
        <v>1872</v>
      </c>
      <c r="C30" s="510" t="s">
        <v>107</v>
      </c>
      <c r="D30" s="939" t="s">
        <v>8</v>
      </c>
      <c r="E30" s="940">
        <v>8277</v>
      </c>
      <c r="F30" s="950">
        <v>1.1499999999999999</v>
      </c>
      <c r="G30" s="951">
        <f t="shared" si="0"/>
        <v>9518.5499999999993</v>
      </c>
      <c r="H30" s="952">
        <v>1.93</v>
      </c>
      <c r="I30" s="952">
        <f t="shared" si="1"/>
        <v>15974.609999999999</v>
      </c>
      <c r="J30" s="952">
        <v>1.91</v>
      </c>
      <c r="K30" s="952">
        <f t="shared" si="2"/>
        <v>15809.07</v>
      </c>
      <c r="L30" s="952">
        <v>2</v>
      </c>
      <c r="M30" s="952">
        <f t="shared" si="3"/>
        <v>16554</v>
      </c>
      <c r="N30" s="952">
        <v>1.5</v>
      </c>
      <c r="O30" s="952">
        <f t="shared" si="4"/>
        <v>12415.5</v>
      </c>
    </row>
    <row r="31" spans="2:15" s="464" customFormat="1" ht="15.5" x14ac:dyDescent="0.35">
      <c r="B31" s="1809" t="s">
        <v>1873</v>
      </c>
      <c r="C31" s="941" t="s">
        <v>1874</v>
      </c>
      <c r="D31" s="1811" t="s">
        <v>9</v>
      </c>
      <c r="E31" s="1813">
        <v>351</v>
      </c>
      <c r="F31" s="1815">
        <v>4.5</v>
      </c>
      <c r="G31" s="951">
        <f t="shared" si="0"/>
        <v>1579.5</v>
      </c>
      <c r="H31" s="952">
        <v>1.93</v>
      </c>
      <c r="I31" s="952">
        <f t="shared" si="1"/>
        <v>677.43</v>
      </c>
      <c r="J31" s="952">
        <v>2.99</v>
      </c>
      <c r="K31" s="952">
        <f t="shared" si="2"/>
        <v>1049.49</v>
      </c>
      <c r="L31" s="952">
        <v>2</v>
      </c>
      <c r="M31" s="952">
        <f t="shared" si="3"/>
        <v>702</v>
      </c>
      <c r="N31" s="952">
        <v>2.0099999999999998</v>
      </c>
      <c r="O31" s="952">
        <f t="shared" si="4"/>
        <v>705.50999999999988</v>
      </c>
    </row>
    <row r="32" spans="2:15" s="464" customFormat="1" ht="16" thickBot="1" x14ac:dyDescent="0.4">
      <c r="B32" s="1810"/>
      <c r="C32" s="510" t="s">
        <v>1875</v>
      </c>
      <c r="D32" s="1812"/>
      <c r="E32" s="1814"/>
      <c r="F32" s="1815"/>
      <c r="G32" s="951">
        <f t="shared" si="0"/>
        <v>0</v>
      </c>
      <c r="H32" s="952"/>
      <c r="I32" s="952">
        <f t="shared" si="1"/>
        <v>0</v>
      </c>
      <c r="J32" s="952"/>
      <c r="K32" s="952">
        <f t="shared" si="2"/>
        <v>0</v>
      </c>
      <c r="L32" s="952"/>
      <c r="M32" s="952">
        <f t="shared" si="3"/>
        <v>0</v>
      </c>
      <c r="N32" s="952"/>
      <c r="O32" s="952">
        <f t="shared" si="4"/>
        <v>0</v>
      </c>
    </row>
    <row r="33" spans="2:15" s="464" customFormat="1" ht="15.5" x14ac:dyDescent="0.35">
      <c r="B33" s="1809" t="s">
        <v>1876</v>
      </c>
      <c r="C33" s="941" t="s">
        <v>1877</v>
      </c>
      <c r="D33" s="1811" t="s">
        <v>9</v>
      </c>
      <c r="E33" s="1813">
        <v>37</v>
      </c>
      <c r="F33" s="1815">
        <v>4.5</v>
      </c>
      <c r="G33" s="951">
        <f t="shared" si="0"/>
        <v>166.5</v>
      </c>
      <c r="H33" s="952">
        <v>1.93</v>
      </c>
      <c r="I33" s="952">
        <f t="shared" si="1"/>
        <v>71.41</v>
      </c>
      <c r="J33" s="952">
        <v>2.99</v>
      </c>
      <c r="K33" s="952">
        <f t="shared" si="2"/>
        <v>110.63000000000001</v>
      </c>
      <c r="L33" s="952">
        <v>2</v>
      </c>
      <c r="M33" s="952">
        <f t="shared" si="3"/>
        <v>74</v>
      </c>
      <c r="N33" s="952">
        <v>2.02</v>
      </c>
      <c r="O33" s="952">
        <f t="shared" si="4"/>
        <v>74.739999999999995</v>
      </c>
    </row>
    <row r="34" spans="2:15" s="464" customFormat="1" ht="16" thickBot="1" x14ac:dyDescent="0.4">
      <c r="B34" s="1810"/>
      <c r="C34" s="510" t="s">
        <v>1878</v>
      </c>
      <c r="D34" s="1812"/>
      <c r="E34" s="1814"/>
      <c r="F34" s="1815"/>
      <c r="G34" s="951">
        <f t="shared" si="0"/>
        <v>0</v>
      </c>
      <c r="H34" s="952"/>
      <c r="I34" s="952">
        <f t="shared" si="1"/>
        <v>0</v>
      </c>
      <c r="J34" s="952"/>
      <c r="K34" s="952">
        <f t="shared" si="2"/>
        <v>0</v>
      </c>
      <c r="L34" s="952"/>
      <c r="M34" s="952">
        <f t="shared" si="3"/>
        <v>0</v>
      </c>
      <c r="N34" s="952"/>
      <c r="O34" s="952">
        <f t="shared" si="4"/>
        <v>0</v>
      </c>
    </row>
    <row r="35" spans="2:15" s="464" customFormat="1" ht="15.5" x14ac:dyDescent="0.35">
      <c r="B35" s="1809" t="s">
        <v>1879</v>
      </c>
      <c r="C35" s="941" t="s">
        <v>1874</v>
      </c>
      <c r="D35" s="1811" t="s">
        <v>9</v>
      </c>
      <c r="E35" s="1813">
        <v>5</v>
      </c>
      <c r="F35" s="1815">
        <v>4.5</v>
      </c>
      <c r="G35" s="951">
        <f t="shared" si="0"/>
        <v>22.5</v>
      </c>
      <c r="H35" s="952">
        <v>1.93</v>
      </c>
      <c r="I35" s="952">
        <f t="shared" si="1"/>
        <v>9.65</v>
      </c>
      <c r="J35" s="952">
        <v>2.99</v>
      </c>
      <c r="K35" s="952">
        <f t="shared" si="2"/>
        <v>14.950000000000001</v>
      </c>
      <c r="L35" s="952">
        <v>2</v>
      </c>
      <c r="M35" s="952">
        <f t="shared" si="3"/>
        <v>10</v>
      </c>
      <c r="N35" s="952">
        <v>2.14</v>
      </c>
      <c r="O35" s="952">
        <f t="shared" si="4"/>
        <v>10.700000000000001</v>
      </c>
    </row>
    <row r="36" spans="2:15" s="464" customFormat="1" ht="16" thickBot="1" x14ac:dyDescent="0.4">
      <c r="B36" s="1810"/>
      <c r="C36" s="510" t="s">
        <v>1880</v>
      </c>
      <c r="D36" s="1812"/>
      <c r="E36" s="1814"/>
      <c r="F36" s="1815"/>
      <c r="G36" s="951">
        <f t="shared" si="0"/>
        <v>0</v>
      </c>
      <c r="H36" s="952"/>
      <c r="I36" s="952">
        <f t="shared" si="1"/>
        <v>0</v>
      </c>
      <c r="J36" s="952"/>
      <c r="K36" s="952">
        <f t="shared" si="2"/>
        <v>0</v>
      </c>
      <c r="L36" s="952"/>
      <c r="M36" s="952">
        <f t="shared" si="3"/>
        <v>0</v>
      </c>
      <c r="N36" s="952"/>
      <c r="O36" s="952">
        <f t="shared" si="4"/>
        <v>0</v>
      </c>
    </row>
    <row r="37" spans="2:15" s="464" customFormat="1" ht="29.5" thickBot="1" x14ac:dyDescent="0.4">
      <c r="B37" s="938" t="s">
        <v>1881</v>
      </c>
      <c r="C37" s="510" t="s">
        <v>1882</v>
      </c>
      <c r="D37" s="939" t="s">
        <v>4</v>
      </c>
      <c r="E37" s="508">
        <v>325</v>
      </c>
      <c r="F37" s="950">
        <v>212.5</v>
      </c>
      <c r="G37" s="951">
        <f t="shared" si="0"/>
        <v>69062.5</v>
      </c>
      <c r="H37" s="952">
        <v>214.5</v>
      </c>
      <c r="I37" s="952">
        <f t="shared" si="1"/>
        <v>69712.5</v>
      </c>
      <c r="J37" s="952">
        <v>194.17</v>
      </c>
      <c r="K37" s="952">
        <f t="shared" si="2"/>
        <v>63105.249999999993</v>
      </c>
      <c r="L37" s="952">
        <v>200</v>
      </c>
      <c r="M37" s="952">
        <f t="shared" si="3"/>
        <v>65000</v>
      </c>
      <c r="N37" s="952">
        <v>195</v>
      </c>
      <c r="O37" s="952">
        <f t="shared" si="4"/>
        <v>63375</v>
      </c>
    </row>
    <row r="38" spans="2:15" s="464" customFormat="1" ht="29.5" thickBot="1" x14ac:dyDescent="0.4">
      <c r="B38" s="938" t="s">
        <v>1883</v>
      </c>
      <c r="C38" s="510" t="s">
        <v>1884</v>
      </c>
      <c r="D38" s="939" t="s">
        <v>4</v>
      </c>
      <c r="E38" s="508">
        <v>31</v>
      </c>
      <c r="F38" s="950">
        <v>212.4</v>
      </c>
      <c r="G38" s="951">
        <f t="shared" si="0"/>
        <v>6584.4000000000005</v>
      </c>
      <c r="H38" s="952">
        <v>330</v>
      </c>
      <c r="I38" s="952">
        <f t="shared" si="1"/>
        <v>10230</v>
      </c>
      <c r="J38" s="952">
        <v>194.17</v>
      </c>
      <c r="K38" s="952">
        <f t="shared" si="2"/>
        <v>6019.2699999999995</v>
      </c>
      <c r="L38" s="952">
        <v>310</v>
      </c>
      <c r="M38" s="952">
        <f t="shared" si="3"/>
        <v>9610</v>
      </c>
      <c r="N38" s="952">
        <v>300</v>
      </c>
      <c r="O38" s="952">
        <f t="shared" si="4"/>
        <v>9300</v>
      </c>
    </row>
    <row r="39" spans="2:15" s="464" customFormat="1" ht="29.5" thickBot="1" x14ac:dyDescent="0.4">
      <c r="B39" s="938" t="s">
        <v>1885</v>
      </c>
      <c r="C39" s="510" t="s">
        <v>1886</v>
      </c>
      <c r="D39" s="939" t="s">
        <v>4</v>
      </c>
      <c r="E39" s="508">
        <v>4</v>
      </c>
      <c r="F39" s="950">
        <v>212.5</v>
      </c>
      <c r="G39" s="951">
        <f t="shared" si="0"/>
        <v>850</v>
      </c>
      <c r="H39" s="952">
        <v>330</v>
      </c>
      <c r="I39" s="952">
        <f t="shared" si="1"/>
        <v>1320</v>
      </c>
      <c r="J39" s="952">
        <v>194.17</v>
      </c>
      <c r="K39" s="952">
        <f t="shared" si="2"/>
        <v>776.68</v>
      </c>
      <c r="L39" s="952">
        <v>310</v>
      </c>
      <c r="M39" s="952">
        <f t="shared" si="3"/>
        <v>1240</v>
      </c>
      <c r="N39" s="952">
        <v>300</v>
      </c>
      <c r="O39" s="952">
        <f t="shared" si="4"/>
        <v>1200</v>
      </c>
    </row>
    <row r="40" spans="2:15" s="464" customFormat="1" ht="29.5" thickBot="1" x14ac:dyDescent="0.4">
      <c r="B40" s="938" t="s">
        <v>1887</v>
      </c>
      <c r="C40" s="510" t="s">
        <v>1888</v>
      </c>
      <c r="D40" s="939" t="s">
        <v>4</v>
      </c>
      <c r="E40" s="508">
        <v>61</v>
      </c>
      <c r="F40" s="950">
        <v>206.5</v>
      </c>
      <c r="G40" s="951">
        <f t="shared" si="0"/>
        <v>12596.5</v>
      </c>
      <c r="H40" s="952">
        <v>330</v>
      </c>
      <c r="I40" s="952">
        <f t="shared" si="1"/>
        <v>20130</v>
      </c>
      <c r="J40" s="952">
        <v>187.15</v>
      </c>
      <c r="K40" s="952">
        <f t="shared" si="2"/>
        <v>11416.15</v>
      </c>
      <c r="L40" s="952">
        <v>310</v>
      </c>
      <c r="M40" s="952">
        <f t="shared" si="3"/>
        <v>18910</v>
      </c>
      <c r="N40" s="952">
        <v>300</v>
      </c>
      <c r="O40" s="952">
        <f t="shared" si="4"/>
        <v>18300</v>
      </c>
    </row>
    <row r="41" spans="2:15" s="464" customFormat="1" ht="29.5" thickBot="1" x14ac:dyDescent="0.4">
      <c r="B41" s="938" t="s">
        <v>1889</v>
      </c>
      <c r="C41" s="510" t="s">
        <v>1890</v>
      </c>
      <c r="D41" s="939" t="s">
        <v>4</v>
      </c>
      <c r="E41" s="508">
        <v>5</v>
      </c>
      <c r="F41" s="950">
        <v>206.5</v>
      </c>
      <c r="G41" s="951">
        <f t="shared" si="0"/>
        <v>1032.5</v>
      </c>
      <c r="H41" s="952">
        <v>605</v>
      </c>
      <c r="I41" s="952">
        <f t="shared" si="1"/>
        <v>3025</v>
      </c>
      <c r="J41" s="952">
        <v>187.15</v>
      </c>
      <c r="K41" s="952">
        <f t="shared" si="2"/>
        <v>935.75</v>
      </c>
      <c r="L41" s="952">
        <v>555</v>
      </c>
      <c r="M41" s="952">
        <f t="shared" si="3"/>
        <v>2775</v>
      </c>
      <c r="N41" s="952">
        <v>550</v>
      </c>
      <c r="O41" s="952">
        <f t="shared" si="4"/>
        <v>2750</v>
      </c>
    </row>
    <row r="42" spans="2:15" s="464" customFormat="1" ht="29.5" thickBot="1" x14ac:dyDescent="0.4">
      <c r="B42" s="938" t="s">
        <v>1891</v>
      </c>
      <c r="C42" s="510" t="s">
        <v>1892</v>
      </c>
      <c r="D42" s="939" t="s">
        <v>4</v>
      </c>
      <c r="E42" s="508">
        <v>12</v>
      </c>
      <c r="F42" s="950">
        <v>210</v>
      </c>
      <c r="G42" s="951">
        <f t="shared" si="0"/>
        <v>2520</v>
      </c>
      <c r="H42" s="952">
        <v>550</v>
      </c>
      <c r="I42" s="952">
        <f t="shared" si="1"/>
        <v>6600</v>
      </c>
      <c r="J42" s="952">
        <v>187.15</v>
      </c>
      <c r="K42" s="952">
        <f t="shared" si="2"/>
        <v>2245.8000000000002</v>
      </c>
      <c r="L42" s="952">
        <v>505</v>
      </c>
      <c r="M42" s="952">
        <f t="shared" si="3"/>
        <v>6060</v>
      </c>
      <c r="N42" s="952">
        <v>500</v>
      </c>
      <c r="O42" s="952">
        <f t="shared" si="4"/>
        <v>6000</v>
      </c>
    </row>
    <row r="43" spans="2:15" s="464" customFormat="1" ht="29.5" thickBot="1" x14ac:dyDescent="0.4">
      <c r="B43" s="938" t="s">
        <v>1893</v>
      </c>
      <c r="C43" s="510" t="s">
        <v>1894</v>
      </c>
      <c r="D43" s="939" t="s">
        <v>4</v>
      </c>
      <c r="E43" s="508">
        <v>131</v>
      </c>
      <c r="F43" s="950">
        <v>51.5</v>
      </c>
      <c r="G43" s="951">
        <f t="shared" si="0"/>
        <v>6746.5</v>
      </c>
      <c r="H43" s="952">
        <v>59.95</v>
      </c>
      <c r="I43" s="952">
        <f t="shared" si="1"/>
        <v>7853.4500000000007</v>
      </c>
      <c r="J43" s="952">
        <v>72.19</v>
      </c>
      <c r="K43" s="952">
        <f t="shared" si="2"/>
        <v>9456.89</v>
      </c>
      <c r="L43" s="952">
        <v>47</v>
      </c>
      <c r="M43" s="952">
        <f t="shared" si="3"/>
        <v>6157</v>
      </c>
      <c r="N43" s="952">
        <v>41.98</v>
      </c>
      <c r="O43" s="952">
        <f t="shared" si="4"/>
        <v>5499.3799999999992</v>
      </c>
    </row>
    <row r="44" spans="2:15" s="464" customFormat="1" ht="29.5" thickBot="1" x14ac:dyDescent="0.4">
      <c r="B44" s="938" t="s">
        <v>1895</v>
      </c>
      <c r="C44" s="510" t="s">
        <v>1896</v>
      </c>
      <c r="D44" s="939" t="s">
        <v>4</v>
      </c>
      <c r="E44" s="508">
        <v>19</v>
      </c>
      <c r="F44" s="950">
        <v>78</v>
      </c>
      <c r="G44" s="951">
        <f t="shared" si="0"/>
        <v>1482</v>
      </c>
      <c r="H44" s="952">
        <v>68.75</v>
      </c>
      <c r="I44" s="952">
        <f t="shared" si="1"/>
        <v>1306.25</v>
      </c>
      <c r="J44" s="952">
        <v>111.67</v>
      </c>
      <c r="K44" s="952">
        <f t="shared" si="2"/>
        <v>2121.73</v>
      </c>
      <c r="L44" s="952">
        <v>47</v>
      </c>
      <c r="M44" s="952">
        <f t="shared" si="3"/>
        <v>893</v>
      </c>
      <c r="N44" s="952">
        <v>42</v>
      </c>
      <c r="O44" s="952">
        <f t="shared" si="4"/>
        <v>798</v>
      </c>
    </row>
    <row r="45" spans="2:15" s="464" customFormat="1" ht="29.5" thickBot="1" x14ac:dyDescent="0.4">
      <c r="B45" s="938" t="s">
        <v>1897</v>
      </c>
      <c r="C45" s="510" t="s">
        <v>1898</v>
      </c>
      <c r="D45" s="939" t="s">
        <v>4</v>
      </c>
      <c r="E45" s="508">
        <v>57</v>
      </c>
      <c r="F45" s="950">
        <v>49</v>
      </c>
      <c r="G45" s="951">
        <f t="shared" si="0"/>
        <v>2793</v>
      </c>
      <c r="H45" s="952">
        <v>68.75</v>
      </c>
      <c r="I45" s="952">
        <f t="shared" si="1"/>
        <v>3918.75</v>
      </c>
      <c r="J45" s="952">
        <v>146.68</v>
      </c>
      <c r="K45" s="952">
        <f t="shared" si="2"/>
        <v>8360.76</v>
      </c>
      <c r="L45" s="952">
        <v>47</v>
      </c>
      <c r="M45" s="952">
        <f t="shared" si="3"/>
        <v>2679</v>
      </c>
      <c r="N45" s="952">
        <v>74.260000000000005</v>
      </c>
      <c r="O45" s="952">
        <f t="shared" si="4"/>
        <v>4232.8200000000006</v>
      </c>
    </row>
    <row r="46" spans="2:15" s="464" customFormat="1" ht="29.5" thickBot="1" x14ac:dyDescent="0.4">
      <c r="B46" s="938" t="s">
        <v>1899</v>
      </c>
      <c r="C46" s="510" t="s">
        <v>1900</v>
      </c>
      <c r="D46" s="939" t="s">
        <v>131</v>
      </c>
      <c r="E46" s="940">
        <v>3112</v>
      </c>
      <c r="F46" s="950">
        <v>5.3</v>
      </c>
      <c r="G46" s="951">
        <f t="shared" si="0"/>
        <v>16493.599999999999</v>
      </c>
      <c r="H46" s="952">
        <v>6.05</v>
      </c>
      <c r="I46" s="952">
        <f t="shared" si="1"/>
        <v>18827.599999999999</v>
      </c>
      <c r="J46" s="952">
        <v>4.62</v>
      </c>
      <c r="K46" s="952">
        <f t="shared" si="2"/>
        <v>14377.44</v>
      </c>
      <c r="L46" s="952">
        <v>12</v>
      </c>
      <c r="M46" s="952">
        <f t="shared" si="3"/>
        <v>37344</v>
      </c>
      <c r="N46" s="952">
        <v>6.38</v>
      </c>
      <c r="O46" s="952">
        <f t="shared" si="4"/>
        <v>19854.560000000001</v>
      </c>
    </row>
    <row r="47" spans="2:15" s="464" customFormat="1" ht="29.5" thickBot="1" x14ac:dyDescent="0.4">
      <c r="B47" s="938" t="s">
        <v>1901</v>
      </c>
      <c r="C47" s="510" t="s">
        <v>1902</v>
      </c>
      <c r="D47" s="939" t="s">
        <v>3</v>
      </c>
      <c r="E47" s="508">
        <v>540</v>
      </c>
      <c r="F47" s="950">
        <v>2.4</v>
      </c>
      <c r="G47" s="951">
        <f t="shared" si="0"/>
        <v>1296</v>
      </c>
      <c r="H47" s="952">
        <v>0.77</v>
      </c>
      <c r="I47" s="952">
        <f t="shared" si="1"/>
        <v>415.8</v>
      </c>
      <c r="J47" s="952">
        <v>2.0099999999999998</v>
      </c>
      <c r="K47" s="952">
        <f t="shared" si="2"/>
        <v>1085.3999999999999</v>
      </c>
      <c r="L47" s="952">
        <v>1</v>
      </c>
      <c r="M47" s="952">
        <f t="shared" si="3"/>
        <v>540</v>
      </c>
      <c r="N47" s="952">
        <v>6.93</v>
      </c>
      <c r="O47" s="952">
        <f t="shared" si="4"/>
        <v>3742.2</v>
      </c>
    </row>
    <row r="48" spans="2:15" s="464" customFormat="1" ht="29.5" thickBot="1" x14ac:dyDescent="0.4">
      <c r="B48" s="938" t="s">
        <v>1903</v>
      </c>
      <c r="C48" s="510" t="s">
        <v>1904</v>
      </c>
      <c r="D48" s="939" t="s">
        <v>10</v>
      </c>
      <c r="E48" s="508">
        <v>3</v>
      </c>
      <c r="F48" s="950">
        <v>100</v>
      </c>
      <c r="G48" s="951">
        <f t="shared" si="0"/>
        <v>300</v>
      </c>
      <c r="H48" s="952">
        <v>27.5</v>
      </c>
      <c r="I48" s="952">
        <f t="shared" si="1"/>
        <v>82.5</v>
      </c>
      <c r="J48" s="952">
        <v>32.75</v>
      </c>
      <c r="K48" s="952">
        <f t="shared" si="2"/>
        <v>98.25</v>
      </c>
      <c r="L48" s="952">
        <v>30</v>
      </c>
      <c r="M48" s="952">
        <f t="shared" si="3"/>
        <v>90</v>
      </c>
      <c r="N48" s="952">
        <v>332.77</v>
      </c>
      <c r="O48" s="952">
        <f t="shared" si="4"/>
        <v>998.31</v>
      </c>
    </row>
    <row r="49" spans="2:15" s="464" customFormat="1" ht="29.5" thickBot="1" x14ac:dyDescent="0.4">
      <c r="B49" s="938" t="s">
        <v>1905</v>
      </c>
      <c r="C49" s="510" t="s">
        <v>1906</v>
      </c>
      <c r="D49" s="939" t="s">
        <v>4</v>
      </c>
      <c r="E49" s="508">
        <v>776</v>
      </c>
      <c r="F49" s="950">
        <v>48</v>
      </c>
      <c r="G49" s="951">
        <f t="shared" si="0"/>
        <v>37248</v>
      </c>
      <c r="H49" s="952">
        <v>53.35</v>
      </c>
      <c r="I49" s="952">
        <f t="shared" si="1"/>
        <v>41399.599999999999</v>
      </c>
      <c r="J49" s="952">
        <v>57.32</v>
      </c>
      <c r="K49" s="952">
        <f t="shared" si="2"/>
        <v>44480.32</v>
      </c>
      <c r="L49" s="952">
        <v>48</v>
      </c>
      <c r="M49" s="952">
        <f t="shared" si="3"/>
        <v>37248</v>
      </c>
      <c r="N49" s="952">
        <v>47.61</v>
      </c>
      <c r="O49" s="952">
        <f t="shared" si="4"/>
        <v>36945.360000000001</v>
      </c>
    </row>
    <row r="50" spans="2:15" s="464" customFormat="1" ht="29.5" thickBot="1" x14ac:dyDescent="0.4">
      <c r="B50" s="938" t="s">
        <v>1907</v>
      </c>
      <c r="C50" s="510" t="s">
        <v>1908</v>
      </c>
      <c r="D50" s="939" t="s">
        <v>4</v>
      </c>
      <c r="E50" s="508">
        <v>388</v>
      </c>
      <c r="F50" s="950">
        <v>58</v>
      </c>
      <c r="G50" s="951">
        <f t="shared" si="0"/>
        <v>22504</v>
      </c>
      <c r="H50" s="952">
        <v>68.75</v>
      </c>
      <c r="I50" s="952">
        <f t="shared" si="1"/>
        <v>26675</v>
      </c>
      <c r="J50" s="952">
        <v>71.180000000000007</v>
      </c>
      <c r="K50" s="952">
        <f t="shared" si="2"/>
        <v>27617.840000000004</v>
      </c>
      <c r="L50" s="952">
        <v>47</v>
      </c>
      <c r="M50" s="952">
        <f t="shared" si="3"/>
        <v>18236</v>
      </c>
      <c r="N50" s="952">
        <v>38.479999999999997</v>
      </c>
      <c r="O50" s="952">
        <f t="shared" si="4"/>
        <v>14930.239999999998</v>
      </c>
    </row>
    <row r="51" spans="2:15" s="464" customFormat="1" ht="29.5" thickBot="1" x14ac:dyDescent="0.4">
      <c r="B51" s="938" t="s">
        <v>1909</v>
      </c>
      <c r="C51" s="510" t="s">
        <v>1910</v>
      </c>
      <c r="D51" s="939" t="s">
        <v>8</v>
      </c>
      <c r="E51" s="940">
        <v>4654</v>
      </c>
      <c r="F51" s="950">
        <v>1.85</v>
      </c>
      <c r="G51" s="951">
        <f t="shared" si="0"/>
        <v>8609.9</v>
      </c>
      <c r="H51" s="952">
        <v>1.1000000000000001</v>
      </c>
      <c r="I51" s="952">
        <f t="shared" si="1"/>
        <v>5119.4000000000005</v>
      </c>
      <c r="J51" s="952">
        <v>2.02</v>
      </c>
      <c r="K51" s="952">
        <f t="shared" si="2"/>
        <v>9401.08</v>
      </c>
      <c r="L51" s="952">
        <v>1</v>
      </c>
      <c r="M51" s="952">
        <f t="shared" si="3"/>
        <v>4654</v>
      </c>
      <c r="N51" s="952">
        <v>0.53</v>
      </c>
      <c r="O51" s="952">
        <f t="shared" si="4"/>
        <v>2466.6200000000003</v>
      </c>
    </row>
    <row r="52" spans="2:15" s="464" customFormat="1" ht="29.5" thickBot="1" x14ac:dyDescent="0.4">
      <c r="B52" s="938" t="s">
        <v>1911</v>
      </c>
      <c r="C52" s="510" t="s">
        <v>1912</v>
      </c>
      <c r="D52" s="939" t="s">
        <v>4</v>
      </c>
      <c r="E52" s="508">
        <v>25</v>
      </c>
      <c r="F52" s="950">
        <v>236</v>
      </c>
      <c r="G52" s="951">
        <f t="shared" si="0"/>
        <v>5900</v>
      </c>
      <c r="H52" s="952">
        <v>302.5</v>
      </c>
      <c r="I52" s="952">
        <f t="shared" si="1"/>
        <v>7562.5</v>
      </c>
      <c r="J52" s="952">
        <v>194.17</v>
      </c>
      <c r="K52" s="952">
        <f t="shared" si="2"/>
        <v>4854.25</v>
      </c>
      <c r="L52" s="952">
        <v>285</v>
      </c>
      <c r="M52" s="952">
        <f t="shared" si="3"/>
        <v>7125</v>
      </c>
      <c r="N52" s="952">
        <v>275</v>
      </c>
      <c r="O52" s="952">
        <f t="shared" si="4"/>
        <v>6875</v>
      </c>
    </row>
    <row r="53" spans="2:15" s="464" customFormat="1" ht="29.5" thickBot="1" x14ac:dyDescent="0.4">
      <c r="B53" s="938" t="s">
        <v>1913</v>
      </c>
      <c r="C53" s="510" t="s">
        <v>1914</v>
      </c>
      <c r="D53" s="939" t="s">
        <v>4</v>
      </c>
      <c r="E53" s="508">
        <v>25</v>
      </c>
      <c r="F53" s="950">
        <v>259.60000000000002</v>
      </c>
      <c r="G53" s="951">
        <f t="shared" si="0"/>
        <v>6490.0000000000009</v>
      </c>
      <c r="H53" s="952">
        <v>302.5</v>
      </c>
      <c r="I53" s="952">
        <f t="shared" si="1"/>
        <v>7562.5</v>
      </c>
      <c r="J53" s="952">
        <v>194.17</v>
      </c>
      <c r="K53" s="952">
        <f t="shared" si="2"/>
        <v>4854.25</v>
      </c>
      <c r="L53" s="952">
        <v>285</v>
      </c>
      <c r="M53" s="952">
        <f t="shared" si="3"/>
        <v>7125</v>
      </c>
      <c r="N53" s="952">
        <v>275</v>
      </c>
      <c r="O53" s="952">
        <f t="shared" si="4"/>
        <v>6875</v>
      </c>
    </row>
    <row r="54" spans="2:15" s="464" customFormat="1" ht="29.5" thickBot="1" x14ac:dyDescent="0.4">
      <c r="B54" s="938" t="s">
        <v>1915</v>
      </c>
      <c r="C54" s="510" t="s">
        <v>1916</v>
      </c>
      <c r="D54" s="939" t="s">
        <v>4</v>
      </c>
      <c r="E54" s="508">
        <v>60</v>
      </c>
      <c r="F54" s="950">
        <v>206.5</v>
      </c>
      <c r="G54" s="951">
        <f t="shared" si="0"/>
        <v>12390</v>
      </c>
      <c r="H54" s="952">
        <v>236.5</v>
      </c>
      <c r="I54" s="952">
        <f t="shared" si="1"/>
        <v>14190</v>
      </c>
      <c r="J54" s="952">
        <v>187.15</v>
      </c>
      <c r="K54" s="952">
        <f t="shared" si="2"/>
        <v>11229</v>
      </c>
      <c r="L54" s="952">
        <v>225</v>
      </c>
      <c r="M54" s="952">
        <f t="shared" si="3"/>
        <v>13500</v>
      </c>
      <c r="N54" s="952">
        <v>215</v>
      </c>
      <c r="O54" s="952">
        <f t="shared" si="4"/>
        <v>12900</v>
      </c>
    </row>
    <row r="55" spans="2:15" s="464" customFormat="1" ht="29.5" thickBot="1" x14ac:dyDescent="0.4">
      <c r="B55" s="938" t="s">
        <v>1917</v>
      </c>
      <c r="C55" s="510" t="s">
        <v>1918</v>
      </c>
      <c r="D55" s="939" t="s">
        <v>4</v>
      </c>
      <c r="E55" s="508">
        <v>80</v>
      </c>
      <c r="F55" s="950">
        <v>71.7</v>
      </c>
      <c r="G55" s="951">
        <f t="shared" si="0"/>
        <v>5736</v>
      </c>
      <c r="H55" s="952">
        <v>236.5</v>
      </c>
      <c r="I55" s="952">
        <f t="shared" si="1"/>
        <v>18920</v>
      </c>
      <c r="J55" s="952">
        <v>64.489999999999995</v>
      </c>
      <c r="K55" s="952">
        <f t="shared" si="2"/>
        <v>5159.2</v>
      </c>
      <c r="L55" s="952">
        <v>47</v>
      </c>
      <c r="M55" s="952">
        <f t="shared" si="3"/>
        <v>3760</v>
      </c>
      <c r="N55" s="952">
        <v>40.03</v>
      </c>
      <c r="O55" s="952">
        <f t="shared" si="4"/>
        <v>3202.4</v>
      </c>
    </row>
    <row r="56" spans="2:15" s="464" customFormat="1" ht="29.5" thickBot="1" x14ac:dyDescent="0.4">
      <c r="B56" s="938" t="s">
        <v>1919</v>
      </c>
      <c r="C56" s="510" t="s">
        <v>1920</v>
      </c>
      <c r="D56" s="939" t="s">
        <v>100</v>
      </c>
      <c r="E56" s="508">
        <v>1</v>
      </c>
      <c r="F56" s="950">
        <v>24500</v>
      </c>
      <c r="G56" s="951">
        <f t="shared" si="0"/>
        <v>24500</v>
      </c>
      <c r="H56" s="952">
        <v>7812.2</v>
      </c>
      <c r="I56" s="952">
        <f t="shared" si="1"/>
        <v>7812.2</v>
      </c>
      <c r="J56" s="952">
        <v>16680.96</v>
      </c>
      <c r="K56" s="952">
        <f t="shared" si="2"/>
        <v>16680.96</v>
      </c>
      <c r="L56" s="952">
        <v>22610</v>
      </c>
      <c r="M56" s="952">
        <f t="shared" si="3"/>
        <v>22610</v>
      </c>
      <c r="N56" s="952">
        <v>5527.15</v>
      </c>
      <c r="O56" s="952">
        <f t="shared" si="4"/>
        <v>5527.15</v>
      </c>
    </row>
    <row r="57" spans="2:15" s="464" customFormat="1" ht="29.5" thickBot="1" x14ac:dyDescent="0.4">
      <c r="B57" s="938" t="s">
        <v>1921</v>
      </c>
      <c r="C57" s="510" t="s">
        <v>1922</v>
      </c>
      <c r="D57" s="939" t="s">
        <v>100</v>
      </c>
      <c r="E57" s="508">
        <v>1</v>
      </c>
      <c r="F57" s="950">
        <v>407100</v>
      </c>
      <c r="G57" s="951">
        <f>F57*E57</f>
        <v>407100</v>
      </c>
      <c r="H57" s="952">
        <v>218875.8</v>
      </c>
      <c r="I57" s="952">
        <f>H57*E57</f>
        <v>218875.8</v>
      </c>
      <c r="J57" s="952">
        <v>224044.93</v>
      </c>
      <c r="K57" s="952">
        <f t="shared" si="2"/>
        <v>224044.93</v>
      </c>
      <c r="L57" s="952">
        <v>357750</v>
      </c>
      <c r="M57" s="952">
        <f t="shared" si="3"/>
        <v>357750</v>
      </c>
      <c r="N57" s="952">
        <v>305368.71000000002</v>
      </c>
      <c r="O57" s="952">
        <f t="shared" si="4"/>
        <v>305368.71000000002</v>
      </c>
    </row>
    <row r="58" spans="2:15" s="464" customFormat="1" ht="29.5" thickBot="1" x14ac:dyDescent="0.4">
      <c r="B58" s="938" t="s">
        <v>1923</v>
      </c>
      <c r="C58" s="510" t="s">
        <v>1924</v>
      </c>
      <c r="D58" s="939" t="s">
        <v>100</v>
      </c>
      <c r="E58" s="508">
        <v>1</v>
      </c>
      <c r="F58" s="950">
        <v>27285</v>
      </c>
      <c r="G58" s="951">
        <f t="shared" ref="G58:G59" si="5">F58*E58</f>
        <v>27285</v>
      </c>
      <c r="H58" s="952">
        <v>18033.400000000001</v>
      </c>
      <c r="I58" s="952">
        <f t="shared" ref="I58:I59" si="6">H58*E58</f>
        <v>18033.400000000001</v>
      </c>
      <c r="J58" s="952">
        <v>17545.36</v>
      </c>
      <c r="K58" s="952">
        <f t="shared" si="2"/>
        <v>17545.36</v>
      </c>
      <c r="L58" s="952">
        <v>18627</v>
      </c>
      <c r="M58" s="952">
        <f t="shared" si="3"/>
        <v>18627</v>
      </c>
      <c r="N58" s="952">
        <v>48600.55</v>
      </c>
      <c r="O58" s="952">
        <f t="shared" si="4"/>
        <v>48600.55</v>
      </c>
    </row>
    <row r="59" spans="2:15" s="464" customFormat="1" ht="29.5" thickBot="1" x14ac:dyDescent="0.4">
      <c r="B59" s="938" t="s">
        <v>1925</v>
      </c>
      <c r="C59" s="510" t="s">
        <v>1926</v>
      </c>
      <c r="D59" s="939" t="s">
        <v>100</v>
      </c>
      <c r="E59" s="508">
        <v>1</v>
      </c>
      <c r="F59" s="950">
        <v>52275</v>
      </c>
      <c r="G59" s="951">
        <f t="shared" si="5"/>
        <v>52275</v>
      </c>
      <c r="H59" s="952">
        <v>66000</v>
      </c>
      <c r="I59" s="952">
        <f t="shared" si="6"/>
        <v>66000</v>
      </c>
      <c r="J59" s="952">
        <v>23393.82</v>
      </c>
      <c r="K59" s="952">
        <f t="shared" si="2"/>
        <v>23393.82</v>
      </c>
      <c r="L59" s="952">
        <v>60000</v>
      </c>
      <c r="M59" s="952">
        <f t="shared" si="3"/>
        <v>60000</v>
      </c>
      <c r="N59" s="952">
        <v>72901.36</v>
      </c>
      <c r="O59" s="952">
        <f t="shared" si="4"/>
        <v>72901.36</v>
      </c>
    </row>
    <row r="60" spans="2:15" s="464" customFormat="1" ht="29.5" thickBot="1" x14ac:dyDescent="0.4">
      <c r="B60" s="938" t="s">
        <v>1927</v>
      </c>
      <c r="C60" s="510" t="s">
        <v>1928</v>
      </c>
      <c r="D60" s="939" t="s">
        <v>10</v>
      </c>
      <c r="E60" s="508">
        <v>104</v>
      </c>
      <c r="F60" s="950">
        <v>277.5</v>
      </c>
      <c r="G60" s="951">
        <f t="shared" si="0"/>
        <v>28860</v>
      </c>
      <c r="H60" s="952">
        <v>313.5</v>
      </c>
      <c r="I60" s="952">
        <f t="shared" si="1"/>
        <v>32604</v>
      </c>
      <c r="J60" s="952">
        <v>158.88999999999999</v>
      </c>
      <c r="K60" s="952">
        <f t="shared" si="2"/>
        <v>16524.559999999998</v>
      </c>
      <c r="L60" s="952">
        <v>150</v>
      </c>
      <c r="M60" s="952">
        <f t="shared" si="3"/>
        <v>15600</v>
      </c>
      <c r="N60" s="952">
        <v>103.12</v>
      </c>
      <c r="O60" s="952">
        <f t="shared" si="4"/>
        <v>10724.48</v>
      </c>
    </row>
    <row r="61" spans="2:15" s="464" customFormat="1" ht="29.5" thickBot="1" x14ac:dyDescent="0.4">
      <c r="B61" s="938" t="s">
        <v>1929</v>
      </c>
      <c r="C61" s="510" t="s">
        <v>1930</v>
      </c>
      <c r="D61" s="939" t="s">
        <v>10</v>
      </c>
      <c r="E61" s="508">
        <v>1</v>
      </c>
      <c r="F61" s="950">
        <v>800</v>
      </c>
      <c r="G61" s="951">
        <f t="shared" si="0"/>
        <v>800</v>
      </c>
      <c r="H61" s="952">
        <v>1421.2</v>
      </c>
      <c r="I61" s="952">
        <f t="shared" si="1"/>
        <v>1421.2</v>
      </c>
      <c r="J61" s="952">
        <v>866.74</v>
      </c>
      <c r="K61" s="952">
        <f t="shared" si="2"/>
        <v>866.74</v>
      </c>
      <c r="L61" s="952">
        <v>600</v>
      </c>
      <c r="M61" s="952">
        <f t="shared" si="3"/>
        <v>600</v>
      </c>
      <c r="N61" s="952">
        <v>834.97</v>
      </c>
      <c r="O61" s="952">
        <f t="shared" si="4"/>
        <v>834.97</v>
      </c>
    </row>
    <row r="62" spans="2:15" s="464" customFormat="1" ht="29.5" thickBot="1" x14ac:dyDescent="0.4">
      <c r="B62" s="938" t="s">
        <v>1931</v>
      </c>
      <c r="C62" s="510" t="s">
        <v>1932</v>
      </c>
      <c r="D62" s="939" t="s">
        <v>10</v>
      </c>
      <c r="E62" s="508">
        <v>3</v>
      </c>
      <c r="F62" s="950">
        <v>165</v>
      </c>
      <c r="G62" s="951">
        <f t="shared" si="0"/>
        <v>495</v>
      </c>
      <c r="H62" s="952">
        <v>622.6</v>
      </c>
      <c r="I62" s="952">
        <f t="shared" si="1"/>
        <v>1867.8000000000002</v>
      </c>
      <c r="J62" s="952">
        <v>103.71</v>
      </c>
      <c r="K62" s="952">
        <f t="shared" si="2"/>
        <v>311.13</v>
      </c>
      <c r="L62" s="952">
        <v>150</v>
      </c>
      <c r="M62" s="952">
        <f t="shared" si="3"/>
        <v>450</v>
      </c>
      <c r="N62" s="952">
        <v>132.79</v>
      </c>
      <c r="O62" s="952">
        <f t="shared" si="4"/>
        <v>398.37</v>
      </c>
    </row>
    <row r="63" spans="2:15" s="464" customFormat="1" ht="29.5" thickBot="1" x14ac:dyDescent="0.4">
      <c r="B63" s="938" t="s">
        <v>1933</v>
      </c>
      <c r="C63" s="510" t="s">
        <v>1934</v>
      </c>
      <c r="D63" s="939" t="s">
        <v>10</v>
      </c>
      <c r="E63" s="508">
        <v>3</v>
      </c>
      <c r="F63" s="950">
        <v>165</v>
      </c>
      <c r="G63" s="951">
        <f t="shared" si="0"/>
        <v>495</v>
      </c>
      <c r="H63" s="952">
        <v>867.9</v>
      </c>
      <c r="I63" s="952">
        <f t="shared" si="1"/>
        <v>2603.6999999999998</v>
      </c>
      <c r="J63" s="952">
        <v>126.33</v>
      </c>
      <c r="K63" s="952">
        <f t="shared" si="2"/>
        <v>378.99</v>
      </c>
      <c r="L63" s="952">
        <v>150</v>
      </c>
      <c r="M63" s="952">
        <f t="shared" si="3"/>
        <v>450</v>
      </c>
      <c r="N63" s="952">
        <v>196.45</v>
      </c>
      <c r="O63" s="952">
        <f t="shared" si="4"/>
        <v>589.34999999999991</v>
      </c>
    </row>
    <row r="64" spans="2:15" s="464" customFormat="1" ht="29.5" thickBot="1" x14ac:dyDescent="0.4">
      <c r="B64" s="938" t="s">
        <v>1935</v>
      </c>
      <c r="C64" s="510" t="s">
        <v>1936</v>
      </c>
      <c r="D64" s="939" t="s">
        <v>10</v>
      </c>
      <c r="E64" s="508">
        <v>2</v>
      </c>
      <c r="F64" s="950">
        <v>11210</v>
      </c>
      <c r="G64" s="951">
        <f t="shared" si="0"/>
        <v>22420</v>
      </c>
      <c r="H64" s="952">
        <v>21250.9</v>
      </c>
      <c r="I64" s="952">
        <f t="shared" si="1"/>
        <v>42501.8</v>
      </c>
      <c r="J64" s="952">
        <v>16404.330000000002</v>
      </c>
      <c r="K64" s="952">
        <f t="shared" si="2"/>
        <v>32808.660000000003</v>
      </c>
      <c r="L64" s="952">
        <v>25350</v>
      </c>
      <c r="M64" s="952">
        <f t="shared" si="3"/>
        <v>50700</v>
      </c>
      <c r="N64" s="952">
        <v>26250.61</v>
      </c>
      <c r="O64" s="952">
        <f t="shared" si="4"/>
        <v>52501.22</v>
      </c>
    </row>
    <row r="65" spans="2:15" s="464" customFormat="1" ht="29.5" thickBot="1" x14ac:dyDescent="0.4">
      <c r="B65" s="938" t="s">
        <v>1937</v>
      </c>
      <c r="C65" s="510" t="s">
        <v>1938</v>
      </c>
      <c r="D65" s="939" t="s">
        <v>10</v>
      </c>
      <c r="E65" s="508">
        <v>34</v>
      </c>
      <c r="F65" s="950">
        <v>135</v>
      </c>
      <c r="G65" s="951">
        <f t="shared" si="0"/>
        <v>4590</v>
      </c>
      <c r="H65" s="952">
        <v>97.93</v>
      </c>
      <c r="I65" s="952">
        <f t="shared" si="1"/>
        <v>3329.6200000000003</v>
      </c>
      <c r="J65" s="952">
        <v>75.89</v>
      </c>
      <c r="K65" s="952">
        <f t="shared" si="2"/>
        <v>2580.2600000000002</v>
      </c>
      <c r="L65" s="952">
        <v>100</v>
      </c>
      <c r="M65" s="952">
        <f t="shared" si="3"/>
        <v>3400</v>
      </c>
      <c r="N65" s="952">
        <v>119.27</v>
      </c>
      <c r="O65" s="952">
        <f t="shared" si="4"/>
        <v>4055.18</v>
      </c>
    </row>
    <row r="66" spans="2:15" s="464" customFormat="1" ht="29.5" thickBot="1" x14ac:dyDescent="0.4">
      <c r="B66" s="938" t="s">
        <v>1939</v>
      </c>
      <c r="C66" s="510" t="s">
        <v>1940</v>
      </c>
      <c r="D66" s="939" t="s">
        <v>10</v>
      </c>
      <c r="E66" s="508">
        <v>79</v>
      </c>
      <c r="F66" s="950">
        <v>145</v>
      </c>
      <c r="G66" s="951">
        <f t="shared" si="0"/>
        <v>11455</v>
      </c>
      <c r="H66" s="952">
        <v>106.1</v>
      </c>
      <c r="I66" s="952">
        <f t="shared" si="1"/>
        <v>8381.9</v>
      </c>
      <c r="J66" s="952">
        <v>81.98</v>
      </c>
      <c r="K66" s="952">
        <f t="shared" si="2"/>
        <v>6476.42</v>
      </c>
      <c r="L66" s="952">
        <v>150</v>
      </c>
      <c r="M66" s="952">
        <f t="shared" si="3"/>
        <v>11850</v>
      </c>
      <c r="N66" s="952">
        <v>133.69</v>
      </c>
      <c r="O66" s="952">
        <f t="shared" si="4"/>
        <v>10561.51</v>
      </c>
    </row>
    <row r="67" spans="2:15" s="464" customFormat="1" ht="44" thickBot="1" x14ac:dyDescent="0.4">
      <c r="B67" s="938" t="s">
        <v>1941</v>
      </c>
      <c r="C67" s="510" t="s">
        <v>1942</v>
      </c>
      <c r="D67" s="939" t="s">
        <v>3</v>
      </c>
      <c r="E67" s="508">
        <v>420</v>
      </c>
      <c r="F67" s="950">
        <v>38</v>
      </c>
      <c r="G67" s="951">
        <f t="shared" si="0"/>
        <v>15960</v>
      </c>
      <c r="H67" s="952">
        <v>51.43</v>
      </c>
      <c r="I67" s="952">
        <f t="shared" si="1"/>
        <v>21600.6</v>
      </c>
      <c r="J67" s="952">
        <v>46.79</v>
      </c>
      <c r="K67" s="952">
        <f t="shared" si="2"/>
        <v>19651.8</v>
      </c>
      <c r="L67" s="952">
        <v>60</v>
      </c>
      <c r="M67" s="952">
        <f t="shared" si="3"/>
        <v>25200</v>
      </c>
      <c r="N67" s="952">
        <v>58</v>
      </c>
      <c r="O67" s="952">
        <f t="shared" si="4"/>
        <v>24360</v>
      </c>
    </row>
    <row r="68" spans="2:15" s="464" customFormat="1" ht="29.5" thickBot="1" x14ac:dyDescent="0.4">
      <c r="B68" s="938" t="s">
        <v>1943</v>
      </c>
      <c r="C68" s="510" t="s">
        <v>1944</v>
      </c>
      <c r="D68" s="939" t="s">
        <v>3</v>
      </c>
      <c r="E68" s="940">
        <v>4580</v>
      </c>
      <c r="F68" s="950">
        <v>21</v>
      </c>
      <c r="G68" s="951">
        <f t="shared" si="0"/>
        <v>96180</v>
      </c>
      <c r="H68" s="952">
        <v>37.630000000000003</v>
      </c>
      <c r="I68" s="952">
        <f t="shared" si="1"/>
        <v>172345.40000000002</v>
      </c>
      <c r="J68" s="952">
        <v>26.9</v>
      </c>
      <c r="K68" s="952">
        <f t="shared" si="2"/>
        <v>123202</v>
      </c>
      <c r="L68" s="952">
        <v>35</v>
      </c>
      <c r="M68" s="952">
        <f t="shared" si="3"/>
        <v>160300</v>
      </c>
      <c r="N68" s="952">
        <v>49</v>
      </c>
      <c r="O68" s="952">
        <f t="shared" si="4"/>
        <v>224420</v>
      </c>
    </row>
    <row r="69" spans="2:15" s="464" customFormat="1" ht="29.5" thickBot="1" x14ac:dyDescent="0.4">
      <c r="B69" s="938" t="s">
        <v>1945</v>
      </c>
      <c r="C69" s="510" t="s">
        <v>1946</v>
      </c>
      <c r="D69" s="939" t="s">
        <v>3</v>
      </c>
      <c r="E69" s="940">
        <v>1180</v>
      </c>
      <c r="F69" s="950">
        <v>68.5</v>
      </c>
      <c r="G69" s="951">
        <f t="shared" si="0"/>
        <v>80830</v>
      </c>
      <c r="H69" s="952">
        <v>75.349999999999994</v>
      </c>
      <c r="I69" s="952">
        <f t="shared" si="1"/>
        <v>88913</v>
      </c>
      <c r="J69" s="952">
        <v>121.65</v>
      </c>
      <c r="K69" s="952">
        <f t="shared" si="2"/>
        <v>143547</v>
      </c>
      <c r="L69" s="952">
        <v>70</v>
      </c>
      <c r="M69" s="952">
        <f t="shared" si="3"/>
        <v>82600</v>
      </c>
      <c r="N69" s="952">
        <v>62</v>
      </c>
      <c r="O69" s="952">
        <f t="shared" si="4"/>
        <v>73160</v>
      </c>
    </row>
    <row r="70" spans="2:15" s="464" customFormat="1" ht="29.5" thickBot="1" x14ac:dyDescent="0.4">
      <c r="B70" s="938" t="s">
        <v>1947</v>
      </c>
      <c r="C70" s="510" t="s">
        <v>1948</v>
      </c>
      <c r="D70" s="939" t="s">
        <v>3</v>
      </c>
      <c r="E70" s="508">
        <v>500</v>
      </c>
      <c r="F70" s="950">
        <v>40</v>
      </c>
      <c r="G70" s="951">
        <f t="shared" si="0"/>
        <v>20000</v>
      </c>
      <c r="H70" s="952">
        <v>47.03</v>
      </c>
      <c r="I70" s="952">
        <f t="shared" si="1"/>
        <v>23515</v>
      </c>
      <c r="J70" s="952">
        <v>47.96</v>
      </c>
      <c r="K70" s="952">
        <f t="shared" si="2"/>
        <v>23980</v>
      </c>
      <c r="L70" s="952">
        <v>34</v>
      </c>
      <c r="M70" s="952">
        <f t="shared" si="3"/>
        <v>17000</v>
      </c>
      <c r="N70" s="952">
        <v>72</v>
      </c>
      <c r="O70" s="952">
        <f t="shared" si="4"/>
        <v>36000</v>
      </c>
    </row>
    <row r="71" spans="2:15" s="464" customFormat="1" ht="16" thickBot="1" x14ac:dyDescent="0.4">
      <c r="B71" s="508"/>
      <c r="C71" s="510" t="s">
        <v>1949</v>
      </c>
      <c r="D71" s="939" t="s">
        <v>10</v>
      </c>
      <c r="E71" s="508">
        <v>9</v>
      </c>
      <c r="F71" s="950">
        <v>4650</v>
      </c>
      <c r="G71" s="951">
        <f t="shared" ref="G71:G113" si="7">F71*E71</f>
        <v>41850</v>
      </c>
      <c r="H71" s="952">
        <v>3679.5</v>
      </c>
      <c r="I71" s="952">
        <f t="shared" ref="I71:I113" si="8">H71*E71</f>
        <v>33115.5</v>
      </c>
      <c r="J71" s="952">
        <v>7043.88</v>
      </c>
      <c r="K71" s="952">
        <f t="shared" ref="K71:K114" si="9">J71*E71</f>
        <v>63394.92</v>
      </c>
      <c r="L71" s="952">
        <v>2450</v>
      </c>
      <c r="M71" s="952">
        <f t="shared" ref="M71:M114" si="10">L71*E71</f>
        <v>22050</v>
      </c>
      <c r="N71" s="952">
        <v>2800</v>
      </c>
      <c r="O71" s="952">
        <f t="shared" ref="O71:O114" si="11">N71*E71</f>
        <v>25200</v>
      </c>
    </row>
    <row r="72" spans="2:15" s="464" customFormat="1" ht="29.5" thickBot="1" x14ac:dyDescent="0.4">
      <c r="B72" s="938" t="s">
        <v>1950</v>
      </c>
      <c r="C72" s="510" t="s">
        <v>1951</v>
      </c>
      <c r="D72" s="939" t="s">
        <v>10</v>
      </c>
      <c r="E72" s="508">
        <v>1</v>
      </c>
      <c r="F72" s="950">
        <v>110</v>
      </c>
      <c r="G72" s="951">
        <f t="shared" si="7"/>
        <v>110</v>
      </c>
      <c r="H72" s="952">
        <v>1540</v>
      </c>
      <c r="I72" s="952">
        <f t="shared" si="8"/>
        <v>1540</v>
      </c>
      <c r="J72" s="952">
        <v>2339.38</v>
      </c>
      <c r="K72" s="952">
        <f t="shared" si="9"/>
        <v>2339.38</v>
      </c>
      <c r="L72" s="952">
        <v>45</v>
      </c>
      <c r="M72" s="952">
        <f t="shared" si="10"/>
        <v>45</v>
      </c>
      <c r="N72" s="952">
        <v>50</v>
      </c>
      <c r="O72" s="952">
        <f t="shared" si="11"/>
        <v>50</v>
      </c>
    </row>
    <row r="73" spans="2:15" s="464" customFormat="1" ht="29.5" thickBot="1" x14ac:dyDescent="0.4">
      <c r="B73" s="938" t="s">
        <v>1952</v>
      </c>
      <c r="C73" s="510" t="s">
        <v>1953</v>
      </c>
      <c r="D73" s="939" t="s">
        <v>10</v>
      </c>
      <c r="E73" s="508">
        <v>20</v>
      </c>
      <c r="F73" s="950">
        <v>38.5</v>
      </c>
      <c r="G73" s="951">
        <f t="shared" si="7"/>
        <v>770</v>
      </c>
      <c r="H73" s="952">
        <v>522.5</v>
      </c>
      <c r="I73" s="952">
        <f t="shared" si="8"/>
        <v>10450</v>
      </c>
      <c r="J73" s="952">
        <v>76.03</v>
      </c>
      <c r="K73" s="952">
        <f t="shared" si="9"/>
        <v>1520.6</v>
      </c>
      <c r="L73" s="952">
        <v>35</v>
      </c>
      <c r="M73" s="952">
        <f t="shared" si="10"/>
        <v>700</v>
      </c>
      <c r="N73" s="952">
        <v>80</v>
      </c>
      <c r="O73" s="952">
        <f t="shared" si="11"/>
        <v>1600</v>
      </c>
    </row>
    <row r="74" spans="2:15" s="464" customFormat="1" ht="29.5" thickBot="1" x14ac:dyDescent="0.4">
      <c r="B74" s="938" t="s">
        <v>1954</v>
      </c>
      <c r="C74" s="510" t="s">
        <v>1955</v>
      </c>
      <c r="D74" s="939" t="s">
        <v>10</v>
      </c>
      <c r="E74" s="508">
        <v>59</v>
      </c>
      <c r="F74" s="950">
        <v>51.8</v>
      </c>
      <c r="G74" s="951">
        <f t="shared" si="7"/>
        <v>3056.2</v>
      </c>
      <c r="H74" s="952">
        <v>566.5</v>
      </c>
      <c r="I74" s="952">
        <f t="shared" si="8"/>
        <v>33423.5</v>
      </c>
      <c r="J74" s="952">
        <v>114.63</v>
      </c>
      <c r="K74" s="952">
        <f t="shared" si="9"/>
        <v>6763.17</v>
      </c>
      <c r="L74" s="952">
        <v>65</v>
      </c>
      <c r="M74" s="952">
        <f t="shared" si="10"/>
        <v>3835</v>
      </c>
      <c r="N74" s="952">
        <v>100</v>
      </c>
      <c r="O74" s="952">
        <f t="shared" si="11"/>
        <v>5900</v>
      </c>
    </row>
    <row r="75" spans="2:15" s="464" customFormat="1" ht="29.5" thickBot="1" x14ac:dyDescent="0.4">
      <c r="B75" s="938" t="s">
        <v>1956</v>
      </c>
      <c r="C75" s="510" t="s">
        <v>1957</v>
      </c>
      <c r="D75" s="939" t="s">
        <v>8</v>
      </c>
      <c r="E75" s="508">
        <v>240</v>
      </c>
      <c r="F75" s="950">
        <v>47.2</v>
      </c>
      <c r="G75" s="951">
        <f t="shared" si="7"/>
        <v>11328</v>
      </c>
      <c r="H75" s="952">
        <v>228.8</v>
      </c>
      <c r="I75" s="952">
        <f t="shared" si="8"/>
        <v>54912</v>
      </c>
      <c r="J75" s="952">
        <v>64.33</v>
      </c>
      <c r="K75" s="952">
        <f t="shared" si="9"/>
        <v>15439.199999999999</v>
      </c>
      <c r="L75" s="952">
        <v>50</v>
      </c>
      <c r="M75" s="952">
        <f t="shared" si="10"/>
        <v>12000</v>
      </c>
      <c r="N75" s="952">
        <v>60</v>
      </c>
      <c r="O75" s="952">
        <f t="shared" si="11"/>
        <v>14400</v>
      </c>
    </row>
    <row r="76" spans="2:15" s="464" customFormat="1" ht="29.5" thickBot="1" x14ac:dyDescent="0.4">
      <c r="B76" s="938" t="s">
        <v>1958</v>
      </c>
      <c r="C76" s="510" t="s">
        <v>1959</v>
      </c>
      <c r="D76" s="939" t="s">
        <v>10</v>
      </c>
      <c r="E76" s="508">
        <v>2</v>
      </c>
      <c r="F76" s="950">
        <v>500</v>
      </c>
      <c r="G76" s="951">
        <f t="shared" si="7"/>
        <v>1000</v>
      </c>
      <c r="H76" s="952">
        <v>825</v>
      </c>
      <c r="I76" s="952">
        <f t="shared" si="8"/>
        <v>1650</v>
      </c>
      <c r="J76" s="952">
        <v>592.45000000000005</v>
      </c>
      <c r="K76" s="952">
        <f t="shared" si="9"/>
        <v>1184.9000000000001</v>
      </c>
      <c r="L76" s="952">
        <v>100</v>
      </c>
      <c r="M76" s="952">
        <f t="shared" si="10"/>
        <v>200</v>
      </c>
      <c r="N76" s="952">
        <v>200</v>
      </c>
      <c r="O76" s="952">
        <f t="shared" si="11"/>
        <v>400</v>
      </c>
    </row>
    <row r="77" spans="2:15" s="464" customFormat="1" ht="29.5" thickBot="1" x14ac:dyDescent="0.4">
      <c r="B77" s="938" t="s">
        <v>1960</v>
      </c>
      <c r="C77" s="510" t="s">
        <v>1961</v>
      </c>
      <c r="D77" s="939" t="s">
        <v>10</v>
      </c>
      <c r="E77" s="508">
        <v>1</v>
      </c>
      <c r="F77" s="950">
        <v>740</v>
      </c>
      <c r="G77" s="951">
        <f t="shared" si="7"/>
        <v>740</v>
      </c>
      <c r="H77" s="952">
        <v>935</v>
      </c>
      <c r="I77" s="952">
        <f t="shared" si="8"/>
        <v>935</v>
      </c>
      <c r="J77" s="952">
        <v>717.02</v>
      </c>
      <c r="K77" s="952">
        <f t="shared" si="9"/>
        <v>717.02</v>
      </c>
      <c r="L77" s="952">
        <v>500</v>
      </c>
      <c r="M77" s="952">
        <f t="shared" si="10"/>
        <v>500</v>
      </c>
      <c r="N77" s="952">
        <v>400</v>
      </c>
      <c r="O77" s="952">
        <f t="shared" si="11"/>
        <v>400</v>
      </c>
    </row>
    <row r="78" spans="2:15" s="464" customFormat="1" ht="29.5" thickBot="1" x14ac:dyDescent="0.4">
      <c r="B78" s="938" t="s">
        <v>1962</v>
      </c>
      <c r="C78" s="510" t="s">
        <v>1963</v>
      </c>
      <c r="D78" s="939" t="s">
        <v>10</v>
      </c>
      <c r="E78" s="508">
        <v>1</v>
      </c>
      <c r="F78" s="950">
        <v>1250</v>
      </c>
      <c r="G78" s="951">
        <f t="shared" si="7"/>
        <v>1250</v>
      </c>
      <c r="H78" s="952">
        <v>990</v>
      </c>
      <c r="I78" s="952">
        <f t="shared" si="8"/>
        <v>990</v>
      </c>
      <c r="J78" s="952">
        <v>1117.05</v>
      </c>
      <c r="K78" s="952">
        <f t="shared" si="9"/>
        <v>1117.05</v>
      </c>
      <c r="L78" s="952">
        <v>900</v>
      </c>
      <c r="M78" s="952">
        <f t="shared" si="10"/>
        <v>900</v>
      </c>
      <c r="N78" s="952">
        <v>1000</v>
      </c>
      <c r="O78" s="952">
        <f t="shared" si="11"/>
        <v>1000</v>
      </c>
    </row>
    <row r="79" spans="2:15" s="464" customFormat="1" ht="29.5" thickBot="1" x14ac:dyDescent="0.4">
      <c r="B79" s="938" t="s">
        <v>1964</v>
      </c>
      <c r="C79" s="510" t="s">
        <v>1965</v>
      </c>
      <c r="D79" s="939" t="s">
        <v>3</v>
      </c>
      <c r="E79" s="508">
        <v>18</v>
      </c>
      <c r="F79" s="950">
        <v>43.5</v>
      </c>
      <c r="G79" s="951">
        <f t="shared" si="7"/>
        <v>783</v>
      </c>
      <c r="H79" s="952">
        <v>33</v>
      </c>
      <c r="I79" s="952">
        <f t="shared" si="8"/>
        <v>594</v>
      </c>
      <c r="J79" s="952">
        <v>38.79</v>
      </c>
      <c r="K79" s="952">
        <f t="shared" si="9"/>
        <v>698.22</v>
      </c>
      <c r="L79" s="952">
        <v>55</v>
      </c>
      <c r="M79" s="952">
        <f t="shared" si="10"/>
        <v>990</v>
      </c>
      <c r="N79" s="952">
        <v>50</v>
      </c>
      <c r="O79" s="952">
        <f t="shared" si="11"/>
        <v>900</v>
      </c>
    </row>
    <row r="80" spans="2:15" s="464" customFormat="1" ht="29.5" thickBot="1" x14ac:dyDescent="0.4">
      <c r="B80" s="938" t="s">
        <v>1966</v>
      </c>
      <c r="C80" s="510" t="s">
        <v>1967</v>
      </c>
      <c r="D80" s="939" t="s">
        <v>3</v>
      </c>
      <c r="E80" s="508">
        <v>100</v>
      </c>
      <c r="F80" s="950">
        <v>23</v>
      </c>
      <c r="G80" s="951">
        <f t="shared" si="7"/>
        <v>2300</v>
      </c>
      <c r="H80" s="952">
        <v>15.13</v>
      </c>
      <c r="I80" s="952">
        <f t="shared" si="8"/>
        <v>1513</v>
      </c>
      <c r="J80" s="952">
        <v>10.06</v>
      </c>
      <c r="K80" s="952">
        <f t="shared" si="9"/>
        <v>1006</v>
      </c>
      <c r="L80" s="952">
        <v>22</v>
      </c>
      <c r="M80" s="952">
        <f t="shared" si="10"/>
        <v>2200</v>
      </c>
      <c r="N80" s="952">
        <v>20</v>
      </c>
      <c r="O80" s="952">
        <f t="shared" si="11"/>
        <v>2000</v>
      </c>
    </row>
    <row r="81" spans="2:15" s="464" customFormat="1" ht="29.5" thickBot="1" x14ac:dyDescent="0.4">
      <c r="B81" s="938" t="s">
        <v>1968</v>
      </c>
      <c r="C81" s="510" t="s">
        <v>1969</v>
      </c>
      <c r="D81" s="939" t="s">
        <v>3</v>
      </c>
      <c r="E81" s="508">
        <v>100</v>
      </c>
      <c r="F81" s="950">
        <v>25</v>
      </c>
      <c r="G81" s="951">
        <f t="shared" si="7"/>
        <v>2500</v>
      </c>
      <c r="H81" s="952">
        <v>19.25</v>
      </c>
      <c r="I81" s="952">
        <f t="shared" si="8"/>
        <v>1925</v>
      </c>
      <c r="J81" s="952">
        <v>11.81</v>
      </c>
      <c r="K81" s="952">
        <f t="shared" si="9"/>
        <v>1181</v>
      </c>
      <c r="L81" s="952">
        <v>23</v>
      </c>
      <c r="M81" s="952">
        <f t="shared" si="10"/>
        <v>2300</v>
      </c>
      <c r="N81" s="952">
        <v>20</v>
      </c>
      <c r="O81" s="952">
        <f t="shared" si="11"/>
        <v>2000</v>
      </c>
    </row>
    <row r="82" spans="2:15" s="464" customFormat="1" ht="29.5" thickBot="1" x14ac:dyDescent="0.4">
      <c r="B82" s="938" t="s">
        <v>1970</v>
      </c>
      <c r="C82" s="510" t="s">
        <v>1971</v>
      </c>
      <c r="D82" s="939" t="s">
        <v>3</v>
      </c>
      <c r="E82" s="508">
        <v>100</v>
      </c>
      <c r="F82" s="950">
        <v>30</v>
      </c>
      <c r="G82" s="951">
        <f t="shared" si="7"/>
        <v>3000</v>
      </c>
      <c r="H82" s="952">
        <v>32.450000000000003</v>
      </c>
      <c r="I82" s="952">
        <f t="shared" si="8"/>
        <v>3245.0000000000005</v>
      </c>
      <c r="J82" s="952">
        <v>19.100000000000001</v>
      </c>
      <c r="K82" s="952">
        <f t="shared" si="9"/>
        <v>1910.0000000000002</v>
      </c>
      <c r="L82" s="952">
        <v>27</v>
      </c>
      <c r="M82" s="952">
        <f t="shared" si="10"/>
        <v>2700</v>
      </c>
      <c r="N82" s="952">
        <v>40</v>
      </c>
      <c r="O82" s="952">
        <f t="shared" si="11"/>
        <v>4000</v>
      </c>
    </row>
    <row r="83" spans="2:15" s="464" customFormat="1" ht="29.5" thickBot="1" x14ac:dyDescent="0.4">
      <c r="B83" s="938" t="s">
        <v>1972</v>
      </c>
      <c r="C83" s="942" t="s">
        <v>1973</v>
      </c>
      <c r="D83" s="939" t="s">
        <v>3</v>
      </c>
      <c r="E83" s="940">
        <v>3700</v>
      </c>
      <c r="F83" s="950">
        <v>23.7</v>
      </c>
      <c r="G83" s="951">
        <f t="shared" si="7"/>
        <v>87690</v>
      </c>
      <c r="H83" s="952">
        <v>15.1</v>
      </c>
      <c r="I83" s="952">
        <f t="shared" si="8"/>
        <v>55870</v>
      </c>
      <c r="J83" s="952">
        <v>52.05</v>
      </c>
      <c r="K83" s="952">
        <f t="shared" si="9"/>
        <v>192585</v>
      </c>
      <c r="L83" s="952">
        <v>37</v>
      </c>
      <c r="M83" s="952">
        <f t="shared" si="10"/>
        <v>136900</v>
      </c>
      <c r="N83" s="952">
        <v>15</v>
      </c>
      <c r="O83" s="952">
        <f t="shared" si="11"/>
        <v>55500</v>
      </c>
    </row>
    <row r="84" spans="2:15" s="464" customFormat="1" ht="29.5" thickBot="1" x14ac:dyDescent="0.4">
      <c r="B84" s="938" t="s">
        <v>1974</v>
      </c>
      <c r="C84" s="942" t="s">
        <v>1975</v>
      </c>
      <c r="D84" s="939" t="s">
        <v>3</v>
      </c>
      <c r="E84" s="508">
        <v>160</v>
      </c>
      <c r="F84" s="950">
        <v>22.8</v>
      </c>
      <c r="G84" s="951">
        <f t="shared" si="7"/>
        <v>3648</v>
      </c>
      <c r="H84" s="952">
        <v>23.17</v>
      </c>
      <c r="I84" s="952">
        <f t="shared" si="8"/>
        <v>3707.2000000000003</v>
      </c>
      <c r="J84" s="952">
        <v>21.05</v>
      </c>
      <c r="K84" s="952">
        <f t="shared" si="9"/>
        <v>3368</v>
      </c>
      <c r="L84" s="952">
        <v>38</v>
      </c>
      <c r="M84" s="952">
        <f t="shared" si="10"/>
        <v>6080</v>
      </c>
      <c r="N84" s="952">
        <v>60</v>
      </c>
      <c r="O84" s="952">
        <f t="shared" si="11"/>
        <v>9600</v>
      </c>
    </row>
    <row r="85" spans="2:15" s="464" customFormat="1" ht="29.5" thickBot="1" x14ac:dyDescent="0.4">
      <c r="B85" s="938" t="s">
        <v>1976</v>
      </c>
      <c r="C85" s="942" t="s">
        <v>1977</v>
      </c>
      <c r="D85" s="939" t="s">
        <v>3</v>
      </c>
      <c r="E85" s="940">
        <v>2650</v>
      </c>
      <c r="F85" s="950">
        <v>16.5</v>
      </c>
      <c r="G85" s="951">
        <f t="shared" si="7"/>
        <v>43725</v>
      </c>
      <c r="H85" s="952">
        <v>14.99</v>
      </c>
      <c r="I85" s="952">
        <f t="shared" si="8"/>
        <v>39723.5</v>
      </c>
      <c r="J85" s="952">
        <v>14.27</v>
      </c>
      <c r="K85" s="952">
        <f t="shared" si="9"/>
        <v>37815.5</v>
      </c>
      <c r="L85" s="952">
        <v>36</v>
      </c>
      <c r="M85" s="952">
        <f t="shared" si="10"/>
        <v>95400</v>
      </c>
      <c r="N85" s="952">
        <v>20</v>
      </c>
      <c r="O85" s="952">
        <f t="shared" si="11"/>
        <v>53000</v>
      </c>
    </row>
    <row r="86" spans="2:15" s="464" customFormat="1" ht="29.5" thickBot="1" x14ac:dyDescent="0.4">
      <c r="B86" s="938" t="s">
        <v>1978</v>
      </c>
      <c r="C86" s="942" t="s">
        <v>1979</v>
      </c>
      <c r="D86" s="943" t="s">
        <v>10</v>
      </c>
      <c r="E86" s="508">
        <v>2</v>
      </c>
      <c r="F86" s="950">
        <v>165</v>
      </c>
      <c r="G86" s="951">
        <f t="shared" si="7"/>
        <v>330</v>
      </c>
      <c r="H86" s="952">
        <v>311.85000000000002</v>
      </c>
      <c r="I86" s="952">
        <f t="shared" si="8"/>
        <v>623.70000000000005</v>
      </c>
      <c r="J86" s="952">
        <v>1579.08</v>
      </c>
      <c r="K86" s="952">
        <f t="shared" si="9"/>
        <v>3158.16</v>
      </c>
      <c r="L86" s="952">
        <v>170</v>
      </c>
      <c r="M86" s="952">
        <f t="shared" si="10"/>
        <v>340</v>
      </c>
      <c r="N86" s="952">
        <v>200</v>
      </c>
      <c r="O86" s="952">
        <f t="shared" si="11"/>
        <v>400</v>
      </c>
    </row>
    <row r="87" spans="2:15" s="464" customFormat="1" ht="29.5" thickBot="1" x14ac:dyDescent="0.4">
      <c r="B87" s="938" t="s">
        <v>1980</v>
      </c>
      <c r="C87" s="942" t="s">
        <v>1981</v>
      </c>
      <c r="D87" s="943" t="s">
        <v>10</v>
      </c>
      <c r="E87" s="508">
        <v>1</v>
      </c>
      <c r="F87" s="950">
        <v>150</v>
      </c>
      <c r="G87" s="951">
        <f t="shared" si="7"/>
        <v>150</v>
      </c>
      <c r="H87" s="952">
        <v>192.5</v>
      </c>
      <c r="I87" s="952">
        <f t="shared" si="8"/>
        <v>192.5</v>
      </c>
      <c r="J87" s="952">
        <v>1813.02</v>
      </c>
      <c r="K87" s="952">
        <f t="shared" si="9"/>
        <v>1813.02</v>
      </c>
      <c r="L87" s="952">
        <v>150</v>
      </c>
      <c r="M87" s="952">
        <f t="shared" si="10"/>
        <v>150</v>
      </c>
      <c r="N87" s="952">
        <v>200</v>
      </c>
      <c r="O87" s="952">
        <f t="shared" si="11"/>
        <v>200</v>
      </c>
    </row>
    <row r="88" spans="2:15" s="464" customFormat="1" ht="29.5" thickBot="1" x14ac:dyDescent="0.4">
      <c r="B88" s="938" t="s">
        <v>1982</v>
      </c>
      <c r="C88" s="942" t="s">
        <v>1983</v>
      </c>
      <c r="D88" s="939" t="s">
        <v>10</v>
      </c>
      <c r="E88" s="508">
        <v>1</v>
      </c>
      <c r="F88" s="950">
        <v>745</v>
      </c>
      <c r="G88" s="951">
        <f t="shared" si="7"/>
        <v>745</v>
      </c>
      <c r="H88" s="952">
        <v>1237.5</v>
      </c>
      <c r="I88" s="952">
        <f t="shared" si="8"/>
        <v>1237.5</v>
      </c>
      <c r="J88" s="952">
        <v>3743.01</v>
      </c>
      <c r="K88" s="952">
        <f t="shared" si="9"/>
        <v>3743.01</v>
      </c>
      <c r="L88" s="952">
        <v>750</v>
      </c>
      <c r="M88" s="952">
        <f t="shared" si="10"/>
        <v>750</v>
      </c>
      <c r="N88" s="952">
        <v>800</v>
      </c>
      <c r="O88" s="952">
        <f t="shared" si="11"/>
        <v>800</v>
      </c>
    </row>
    <row r="89" spans="2:15" s="464" customFormat="1" ht="29.5" thickBot="1" x14ac:dyDescent="0.4">
      <c r="B89" s="938" t="s">
        <v>1984</v>
      </c>
      <c r="C89" s="942" t="s">
        <v>1985</v>
      </c>
      <c r="D89" s="943" t="s">
        <v>10</v>
      </c>
      <c r="E89" s="508">
        <v>2</v>
      </c>
      <c r="F89" s="950">
        <v>85</v>
      </c>
      <c r="G89" s="951">
        <f t="shared" si="7"/>
        <v>170</v>
      </c>
      <c r="H89" s="952">
        <v>187</v>
      </c>
      <c r="I89" s="952">
        <f t="shared" si="8"/>
        <v>374</v>
      </c>
      <c r="J89" s="952">
        <v>1052.72</v>
      </c>
      <c r="K89" s="952">
        <f t="shared" si="9"/>
        <v>2105.44</v>
      </c>
      <c r="L89" s="952">
        <v>135</v>
      </c>
      <c r="M89" s="952">
        <f t="shared" si="10"/>
        <v>270</v>
      </c>
      <c r="N89" s="952">
        <v>100</v>
      </c>
      <c r="O89" s="952">
        <f t="shared" si="11"/>
        <v>200</v>
      </c>
    </row>
    <row r="90" spans="2:15" s="464" customFormat="1" ht="29.5" thickBot="1" x14ac:dyDescent="0.4">
      <c r="B90" s="938" t="s">
        <v>1986</v>
      </c>
      <c r="C90" s="942" t="s">
        <v>1987</v>
      </c>
      <c r="D90" s="943" t="s">
        <v>10</v>
      </c>
      <c r="E90" s="508">
        <v>1</v>
      </c>
      <c r="F90" s="950">
        <v>150</v>
      </c>
      <c r="G90" s="951">
        <f t="shared" si="7"/>
        <v>150</v>
      </c>
      <c r="H90" s="952">
        <v>214.5</v>
      </c>
      <c r="I90" s="952">
        <f t="shared" si="8"/>
        <v>214.5</v>
      </c>
      <c r="J90" s="952">
        <v>1286.6600000000001</v>
      </c>
      <c r="K90" s="952">
        <f t="shared" si="9"/>
        <v>1286.6600000000001</v>
      </c>
      <c r="L90" s="952">
        <v>160</v>
      </c>
      <c r="M90" s="952">
        <f t="shared" si="10"/>
        <v>160</v>
      </c>
      <c r="N90" s="952">
        <v>100</v>
      </c>
      <c r="O90" s="952">
        <f t="shared" si="11"/>
        <v>100</v>
      </c>
    </row>
    <row r="91" spans="2:15" s="464" customFormat="1" ht="29.5" thickBot="1" x14ac:dyDescent="0.4">
      <c r="B91" s="938" t="s">
        <v>1988</v>
      </c>
      <c r="C91" s="942" t="s">
        <v>1989</v>
      </c>
      <c r="D91" s="943" t="s">
        <v>10</v>
      </c>
      <c r="E91" s="508">
        <v>3</v>
      </c>
      <c r="F91" s="950">
        <v>43</v>
      </c>
      <c r="G91" s="951">
        <f t="shared" si="7"/>
        <v>129</v>
      </c>
      <c r="H91" s="952">
        <v>51.7</v>
      </c>
      <c r="I91" s="952">
        <f t="shared" si="8"/>
        <v>155.10000000000002</v>
      </c>
      <c r="J91" s="952">
        <v>1169.69</v>
      </c>
      <c r="K91" s="952">
        <f t="shared" si="9"/>
        <v>3509.07</v>
      </c>
      <c r="L91" s="952">
        <v>70</v>
      </c>
      <c r="M91" s="952">
        <f t="shared" si="10"/>
        <v>210</v>
      </c>
      <c r="N91" s="952">
        <v>150</v>
      </c>
      <c r="O91" s="952">
        <f t="shared" si="11"/>
        <v>450</v>
      </c>
    </row>
    <row r="92" spans="2:15" s="464" customFormat="1" ht="29.5" thickBot="1" x14ac:dyDescent="0.4">
      <c r="B92" s="938" t="s">
        <v>1990</v>
      </c>
      <c r="C92" s="942" t="s">
        <v>1991</v>
      </c>
      <c r="D92" s="939" t="s">
        <v>10</v>
      </c>
      <c r="E92" s="508">
        <v>9</v>
      </c>
      <c r="F92" s="950">
        <v>530</v>
      </c>
      <c r="G92" s="951">
        <f t="shared" si="7"/>
        <v>4770</v>
      </c>
      <c r="H92" s="952">
        <v>1017.5</v>
      </c>
      <c r="I92" s="952">
        <f t="shared" si="8"/>
        <v>9157.5</v>
      </c>
      <c r="J92" s="952">
        <v>1696.05</v>
      </c>
      <c r="K92" s="952">
        <f t="shared" si="9"/>
        <v>15264.449999999999</v>
      </c>
      <c r="L92" s="952">
        <v>450</v>
      </c>
      <c r="M92" s="952">
        <f t="shared" si="10"/>
        <v>4050</v>
      </c>
      <c r="N92" s="952">
        <v>150</v>
      </c>
      <c r="O92" s="952">
        <f t="shared" si="11"/>
        <v>1350</v>
      </c>
    </row>
    <row r="93" spans="2:15" s="464" customFormat="1" ht="29.5" thickBot="1" x14ac:dyDescent="0.4">
      <c r="B93" s="938" t="s">
        <v>1992</v>
      </c>
      <c r="C93" s="942" t="s">
        <v>1993</v>
      </c>
      <c r="D93" s="939" t="s">
        <v>10</v>
      </c>
      <c r="E93" s="508">
        <v>1</v>
      </c>
      <c r="F93" s="950">
        <v>2400</v>
      </c>
      <c r="G93" s="951">
        <f t="shared" si="7"/>
        <v>2400</v>
      </c>
      <c r="H93" s="952">
        <v>3583.8</v>
      </c>
      <c r="I93" s="952">
        <f t="shared" si="8"/>
        <v>3583.8</v>
      </c>
      <c r="J93" s="952">
        <v>7018.15</v>
      </c>
      <c r="K93" s="952">
        <f t="shared" si="9"/>
        <v>7018.15</v>
      </c>
      <c r="L93" s="952">
        <v>2550</v>
      </c>
      <c r="M93" s="952">
        <f t="shared" si="10"/>
        <v>2550</v>
      </c>
      <c r="N93" s="952">
        <v>1000</v>
      </c>
      <c r="O93" s="952">
        <f t="shared" si="11"/>
        <v>1000</v>
      </c>
    </row>
    <row r="94" spans="2:15" s="464" customFormat="1" ht="29.5" thickBot="1" x14ac:dyDescent="0.4">
      <c r="B94" s="938" t="s">
        <v>1994</v>
      </c>
      <c r="C94" s="942" t="s">
        <v>1995</v>
      </c>
      <c r="D94" s="943" t="s">
        <v>10</v>
      </c>
      <c r="E94" s="508">
        <v>80</v>
      </c>
      <c r="F94" s="950">
        <v>237</v>
      </c>
      <c r="G94" s="951">
        <f t="shared" si="7"/>
        <v>18960</v>
      </c>
      <c r="H94" s="952">
        <v>518.65</v>
      </c>
      <c r="I94" s="952">
        <f t="shared" si="8"/>
        <v>41492</v>
      </c>
      <c r="J94" s="952">
        <v>409.39</v>
      </c>
      <c r="K94" s="952">
        <f t="shared" si="9"/>
        <v>32751.199999999997</v>
      </c>
      <c r="L94" s="952">
        <v>425</v>
      </c>
      <c r="M94" s="952">
        <f t="shared" si="10"/>
        <v>34000</v>
      </c>
      <c r="N94" s="952">
        <v>500</v>
      </c>
      <c r="O94" s="952">
        <f t="shared" si="11"/>
        <v>40000</v>
      </c>
    </row>
    <row r="95" spans="2:15" s="464" customFormat="1" ht="29.5" thickBot="1" x14ac:dyDescent="0.4">
      <c r="B95" s="938" t="s">
        <v>1996</v>
      </c>
      <c r="C95" s="942" t="s">
        <v>1997</v>
      </c>
      <c r="D95" s="943" t="s">
        <v>10</v>
      </c>
      <c r="E95" s="508">
        <v>2</v>
      </c>
      <c r="F95" s="950">
        <v>900</v>
      </c>
      <c r="G95" s="951">
        <f t="shared" si="7"/>
        <v>1800</v>
      </c>
      <c r="H95" s="952">
        <v>1457.5</v>
      </c>
      <c r="I95" s="952">
        <f t="shared" si="8"/>
        <v>2915</v>
      </c>
      <c r="J95" s="952">
        <v>1198.93</v>
      </c>
      <c r="K95" s="952">
        <f t="shared" si="9"/>
        <v>2397.86</v>
      </c>
      <c r="L95" s="952">
        <v>1000</v>
      </c>
      <c r="M95" s="952">
        <f t="shared" si="10"/>
        <v>2000</v>
      </c>
      <c r="N95" s="952">
        <v>950</v>
      </c>
      <c r="O95" s="952">
        <f t="shared" si="11"/>
        <v>1900</v>
      </c>
    </row>
    <row r="96" spans="2:15" s="464" customFormat="1" ht="29.5" thickBot="1" x14ac:dyDescent="0.4">
      <c r="B96" s="938" t="s">
        <v>1998</v>
      </c>
      <c r="C96" s="942" t="s">
        <v>1999</v>
      </c>
      <c r="D96" s="944" t="s">
        <v>10</v>
      </c>
      <c r="E96" s="508">
        <v>88</v>
      </c>
      <c r="F96" s="950">
        <v>611</v>
      </c>
      <c r="G96" s="951">
        <f t="shared" si="7"/>
        <v>53768</v>
      </c>
      <c r="H96" s="952">
        <v>532.73</v>
      </c>
      <c r="I96" s="952">
        <f t="shared" si="8"/>
        <v>46880.240000000005</v>
      </c>
      <c r="J96" s="952">
        <v>566.48</v>
      </c>
      <c r="K96" s="952">
        <f t="shared" si="9"/>
        <v>49850.240000000005</v>
      </c>
      <c r="L96" s="952">
        <v>495</v>
      </c>
      <c r="M96" s="952">
        <f t="shared" si="10"/>
        <v>43560</v>
      </c>
      <c r="N96" s="952">
        <v>542</v>
      </c>
      <c r="O96" s="952">
        <f t="shared" si="11"/>
        <v>47696</v>
      </c>
    </row>
    <row r="97" spans="2:15" s="464" customFormat="1" ht="29.5" thickBot="1" x14ac:dyDescent="0.4">
      <c r="B97" s="938" t="s">
        <v>2000</v>
      </c>
      <c r="C97" s="942" t="s">
        <v>2001</v>
      </c>
      <c r="D97" s="939" t="s">
        <v>10</v>
      </c>
      <c r="E97" s="508">
        <v>672</v>
      </c>
      <c r="F97" s="950">
        <v>96</v>
      </c>
      <c r="G97" s="951">
        <f t="shared" si="7"/>
        <v>64512</v>
      </c>
      <c r="H97" s="952">
        <v>74.69</v>
      </c>
      <c r="I97" s="952">
        <f t="shared" si="8"/>
        <v>50191.68</v>
      </c>
      <c r="J97" s="952">
        <v>79.42</v>
      </c>
      <c r="K97" s="952">
        <f t="shared" si="9"/>
        <v>53370.239999999998</v>
      </c>
      <c r="L97" s="952">
        <v>78</v>
      </c>
      <c r="M97" s="952">
        <f t="shared" si="10"/>
        <v>52416</v>
      </c>
      <c r="N97" s="952">
        <v>125</v>
      </c>
      <c r="O97" s="952">
        <f t="shared" si="11"/>
        <v>84000</v>
      </c>
    </row>
    <row r="98" spans="2:15" s="464" customFormat="1" ht="29.5" thickBot="1" x14ac:dyDescent="0.4">
      <c r="B98" s="938" t="s">
        <v>2002</v>
      </c>
      <c r="C98" s="942" t="s">
        <v>2003</v>
      </c>
      <c r="D98" s="939" t="s">
        <v>10</v>
      </c>
      <c r="E98" s="508">
        <v>121</v>
      </c>
      <c r="F98" s="950">
        <v>37</v>
      </c>
      <c r="G98" s="951">
        <f t="shared" si="7"/>
        <v>4477</v>
      </c>
      <c r="H98" s="952">
        <v>25.08</v>
      </c>
      <c r="I98" s="952">
        <f t="shared" si="8"/>
        <v>3034.68</v>
      </c>
      <c r="J98" s="952">
        <v>26.66</v>
      </c>
      <c r="K98" s="952">
        <f t="shared" si="9"/>
        <v>3225.86</v>
      </c>
      <c r="L98" s="952">
        <v>33</v>
      </c>
      <c r="M98" s="952">
        <f t="shared" si="10"/>
        <v>3993</v>
      </c>
      <c r="N98" s="952">
        <v>19.07</v>
      </c>
      <c r="O98" s="952">
        <f t="shared" si="11"/>
        <v>2307.4700000000003</v>
      </c>
    </row>
    <row r="99" spans="2:15" s="464" customFormat="1" ht="29.5" thickBot="1" x14ac:dyDescent="0.4">
      <c r="B99" s="938" t="s">
        <v>2004</v>
      </c>
      <c r="C99" s="942" t="s">
        <v>1827</v>
      </c>
      <c r="D99" s="939" t="s">
        <v>8</v>
      </c>
      <c r="E99" s="940">
        <v>12796</v>
      </c>
      <c r="F99" s="950">
        <v>1.75</v>
      </c>
      <c r="G99" s="951">
        <f t="shared" si="7"/>
        <v>22393</v>
      </c>
      <c r="H99" s="952">
        <v>1.71</v>
      </c>
      <c r="I99" s="952">
        <f t="shared" si="8"/>
        <v>21881.16</v>
      </c>
      <c r="J99" s="952">
        <v>1.51</v>
      </c>
      <c r="K99" s="952">
        <f t="shared" si="9"/>
        <v>19321.96</v>
      </c>
      <c r="L99" s="952">
        <v>2</v>
      </c>
      <c r="M99" s="952">
        <f t="shared" si="10"/>
        <v>25592</v>
      </c>
      <c r="N99" s="952">
        <v>1.5</v>
      </c>
      <c r="O99" s="952">
        <f t="shared" si="11"/>
        <v>19194</v>
      </c>
    </row>
    <row r="100" spans="2:15" s="464" customFormat="1" ht="29.5" thickBot="1" x14ac:dyDescent="0.4">
      <c r="B100" s="938" t="s">
        <v>2005</v>
      </c>
      <c r="C100" s="510" t="s">
        <v>2006</v>
      </c>
      <c r="D100" s="939" t="s">
        <v>100</v>
      </c>
      <c r="E100" s="508">
        <v>1</v>
      </c>
      <c r="F100" s="950">
        <v>16545.2</v>
      </c>
      <c r="G100" s="951">
        <f t="shared" si="7"/>
        <v>16545.2</v>
      </c>
      <c r="H100" s="952">
        <v>20622.8</v>
      </c>
      <c r="I100" s="952">
        <f t="shared" si="8"/>
        <v>20622.8</v>
      </c>
      <c r="J100" s="952">
        <v>5694.06</v>
      </c>
      <c r="K100" s="952">
        <f t="shared" si="9"/>
        <v>5694.06</v>
      </c>
      <c r="L100" s="952">
        <v>33600</v>
      </c>
      <c r="M100" s="952">
        <f t="shared" si="10"/>
        <v>33600</v>
      </c>
      <c r="N100" s="952">
        <v>21835.72</v>
      </c>
      <c r="O100" s="952">
        <f t="shared" si="11"/>
        <v>21835.72</v>
      </c>
    </row>
    <row r="101" spans="2:15" s="464" customFormat="1" ht="29.5" thickBot="1" x14ac:dyDescent="0.4">
      <c r="B101" s="938" t="s">
        <v>2007</v>
      </c>
      <c r="C101" s="945" t="s">
        <v>2008</v>
      </c>
      <c r="D101" s="943" t="s">
        <v>10</v>
      </c>
      <c r="E101" s="508">
        <v>79</v>
      </c>
      <c r="F101" s="950">
        <v>179.5</v>
      </c>
      <c r="G101" s="951">
        <f t="shared" si="7"/>
        <v>14180.5</v>
      </c>
      <c r="H101" s="952">
        <v>448.25</v>
      </c>
      <c r="I101" s="952">
        <f t="shared" si="8"/>
        <v>35411.75</v>
      </c>
      <c r="J101" s="952">
        <v>476.64</v>
      </c>
      <c r="K101" s="952">
        <f t="shared" si="9"/>
        <v>37654.559999999998</v>
      </c>
      <c r="L101" s="952">
        <v>375</v>
      </c>
      <c r="M101" s="952">
        <f t="shared" si="10"/>
        <v>29625</v>
      </c>
      <c r="N101" s="952">
        <v>415.36</v>
      </c>
      <c r="O101" s="952">
        <f t="shared" si="11"/>
        <v>32813.440000000002</v>
      </c>
    </row>
    <row r="102" spans="2:15" s="464" customFormat="1" ht="29.5" thickBot="1" x14ac:dyDescent="0.4">
      <c r="B102" s="938" t="s">
        <v>2009</v>
      </c>
      <c r="C102" s="945" t="s">
        <v>2010</v>
      </c>
      <c r="D102" s="943" t="s">
        <v>10</v>
      </c>
      <c r="E102" s="508">
        <v>6</v>
      </c>
      <c r="F102" s="950">
        <v>17010</v>
      </c>
      <c r="G102" s="951">
        <f t="shared" si="7"/>
        <v>102060</v>
      </c>
      <c r="H102" s="952">
        <v>15829</v>
      </c>
      <c r="I102" s="952">
        <f t="shared" si="8"/>
        <v>94974</v>
      </c>
      <c r="J102" s="952">
        <v>16831.849999999999</v>
      </c>
      <c r="K102" s="952">
        <f t="shared" si="9"/>
        <v>100991.09999999999</v>
      </c>
      <c r="L102" s="952">
        <v>16560</v>
      </c>
      <c r="M102" s="952">
        <f t="shared" si="10"/>
        <v>99360</v>
      </c>
      <c r="N102" s="952">
        <v>18197.169999999998</v>
      </c>
      <c r="O102" s="952">
        <f t="shared" si="11"/>
        <v>109183.01999999999</v>
      </c>
    </row>
    <row r="103" spans="2:15" s="464" customFormat="1" ht="29.5" thickBot="1" x14ac:dyDescent="0.4">
      <c r="B103" s="938" t="s">
        <v>2011</v>
      </c>
      <c r="C103" s="945" t="s">
        <v>2012</v>
      </c>
      <c r="D103" s="943" t="s">
        <v>3</v>
      </c>
      <c r="E103" s="946">
        <v>3500</v>
      </c>
      <c r="F103" s="950">
        <v>10.199999999999999</v>
      </c>
      <c r="G103" s="951">
        <f t="shared" si="7"/>
        <v>35700</v>
      </c>
      <c r="H103" s="952">
        <v>21.51</v>
      </c>
      <c r="I103" s="952">
        <f t="shared" si="8"/>
        <v>75285</v>
      </c>
      <c r="J103" s="952">
        <v>14.38</v>
      </c>
      <c r="K103" s="952">
        <f t="shared" si="9"/>
        <v>50330</v>
      </c>
      <c r="L103" s="952">
        <v>17</v>
      </c>
      <c r="M103" s="952">
        <f t="shared" si="10"/>
        <v>59500</v>
      </c>
      <c r="N103" s="952">
        <v>18.2</v>
      </c>
      <c r="O103" s="952">
        <f t="shared" si="11"/>
        <v>63700</v>
      </c>
    </row>
    <row r="104" spans="2:15" s="464" customFormat="1" ht="29.5" thickBot="1" x14ac:dyDescent="0.4">
      <c r="B104" s="938" t="s">
        <v>2013</v>
      </c>
      <c r="C104" s="945" t="s">
        <v>2014</v>
      </c>
      <c r="D104" s="943" t="s">
        <v>10</v>
      </c>
      <c r="E104" s="508">
        <v>6</v>
      </c>
      <c r="F104" s="950">
        <v>2455</v>
      </c>
      <c r="G104" s="951">
        <f t="shared" si="7"/>
        <v>14730</v>
      </c>
      <c r="H104" s="952">
        <v>1864.5</v>
      </c>
      <c r="I104" s="952">
        <f t="shared" si="8"/>
        <v>11187</v>
      </c>
      <c r="J104" s="952">
        <v>1982.63</v>
      </c>
      <c r="K104" s="952">
        <f t="shared" si="9"/>
        <v>11895.78</v>
      </c>
      <c r="L104" s="952">
        <v>2400</v>
      </c>
      <c r="M104" s="952">
        <f t="shared" si="10"/>
        <v>14400</v>
      </c>
      <c r="N104" s="952">
        <v>2594.06</v>
      </c>
      <c r="O104" s="952">
        <f t="shared" si="11"/>
        <v>15564.36</v>
      </c>
    </row>
    <row r="105" spans="2:15" s="464" customFormat="1" ht="29.5" thickBot="1" x14ac:dyDescent="0.4">
      <c r="B105" s="938" t="s">
        <v>2015</v>
      </c>
      <c r="C105" s="945" t="s">
        <v>2016</v>
      </c>
      <c r="D105" s="943" t="s">
        <v>10</v>
      </c>
      <c r="E105" s="508">
        <v>6</v>
      </c>
      <c r="F105" s="950">
        <v>4400</v>
      </c>
      <c r="G105" s="951">
        <f t="shared" si="7"/>
        <v>26400</v>
      </c>
      <c r="H105" s="952">
        <v>5143.6000000000004</v>
      </c>
      <c r="I105" s="952">
        <f t="shared" si="8"/>
        <v>30861.600000000002</v>
      </c>
      <c r="J105" s="952">
        <v>5469.47</v>
      </c>
      <c r="K105" s="952">
        <f t="shared" si="9"/>
        <v>32816.82</v>
      </c>
      <c r="L105" s="952">
        <v>3800</v>
      </c>
      <c r="M105" s="952">
        <f t="shared" si="10"/>
        <v>22800</v>
      </c>
      <c r="N105" s="952">
        <v>4139.1899999999996</v>
      </c>
      <c r="O105" s="952">
        <f t="shared" si="11"/>
        <v>24835.14</v>
      </c>
    </row>
    <row r="106" spans="2:15" s="464" customFormat="1" ht="29.5" thickBot="1" x14ac:dyDescent="0.4">
      <c r="B106" s="938" t="s">
        <v>2017</v>
      </c>
      <c r="C106" s="945" t="s">
        <v>2018</v>
      </c>
      <c r="D106" s="943" t="s">
        <v>10</v>
      </c>
      <c r="E106" s="508">
        <v>6</v>
      </c>
      <c r="F106" s="950">
        <v>100</v>
      </c>
      <c r="G106" s="951">
        <f t="shared" si="7"/>
        <v>600</v>
      </c>
      <c r="H106" s="952">
        <v>143</v>
      </c>
      <c r="I106" s="952">
        <f t="shared" si="8"/>
        <v>858</v>
      </c>
      <c r="J106" s="952">
        <v>152.06</v>
      </c>
      <c r="K106" s="952">
        <f t="shared" si="9"/>
        <v>912.36</v>
      </c>
      <c r="L106" s="952">
        <v>275</v>
      </c>
      <c r="M106" s="952">
        <f t="shared" si="10"/>
        <v>1650</v>
      </c>
      <c r="N106" s="952">
        <v>304.04000000000002</v>
      </c>
      <c r="O106" s="952">
        <f t="shared" si="11"/>
        <v>1824.2400000000002</v>
      </c>
    </row>
    <row r="107" spans="2:15" s="464" customFormat="1" ht="29.5" thickBot="1" x14ac:dyDescent="0.4">
      <c r="B107" s="938" t="s">
        <v>2019</v>
      </c>
      <c r="C107" s="945" t="s">
        <v>2020</v>
      </c>
      <c r="D107" s="943" t="s">
        <v>3</v>
      </c>
      <c r="E107" s="946">
        <v>4500</v>
      </c>
      <c r="F107" s="950">
        <v>41.5</v>
      </c>
      <c r="G107" s="951">
        <f t="shared" si="7"/>
        <v>186750</v>
      </c>
      <c r="H107" s="952">
        <v>31.82</v>
      </c>
      <c r="I107" s="952">
        <f t="shared" si="8"/>
        <v>143190</v>
      </c>
      <c r="J107" s="952">
        <v>35.65</v>
      </c>
      <c r="K107" s="952">
        <f t="shared" si="9"/>
        <v>160425</v>
      </c>
      <c r="L107" s="952">
        <v>29</v>
      </c>
      <c r="M107" s="952">
        <f t="shared" si="10"/>
        <v>130500</v>
      </c>
      <c r="N107" s="952">
        <v>31.39</v>
      </c>
      <c r="O107" s="952">
        <f t="shared" si="11"/>
        <v>141255</v>
      </c>
    </row>
    <row r="108" spans="2:15" s="464" customFormat="1" ht="29.5" thickBot="1" x14ac:dyDescent="0.4">
      <c r="B108" s="938" t="s">
        <v>2021</v>
      </c>
      <c r="C108" s="945" t="s">
        <v>2022</v>
      </c>
      <c r="D108" s="943" t="s">
        <v>3</v>
      </c>
      <c r="E108" s="947">
        <v>800</v>
      </c>
      <c r="F108" s="950">
        <v>105</v>
      </c>
      <c r="G108" s="951">
        <f t="shared" si="7"/>
        <v>84000</v>
      </c>
      <c r="H108" s="952">
        <v>30.65</v>
      </c>
      <c r="I108" s="952">
        <f t="shared" si="8"/>
        <v>24520</v>
      </c>
      <c r="J108" s="952">
        <v>32.590000000000003</v>
      </c>
      <c r="K108" s="952">
        <f t="shared" si="9"/>
        <v>26072.000000000004</v>
      </c>
      <c r="L108" s="952">
        <v>40</v>
      </c>
      <c r="M108" s="952">
        <f t="shared" si="10"/>
        <v>32000</v>
      </c>
      <c r="N108" s="952">
        <v>43.67</v>
      </c>
      <c r="O108" s="952">
        <f t="shared" si="11"/>
        <v>34936</v>
      </c>
    </row>
    <row r="109" spans="2:15" s="464" customFormat="1" ht="29.5" thickBot="1" x14ac:dyDescent="0.4">
      <c r="B109" s="938" t="s">
        <v>2023</v>
      </c>
      <c r="C109" s="945" t="s">
        <v>2024</v>
      </c>
      <c r="D109" s="943" t="s">
        <v>3</v>
      </c>
      <c r="E109" s="946">
        <v>3600</v>
      </c>
      <c r="F109" s="950">
        <v>12.2</v>
      </c>
      <c r="G109" s="951">
        <f t="shared" si="7"/>
        <v>43920</v>
      </c>
      <c r="H109" s="952">
        <v>13.62</v>
      </c>
      <c r="I109" s="952">
        <f t="shared" si="8"/>
        <v>49032</v>
      </c>
      <c r="J109" s="952">
        <v>14.27</v>
      </c>
      <c r="K109" s="952">
        <f t="shared" si="9"/>
        <v>51372</v>
      </c>
      <c r="L109" s="952">
        <v>21</v>
      </c>
      <c r="M109" s="952">
        <f t="shared" si="10"/>
        <v>75600</v>
      </c>
      <c r="N109" s="952">
        <v>22.42</v>
      </c>
      <c r="O109" s="952">
        <f t="shared" si="11"/>
        <v>80712</v>
      </c>
    </row>
    <row r="110" spans="2:15" s="464" customFormat="1" ht="29.5" thickBot="1" x14ac:dyDescent="0.4">
      <c r="B110" s="938" t="s">
        <v>2025</v>
      </c>
      <c r="C110" s="510" t="s">
        <v>2026</v>
      </c>
      <c r="D110" s="939" t="s">
        <v>330</v>
      </c>
      <c r="E110" s="508">
        <v>1</v>
      </c>
      <c r="F110" s="950">
        <v>60000</v>
      </c>
      <c r="G110" s="951">
        <f t="shared" si="7"/>
        <v>60000</v>
      </c>
      <c r="H110" s="952">
        <v>60000</v>
      </c>
      <c r="I110" s="952">
        <f t="shared" si="8"/>
        <v>60000</v>
      </c>
      <c r="J110" s="952">
        <v>60000</v>
      </c>
      <c r="K110" s="952">
        <f t="shared" si="9"/>
        <v>60000</v>
      </c>
      <c r="L110" s="952">
        <v>60000</v>
      </c>
      <c r="M110" s="952">
        <f t="shared" si="10"/>
        <v>60000</v>
      </c>
      <c r="N110" s="952">
        <v>60000</v>
      </c>
      <c r="O110" s="952">
        <f t="shared" si="11"/>
        <v>60000</v>
      </c>
    </row>
    <row r="111" spans="2:15" s="464" customFormat="1" ht="29.5" thickBot="1" x14ac:dyDescent="0.4">
      <c r="B111" s="938" t="s">
        <v>2027</v>
      </c>
      <c r="C111" s="510" t="s">
        <v>217</v>
      </c>
      <c r="D111" s="939" t="s">
        <v>8</v>
      </c>
      <c r="E111" s="508">
        <v>300</v>
      </c>
      <c r="F111" s="950">
        <v>42.5</v>
      </c>
      <c r="G111" s="951">
        <f t="shared" si="7"/>
        <v>12750</v>
      </c>
      <c r="H111" s="952">
        <v>20.350000000000001</v>
      </c>
      <c r="I111" s="952">
        <f t="shared" si="8"/>
        <v>6105</v>
      </c>
      <c r="J111" s="952">
        <v>32.75</v>
      </c>
      <c r="K111" s="952">
        <f t="shared" si="9"/>
        <v>9825</v>
      </c>
      <c r="L111" s="952">
        <v>22</v>
      </c>
      <c r="M111" s="952">
        <f t="shared" si="10"/>
        <v>6600</v>
      </c>
      <c r="N111" s="952">
        <v>61.73</v>
      </c>
      <c r="O111" s="952">
        <f t="shared" si="11"/>
        <v>18519</v>
      </c>
    </row>
    <row r="112" spans="2:15" s="464" customFormat="1" ht="29.5" thickBot="1" x14ac:dyDescent="0.4">
      <c r="B112" s="938" t="s">
        <v>2028</v>
      </c>
      <c r="C112" s="510" t="s">
        <v>2029</v>
      </c>
      <c r="D112" s="939" t="s">
        <v>3</v>
      </c>
      <c r="E112" s="508">
        <v>250</v>
      </c>
      <c r="F112" s="950">
        <v>9.8000000000000007</v>
      </c>
      <c r="G112" s="951">
        <f t="shared" si="7"/>
        <v>2450</v>
      </c>
      <c r="H112" s="952">
        <v>30.25</v>
      </c>
      <c r="I112" s="952">
        <f t="shared" si="8"/>
        <v>7562.5</v>
      </c>
      <c r="J112" s="952">
        <v>5.76</v>
      </c>
      <c r="K112" s="952">
        <f t="shared" si="9"/>
        <v>1440</v>
      </c>
      <c r="L112" s="952">
        <v>8</v>
      </c>
      <c r="M112" s="952">
        <f t="shared" si="10"/>
        <v>2000</v>
      </c>
      <c r="N112" s="952">
        <v>9.66</v>
      </c>
      <c r="O112" s="952">
        <f t="shared" si="11"/>
        <v>2415</v>
      </c>
    </row>
    <row r="113" spans="2:15" s="464" customFormat="1" ht="29.5" thickBot="1" x14ac:dyDescent="0.4">
      <c r="B113" s="938" t="s">
        <v>2030</v>
      </c>
      <c r="C113" s="510" t="s">
        <v>1243</v>
      </c>
      <c r="D113" s="939" t="s">
        <v>330</v>
      </c>
      <c r="E113" s="508">
        <v>1</v>
      </c>
      <c r="F113" s="950">
        <v>5000</v>
      </c>
      <c r="G113" s="951">
        <f t="shared" si="7"/>
        <v>5000</v>
      </c>
      <c r="H113" s="952">
        <v>5000</v>
      </c>
      <c r="I113" s="952">
        <f t="shared" si="8"/>
        <v>5000</v>
      </c>
      <c r="J113" s="952">
        <v>5000</v>
      </c>
      <c r="K113" s="952">
        <f t="shared" si="9"/>
        <v>5000</v>
      </c>
      <c r="L113" s="952">
        <v>5000</v>
      </c>
      <c r="M113" s="952">
        <f t="shared" si="10"/>
        <v>5000</v>
      </c>
      <c r="N113" s="952">
        <v>5000</v>
      </c>
      <c r="O113" s="952">
        <f t="shared" si="11"/>
        <v>5000</v>
      </c>
    </row>
    <row r="114" spans="2:15" s="464" customFormat="1" ht="29" x14ac:dyDescent="0.35">
      <c r="B114" s="948" t="s">
        <v>2031</v>
      </c>
      <c r="C114" s="941" t="s">
        <v>2032</v>
      </c>
      <c r="D114" s="525" t="s">
        <v>330</v>
      </c>
      <c r="E114" s="949">
        <v>1</v>
      </c>
      <c r="F114" s="950">
        <v>75000</v>
      </c>
      <c r="G114" s="951">
        <v>75000</v>
      </c>
      <c r="H114" s="952">
        <v>75000</v>
      </c>
      <c r="I114" s="952">
        <v>75000</v>
      </c>
      <c r="J114" s="952">
        <v>75000</v>
      </c>
      <c r="K114" s="952">
        <f t="shared" si="9"/>
        <v>75000</v>
      </c>
      <c r="L114" s="952">
        <v>75000</v>
      </c>
      <c r="M114" s="952">
        <f t="shared" si="10"/>
        <v>75000</v>
      </c>
      <c r="N114" s="952">
        <v>75000</v>
      </c>
      <c r="O114" s="952">
        <f t="shared" si="11"/>
        <v>75000</v>
      </c>
    </row>
    <row r="115" spans="2:15" s="464" customFormat="1" ht="15.5" x14ac:dyDescent="0.35">
      <c r="B115" s="1819" t="s">
        <v>1245</v>
      </c>
      <c r="C115" s="1819"/>
      <c r="D115" s="1819"/>
      <c r="E115" s="1819"/>
      <c r="F115" s="952"/>
      <c r="G115" s="953">
        <f>SUM(G6:G114)</f>
        <v>2328270.9</v>
      </c>
      <c r="H115" s="953"/>
      <c r="I115" s="953">
        <f t="shared" ref="I115" si="12">SUM(I6:I114)</f>
        <v>2330027.5</v>
      </c>
      <c r="J115" s="953"/>
      <c r="K115" s="953">
        <f t="shared" ref="K115" si="13">SUM(K6:K114)</f>
        <v>2363359.79</v>
      </c>
      <c r="L115" s="953"/>
      <c r="M115" s="953">
        <f t="shared" ref="M115" si="14">SUM(M6:M114)</f>
        <v>2444611</v>
      </c>
      <c r="N115" s="953"/>
      <c r="O115" s="953">
        <f t="shared" ref="O115" si="15">SUM(O6:O114)</f>
        <v>2544995.4900000007</v>
      </c>
    </row>
    <row r="116" spans="2:15" s="464" customFormat="1" x14ac:dyDescent="0.35">
      <c r="C116" s="1819" t="s">
        <v>2033</v>
      </c>
      <c r="D116" s="1819"/>
      <c r="E116" s="1819"/>
      <c r="F116" s="952"/>
      <c r="G116" s="952">
        <v>2328270</v>
      </c>
      <c r="H116" s="952"/>
      <c r="I116" s="952">
        <v>2329841.7799999998</v>
      </c>
      <c r="J116" s="952"/>
      <c r="K116" s="952">
        <v>2363286.52</v>
      </c>
      <c r="L116" s="952"/>
      <c r="M116" s="952">
        <v>2444611</v>
      </c>
      <c r="N116" s="952"/>
      <c r="O116" s="952">
        <v>2545611.4900000002</v>
      </c>
    </row>
    <row r="117" spans="2:15" s="464" customFormat="1" x14ac:dyDescent="0.35">
      <c r="C117" s="1819" t="s">
        <v>672</v>
      </c>
      <c r="D117" s="1819"/>
      <c r="E117" s="1819"/>
      <c r="F117" s="952"/>
      <c r="G117" s="954">
        <f>G116-G115</f>
        <v>-0.89999999990686774</v>
      </c>
      <c r="H117" s="955"/>
      <c r="I117" s="954">
        <f>I116-I115</f>
        <v>-185.72000000020489</v>
      </c>
      <c r="J117" s="955"/>
      <c r="K117" s="954">
        <f t="shared" ref="K117" si="16">K116-K115</f>
        <v>-73.270000000018626</v>
      </c>
      <c r="L117" s="955"/>
      <c r="M117" s="954">
        <f t="shared" ref="M117" si="17">M116-M115</f>
        <v>0</v>
      </c>
      <c r="N117" s="955"/>
      <c r="O117" s="954">
        <f t="shared" ref="O117" si="18">O116-O115</f>
        <v>615.99999999953434</v>
      </c>
    </row>
  </sheetData>
  <mergeCells count="35">
    <mergeCell ref="B115:E115"/>
    <mergeCell ref="C116:E116"/>
    <mergeCell ref="C117:E117"/>
    <mergeCell ref="B33:B34"/>
    <mergeCell ref="D33:D34"/>
    <mergeCell ref="E33:E34"/>
    <mergeCell ref="F33:F34"/>
    <mergeCell ref="B35:B36"/>
    <mergeCell ref="D35:D36"/>
    <mergeCell ref="E35:E36"/>
    <mergeCell ref="F35:F36"/>
    <mergeCell ref="B31:B32"/>
    <mergeCell ref="D31:D32"/>
    <mergeCell ref="E31:E32"/>
    <mergeCell ref="F31:F32"/>
    <mergeCell ref="H4:H5"/>
    <mergeCell ref="B4:B5"/>
    <mergeCell ref="C4:C5"/>
    <mergeCell ref="D4:D5"/>
    <mergeCell ref="E4:E5"/>
    <mergeCell ref="B2:E3"/>
    <mergeCell ref="F2:G3"/>
    <mergeCell ref="H2:I3"/>
    <mergeCell ref="N4:N5"/>
    <mergeCell ref="O4:O5"/>
    <mergeCell ref="I4:I5"/>
    <mergeCell ref="J4:J5"/>
    <mergeCell ref="K4:K5"/>
    <mergeCell ref="L4:L5"/>
    <mergeCell ref="M4:M5"/>
    <mergeCell ref="J2:K3"/>
    <mergeCell ref="L2:M3"/>
    <mergeCell ref="N2:O3"/>
    <mergeCell ref="F4:F5"/>
    <mergeCell ref="G4:G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64"/>
  <sheetViews>
    <sheetView workbookViewId="0">
      <selection activeCell="F15" sqref="F15"/>
    </sheetView>
  </sheetViews>
  <sheetFormatPr defaultRowHeight="14.5" x14ac:dyDescent="0.35"/>
  <cols>
    <col min="2" max="2" width="52.81640625" customWidth="1"/>
    <col min="4" max="4" width="13.26953125" customWidth="1"/>
    <col min="5" max="10" width="16.453125" customWidth="1"/>
  </cols>
  <sheetData>
    <row r="1" spans="1:10" ht="23.5" x14ac:dyDescent="0.55000000000000004">
      <c r="A1" s="1821" t="s">
        <v>2977</v>
      </c>
      <c r="B1" s="1821"/>
      <c r="C1" s="1821"/>
      <c r="D1" s="1821"/>
      <c r="E1" s="570"/>
      <c r="F1" s="570"/>
      <c r="G1" s="570"/>
      <c r="H1" s="570"/>
      <c r="I1" s="570"/>
      <c r="J1" s="570"/>
    </row>
    <row r="2" spans="1:10" ht="15" thickBot="1" x14ac:dyDescent="0.4">
      <c r="C2" s="464"/>
      <c r="D2" s="464"/>
      <c r="E2" s="1822" t="s">
        <v>1592</v>
      </c>
      <c r="F2" s="1822"/>
      <c r="G2" s="1822" t="s">
        <v>1593</v>
      </c>
      <c r="H2" s="1822"/>
      <c r="I2" s="1822" t="s">
        <v>1594</v>
      </c>
      <c r="J2" s="1822"/>
    </row>
    <row r="3" spans="1:10" ht="29.5" thickBot="1" x14ac:dyDescent="0.4">
      <c r="A3" s="1260" t="s">
        <v>321</v>
      </c>
      <c r="B3" s="1261" t="s">
        <v>322</v>
      </c>
      <c r="C3" s="1261" t="s">
        <v>456</v>
      </c>
      <c r="D3" s="1261" t="s">
        <v>1831</v>
      </c>
      <c r="E3" s="1262" t="s">
        <v>2510</v>
      </c>
      <c r="F3" s="1262" t="s">
        <v>480</v>
      </c>
      <c r="G3" s="1262" t="s">
        <v>2510</v>
      </c>
      <c r="H3" s="1262" t="s">
        <v>480</v>
      </c>
      <c r="I3" s="1262" t="s">
        <v>2510</v>
      </c>
      <c r="J3" s="1262" t="s">
        <v>480</v>
      </c>
    </row>
    <row r="4" spans="1:10" ht="15" thickBot="1" x14ac:dyDescent="0.4">
      <c r="A4" s="1263">
        <v>1</v>
      </c>
      <c r="B4" s="514" t="s">
        <v>690</v>
      </c>
      <c r="C4" s="1264" t="s">
        <v>100</v>
      </c>
      <c r="D4" s="1264">
        <v>1</v>
      </c>
      <c r="E4" s="1265">
        <v>10000</v>
      </c>
      <c r="F4" s="1265">
        <f>E4*D4</f>
        <v>10000</v>
      </c>
      <c r="G4" s="1265">
        <v>10189</v>
      </c>
      <c r="H4" s="1265">
        <f>G4*D4</f>
        <v>10189</v>
      </c>
      <c r="I4" s="1265">
        <v>10000</v>
      </c>
      <c r="J4" s="1265">
        <f>I4*D4</f>
        <v>10000</v>
      </c>
    </row>
    <row r="5" spans="1:10" ht="15" thickBot="1" x14ac:dyDescent="0.4">
      <c r="A5" s="1263">
        <v>2</v>
      </c>
      <c r="B5" s="514" t="s">
        <v>2978</v>
      </c>
      <c r="C5" s="1264" t="s">
        <v>3</v>
      </c>
      <c r="D5" s="1264">
        <v>570</v>
      </c>
      <c r="E5" s="1265">
        <v>5.5</v>
      </c>
      <c r="F5" s="1265">
        <f t="shared" ref="F5:F68" si="0">E5*D5</f>
        <v>3135</v>
      </c>
      <c r="G5" s="1265">
        <v>4.04</v>
      </c>
      <c r="H5" s="1265">
        <f t="shared" ref="H5:H68" si="1">G5*D5</f>
        <v>2302.8000000000002</v>
      </c>
      <c r="I5" s="1265">
        <v>1</v>
      </c>
      <c r="J5" s="1265">
        <f t="shared" ref="J5:J68" si="2">I5*D5</f>
        <v>570</v>
      </c>
    </row>
    <row r="6" spans="1:10" ht="15" thickBot="1" x14ac:dyDescent="0.4">
      <c r="A6" s="1263">
        <v>3</v>
      </c>
      <c r="B6" s="514" t="s">
        <v>2979</v>
      </c>
      <c r="C6" s="1264" t="s">
        <v>3</v>
      </c>
      <c r="D6" s="1266">
        <v>3600</v>
      </c>
      <c r="E6" s="1265">
        <v>4</v>
      </c>
      <c r="F6" s="1265">
        <f t="shared" si="0"/>
        <v>14400</v>
      </c>
      <c r="G6" s="1265">
        <v>5.75</v>
      </c>
      <c r="H6" s="1265">
        <f t="shared" si="1"/>
        <v>20700</v>
      </c>
      <c r="I6" s="1265">
        <v>1</v>
      </c>
      <c r="J6" s="1265">
        <f t="shared" si="2"/>
        <v>3600</v>
      </c>
    </row>
    <row r="7" spans="1:10" ht="15" thickBot="1" x14ac:dyDescent="0.4">
      <c r="A7" s="1263">
        <v>4</v>
      </c>
      <c r="B7" s="514" t="s">
        <v>1194</v>
      </c>
      <c r="C7" s="1264" t="s">
        <v>10</v>
      </c>
      <c r="D7" s="1264">
        <v>1</v>
      </c>
      <c r="E7" s="1265">
        <v>3000</v>
      </c>
      <c r="F7" s="1265">
        <f t="shared" si="0"/>
        <v>3000</v>
      </c>
      <c r="G7" s="1265">
        <v>1368.5</v>
      </c>
      <c r="H7" s="1265">
        <f t="shared" si="1"/>
        <v>1368.5</v>
      </c>
      <c r="I7" s="1265">
        <v>2000</v>
      </c>
      <c r="J7" s="1265">
        <f t="shared" si="2"/>
        <v>2000</v>
      </c>
    </row>
    <row r="8" spans="1:10" ht="15" thickBot="1" x14ac:dyDescent="0.4">
      <c r="A8" s="1263">
        <v>5</v>
      </c>
      <c r="B8" s="514" t="s">
        <v>2980</v>
      </c>
      <c r="C8" s="1264" t="s">
        <v>100</v>
      </c>
      <c r="D8" s="1264">
        <v>1</v>
      </c>
      <c r="E8" s="1265">
        <v>53095</v>
      </c>
      <c r="F8" s="1265">
        <f t="shared" si="0"/>
        <v>53095</v>
      </c>
      <c r="G8" s="1265">
        <v>29900</v>
      </c>
      <c r="H8" s="1265">
        <f t="shared" si="1"/>
        <v>29900</v>
      </c>
      <c r="I8" s="1265">
        <v>45000</v>
      </c>
      <c r="J8" s="1265">
        <f t="shared" si="2"/>
        <v>45000</v>
      </c>
    </row>
    <row r="9" spans="1:10" ht="15" thickBot="1" x14ac:dyDescent="0.4">
      <c r="A9" s="1263">
        <v>6</v>
      </c>
      <c r="B9" s="514" t="s">
        <v>1200</v>
      </c>
      <c r="C9" s="1264" t="s">
        <v>3</v>
      </c>
      <c r="D9" s="1264">
        <v>665</v>
      </c>
      <c r="E9" s="1265">
        <v>2</v>
      </c>
      <c r="F9" s="1265">
        <f t="shared" si="0"/>
        <v>1330</v>
      </c>
      <c r="G9" s="1265">
        <v>2.2999999999999998</v>
      </c>
      <c r="H9" s="1265">
        <f t="shared" si="1"/>
        <v>1529.4999999999998</v>
      </c>
      <c r="I9" s="1265">
        <v>5</v>
      </c>
      <c r="J9" s="1265">
        <f t="shared" si="2"/>
        <v>3325</v>
      </c>
    </row>
    <row r="10" spans="1:10" ht="15" thickBot="1" x14ac:dyDescent="0.4">
      <c r="A10" s="1263">
        <v>7</v>
      </c>
      <c r="B10" s="514" t="s">
        <v>156</v>
      </c>
      <c r="C10" s="1264" t="s">
        <v>8</v>
      </c>
      <c r="D10" s="1264">
        <v>690</v>
      </c>
      <c r="E10" s="1265">
        <v>6</v>
      </c>
      <c r="F10" s="1265">
        <f t="shared" si="0"/>
        <v>4140</v>
      </c>
      <c r="G10" s="1265">
        <v>6.94</v>
      </c>
      <c r="H10" s="1265">
        <f t="shared" si="1"/>
        <v>4788.6000000000004</v>
      </c>
      <c r="I10" s="1265">
        <v>1</v>
      </c>
      <c r="J10" s="1265">
        <f t="shared" si="2"/>
        <v>690</v>
      </c>
    </row>
    <row r="11" spans="1:10" ht="15" thickBot="1" x14ac:dyDescent="0.4">
      <c r="A11" s="1263">
        <v>8</v>
      </c>
      <c r="B11" s="514" t="s">
        <v>2981</v>
      </c>
      <c r="C11" s="1264" t="s">
        <v>8</v>
      </c>
      <c r="D11" s="1266">
        <v>3492</v>
      </c>
      <c r="E11" s="1265">
        <v>6</v>
      </c>
      <c r="F11" s="1265">
        <f t="shared" si="0"/>
        <v>20952</v>
      </c>
      <c r="G11" s="1265">
        <v>4.8499999999999996</v>
      </c>
      <c r="H11" s="1265">
        <f t="shared" si="1"/>
        <v>16936.199999999997</v>
      </c>
      <c r="I11" s="1265">
        <v>1</v>
      </c>
      <c r="J11" s="1265">
        <f t="shared" si="2"/>
        <v>3492</v>
      </c>
    </row>
    <row r="12" spans="1:10" ht="15" thickBot="1" x14ac:dyDescent="0.4">
      <c r="A12" s="1263">
        <v>9</v>
      </c>
      <c r="B12" s="514" t="s">
        <v>2982</v>
      </c>
      <c r="C12" s="1264" t="s">
        <v>8</v>
      </c>
      <c r="D12" s="1266">
        <v>3841</v>
      </c>
      <c r="E12" s="1265">
        <v>5</v>
      </c>
      <c r="F12" s="1265">
        <f t="shared" si="0"/>
        <v>19205</v>
      </c>
      <c r="G12" s="1265">
        <v>2.25</v>
      </c>
      <c r="H12" s="1265">
        <f t="shared" si="1"/>
        <v>8642.25</v>
      </c>
      <c r="I12" s="1265">
        <v>5</v>
      </c>
      <c r="J12" s="1265">
        <f t="shared" si="2"/>
        <v>19205</v>
      </c>
    </row>
    <row r="13" spans="1:10" ht="15" thickBot="1" x14ac:dyDescent="0.4">
      <c r="A13" s="1263">
        <v>10</v>
      </c>
      <c r="B13" s="514" t="s">
        <v>2983</v>
      </c>
      <c r="C13" s="1264" t="s">
        <v>10</v>
      </c>
      <c r="D13" s="1264">
        <v>1</v>
      </c>
      <c r="E13" s="1265">
        <v>5000</v>
      </c>
      <c r="F13" s="1265">
        <f t="shared" si="0"/>
        <v>5000</v>
      </c>
      <c r="G13" s="1265">
        <v>3461.5</v>
      </c>
      <c r="H13" s="1265">
        <f t="shared" si="1"/>
        <v>3461.5</v>
      </c>
      <c r="I13" s="1265">
        <v>5000</v>
      </c>
      <c r="J13" s="1265">
        <f t="shared" si="2"/>
        <v>5000</v>
      </c>
    </row>
    <row r="14" spans="1:10" ht="15" thickBot="1" x14ac:dyDescent="0.4">
      <c r="A14" s="1263">
        <v>11</v>
      </c>
      <c r="B14" s="514" t="s">
        <v>1727</v>
      </c>
      <c r="C14" s="1264" t="s">
        <v>100</v>
      </c>
      <c r="D14" s="1264">
        <v>1</v>
      </c>
      <c r="E14" s="1265">
        <v>27000</v>
      </c>
      <c r="F14" s="1265">
        <f t="shared" si="0"/>
        <v>27000</v>
      </c>
      <c r="G14" s="1265">
        <v>49047.5</v>
      </c>
      <c r="H14" s="1265">
        <f t="shared" si="1"/>
        <v>49047.5</v>
      </c>
      <c r="I14" s="1265">
        <v>1000</v>
      </c>
      <c r="J14" s="1265">
        <f t="shared" si="2"/>
        <v>1000</v>
      </c>
    </row>
    <row r="15" spans="1:10" ht="15" thickBot="1" x14ac:dyDescent="0.4">
      <c r="A15" s="1263">
        <v>12</v>
      </c>
      <c r="B15" s="514" t="s">
        <v>2984</v>
      </c>
      <c r="C15" s="1264" t="s">
        <v>100</v>
      </c>
      <c r="D15" s="1264">
        <v>5</v>
      </c>
      <c r="E15" s="1265">
        <v>2000</v>
      </c>
      <c r="F15" s="1267">
        <f t="shared" si="0"/>
        <v>10000</v>
      </c>
      <c r="G15" s="1265">
        <v>2300</v>
      </c>
      <c r="H15" s="1265">
        <f t="shared" si="1"/>
        <v>11500</v>
      </c>
      <c r="I15" s="1265">
        <v>500</v>
      </c>
      <c r="J15" s="1265">
        <f t="shared" si="2"/>
        <v>2500</v>
      </c>
    </row>
    <row r="16" spans="1:10" ht="15" thickBot="1" x14ac:dyDescent="0.4">
      <c r="A16" s="1263">
        <v>13</v>
      </c>
      <c r="B16" s="514" t="s">
        <v>1728</v>
      </c>
      <c r="C16" s="1264" t="s">
        <v>100</v>
      </c>
      <c r="D16" s="1264">
        <v>1</v>
      </c>
      <c r="E16" s="1265">
        <v>2900</v>
      </c>
      <c r="F16" s="1265">
        <f t="shared" si="0"/>
        <v>2900</v>
      </c>
      <c r="G16" s="1265">
        <v>8579</v>
      </c>
      <c r="H16" s="1265">
        <f t="shared" si="1"/>
        <v>8579</v>
      </c>
      <c r="I16" s="1265">
        <v>2000</v>
      </c>
      <c r="J16" s="1265">
        <f t="shared" si="2"/>
        <v>2000</v>
      </c>
    </row>
    <row r="17" spans="1:10" ht="15" thickBot="1" x14ac:dyDescent="0.4">
      <c r="A17" s="1263">
        <v>14</v>
      </c>
      <c r="B17" s="514" t="s">
        <v>2985</v>
      </c>
      <c r="C17" s="1264" t="s">
        <v>330</v>
      </c>
      <c r="D17" s="1264">
        <v>1</v>
      </c>
      <c r="E17" s="1265">
        <v>7500</v>
      </c>
      <c r="F17" s="1265">
        <f t="shared" si="0"/>
        <v>7500</v>
      </c>
      <c r="G17" s="1265">
        <v>7500</v>
      </c>
      <c r="H17" s="1265">
        <f t="shared" si="1"/>
        <v>7500</v>
      </c>
      <c r="I17" s="1265">
        <v>7500</v>
      </c>
      <c r="J17" s="1265">
        <f t="shared" si="2"/>
        <v>7500</v>
      </c>
    </row>
    <row r="18" spans="1:10" ht="15" thickBot="1" x14ac:dyDescent="0.4">
      <c r="A18" s="1263">
        <v>15</v>
      </c>
      <c r="B18" s="514" t="s">
        <v>2986</v>
      </c>
      <c r="C18" s="1264" t="s">
        <v>4</v>
      </c>
      <c r="D18" s="1266">
        <v>3506</v>
      </c>
      <c r="E18" s="1265">
        <v>4</v>
      </c>
      <c r="F18" s="1265">
        <f t="shared" si="0"/>
        <v>14024</v>
      </c>
      <c r="G18" s="1265">
        <v>4.8099999999999996</v>
      </c>
      <c r="H18" s="1265">
        <f t="shared" si="1"/>
        <v>16863.859999999997</v>
      </c>
      <c r="I18" s="1265">
        <v>2</v>
      </c>
      <c r="J18" s="1265">
        <f t="shared" si="2"/>
        <v>7012</v>
      </c>
    </row>
    <row r="19" spans="1:10" ht="15" thickBot="1" x14ac:dyDescent="0.4">
      <c r="A19" s="1263">
        <v>16</v>
      </c>
      <c r="B19" s="514" t="s">
        <v>1731</v>
      </c>
      <c r="C19" s="1264" t="s">
        <v>4</v>
      </c>
      <c r="D19" s="1266">
        <v>3506</v>
      </c>
      <c r="E19" s="1265">
        <v>4</v>
      </c>
      <c r="F19" s="1265">
        <f t="shared" si="0"/>
        <v>14024</v>
      </c>
      <c r="G19" s="1265">
        <v>5.66</v>
      </c>
      <c r="H19" s="1265">
        <f t="shared" si="1"/>
        <v>19843.96</v>
      </c>
      <c r="I19" s="1265">
        <v>2</v>
      </c>
      <c r="J19" s="1265">
        <f t="shared" si="2"/>
        <v>7012</v>
      </c>
    </row>
    <row r="20" spans="1:10" ht="15" thickBot="1" x14ac:dyDescent="0.4">
      <c r="A20" s="1263">
        <v>17</v>
      </c>
      <c r="B20" s="514" t="s">
        <v>2987</v>
      </c>
      <c r="C20" s="1264" t="s">
        <v>4</v>
      </c>
      <c r="D20" s="1266">
        <v>5397</v>
      </c>
      <c r="E20" s="1265">
        <v>6</v>
      </c>
      <c r="F20" s="1265">
        <f t="shared" si="0"/>
        <v>32382</v>
      </c>
      <c r="G20" s="1265">
        <v>3.98</v>
      </c>
      <c r="H20" s="1265">
        <f t="shared" si="1"/>
        <v>21480.06</v>
      </c>
      <c r="I20" s="1265">
        <v>2</v>
      </c>
      <c r="J20" s="1265">
        <f t="shared" si="2"/>
        <v>10794</v>
      </c>
    </row>
    <row r="21" spans="1:10" ht="15" thickBot="1" x14ac:dyDescent="0.4">
      <c r="A21" s="1263">
        <v>18</v>
      </c>
      <c r="B21" s="514" t="s">
        <v>2988</v>
      </c>
      <c r="C21" s="1264" t="s">
        <v>4</v>
      </c>
      <c r="D21" s="1266">
        <v>4065</v>
      </c>
      <c r="E21" s="1265">
        <v>12</v>
      </c>
      <c r="F21" s="1265">
        <f t="shared" si="0"/>
        <v>48780</v>
      </c>
      <c r="G21" s="1265">
        <v>10.56</v>
      </c>
      <c r="H21" s="1265">
        <f t="shared" si="1"/>
        <v>42926.400000000001</v>
      </c>
      <c r="I21" s="1265">
        <v>6</v>
      </c>
      <c r="J21" s="1265">
        <f t="shared" si="2"/>
        <v>24390</v>
      </c>
    </row>
    <row r="22" spans="1:10" ht="25.5" thickBot="1" x14ac:dyDescent="0.4">
      <c r="A22" s="1263">
        <v>19</v>
      </c>
      <c r="B22" s="514" t="s">
        <v>1868</v>
      </c>
      <c r="C22" s="1264" t="s">
        <v>100</v>
      </c>
      <c r="D22" s="1264">
        <v>1</v>
      </c>
      <c r="E22" s="1265">
        <v>8000</v>
      </c>
      <c r="F22" s="1265">
        <f t="shared" si="0"/>
        <v>8000</v>
      </c>
      <c r="G22" s="1265">
        <v>1587</v>
      </c>
      <c r="H22" s="1265">
        <f t="shared" si="1"/>
        <v>1587</v>
      </c>
      <c r="I22" s="1265">
        <v>1000</v>
      </c>
      <c r="J22" s="1265">
        <f t="shared" si="2"/>
        <v>1000</v>
      </c>
    </row>
    <row r="23" spans="1:10" ht="15" thickBot="1" x14ac:dyDescent="0.4">
      <c r="A23" s="1263">
        <v>20</v>
      </c>
      <c r="B23" s="514" t="s">
        <v>1870</v>
      </c>
      <c r="C23" s="1264" t="s">
        <v>8</v>
      </c>
      <c r="D23" s="1266">
        <v>11000</v>
      </c>
      <c r="E23" s="1265">
        <v>2.25</v>
      </c>
      <c r="F23" s="1265">
        <f t="shared" si="0"/>
        <v>24750</v>
      </c>
      <c r="G23" s="1265">
        <v>1.57</v>
      </c>
      <c r="H23" s="1265">
        <f t="shared" si="1"/>
        <v>17270</v>
      </c>
      <c r="I23" s="1265">
        <v>1.85</v>
      </c>
      <c r="J23" s="1265">
        <f t="shared" si="2"/>
        <v>20350</v>
      </c>
    </row>
    <row r="24" spans="1:10" ht="25.5" thickBot="1" x14ac:dyDescent="0.4">
      <c r="A24" s="1263">
        <v>21</v>
      </c>
      <c r="B24" s="514" t="s">
        <v>2989</v>
      </c>
      <c r="C24" s="1264" t="s">
        <v>2990</v>
      </c>
      <c r="D24" s="1264">
        <v>32</v>
      </c>
      <c r="E24" s="1265">
        <v>50</v>
      </c>
      <c r="F24" s="1265">
        <f t="shared" si="0"/>
        <v>1600</v>
      </c>
      <c r="G24" s="1265">
        <v>141.96</v>
      </c>
      <c r="H24" s="1265">
        <f t="shared" si="1"/>
        <v>4542.72</v>
      </c>
      <c r="I24" s="1265">
        <v>40</v>
      </c>
      <c r="J24" s="1265">
        <f t="shared" si="2"/>
        <v>1280</v>
      </c>
    </row>
    <row r="25" spans="1:10" ht="15" thickBot="1" x14ac:dyDescent="0.4">
      <c r="A25" s="1263">
        <v>22</v>
      </c>
      <c r="B25" s="514" t="s">
        <v>2991</v>
      </c>
      <c r="C25" s="1264" t="s">
        <v>247</v>
      </c>
      <c r="D25" s="1264">
        <v>10</v>
      </c>
      <c r="E25" s="1265">
        <v>600</v>
      </c>
      <c r="F25" s="1265">
        <f t="shared" si="0"/>
        <v>6000</v>
      </c>
      <c r="G25" s="1265">
        <v>250.7</v>
      </c>
      <c r="H25" s="1265">
        <f t="shared" si="1"/>
        <v>2507</v>
      </c>
      <c r="I25" s="1265">
        <v>1300</v>
      </c>
      <c r="J25" s="1265">
        <f t="shared" si="2"/>
        <v>13000</v>
      </c>
    </row>
    <row r="26" spans="1:10" ht="15" thickBot="1" x14ac:dyDescent="0.4">
      <c r="A26" s="1263">
        <v>23</v>
      </c>
      <c r="B26" s="514" t="s">
        <v>237</v>
      </c>
      <c r="C26" s="1264" t="s">
        <v>10</v>
      </c>
      <c r="D26" s="1264">
        <v>2</v>
      </c>
      <c r="E26" s="1265">
        <v>700</v>
      </c>
      <c r="F26" s="1265">
        <f t="shared" si="0"/>
        <v>1400</v>
      </c>
      <c r="G26" s="1265">
        <v>592.25</v>
      </c>
      <c r="H26" s="1265">
        <f t="shared" si="1"/>
        <v>1184.5</v>
      </c>
      <c r="I26" s="1265">
        <v>1500</v>
      </c>
      <c r="J26" s="1265">
        <f t="shared" si="2"/>
        <v>3000</v>
      </c>
    </row>
    <row r="27" spans="1:10" ht="15" thickBot="1" x14ac:dyDescent="0.4">
      <c r="A27" s="1263">
        <v>24</v>
      </c>
      <c r="B27" s="514" t="s">
        <v>2992</v>
      </c>
      <c r="C27" s="1264" t="s">
        <v>8</v>
      </c>
      <c r="D27" s="1266">
        <v>8342</v>
      </c>
      <c r="E27" s="1265">
        <v>2</v>
      </c>
      <c r="F27" s="1265">
        <f t="shared" si="0"/>
        <v>16684</v>
      </c>
      <c r="G27" s="1265">
        <v>1.91</v>
      </c>
      <c r="H27" s="1265">
        <f t="shared" si="1"/>
        <v>15933.22</v>
      </c>
      <c r="I27" s="1265">
        <v>1</v>
      </c>
      <c r="J27" s="1265">
        <f t="shared" si="2"/>
        <v>8342</v>
      </c>
    </row>
    <row r="28" spans="1:10" ht="25.5" thickBot="1" x14ac:dyDescent="0.4">
      <c r="A28" s="1263">
        <v>25</v>
      </c>
      <c r="B28" s="514" t="s">
        <v>2993</v>
      </c>
      <c r="C28" s="1264" t="s">
        <v>4</v>
      </c>
      <c r="D28" s="1264">
        <v>205</v>
      </c>
      <c r="E28" s="1265">
        <v>230</v>
      </c>
      <c r="F28" s="1265">
        <f t="shared" si="0"/>
        <v>47150</v>
      </c>
      <c r="G28" s="1265">
        <v>230</v>
      </c>
      <c r="H28" s="1265">
        <f t="shared" si="1"/>
        <v>47150</v>
      </c>
      <c r="I28" s="1265">
        <v>218</v>
      </c>
      <c r="J28" s="1265">
        <f t="shared" si="2"/>
        <v>44690</v>
      </c>
    </row>
    <row r="29" spans="1:10" ht="25.5" thickBot="1" x14ac:dyDescent="0.4">
      <c r="A29" s="1263">
        <v>26</v>
      </c>
      <c r="B29" s="514" t="s">
        <v>2994</v>
      </c>
      <c r="C29" s="1264" t="s">
        <v>4</v>
      </c>
      <c r="D29" s="1264">
        <v>64</v>
      </c>
      <c r="E29" s="1265">
        <v>230</v>
      </c>
      <c r="F29" s="1265">
        <f t="shared" si="0"/>
        <v>14720</v>
      </c>
      <c r="G29" s="1265">
        <v>230</v>
      </c>
      <c r="H29" s="1265">
        <f t="shared" si="1"/>
        <v>14720</v>
      </c>
      <c r="I29" s="1265">
        <v>310</v>
      </c>
      <c r="J29" s="1265">
        <f t="shared" si="2"/>
        <v>19840</v>
      </c>
    </row>
    <row r="30" spans="1:10" ht="25.5" thickBot="1" x14ac:dyDescent="0.4">
      <c r="A30" s="1263">
        <v>27</v>
      </c>
      <c r="B30" s="514" t="s">
        <v>2995</v>
      </c>
      <c r="C30" s="1264" t="s">
        <v>4</v>
      </c>
      <c r="D30" s="1264">
        <v>11</v>
      </c>
      <c r="E30" s="1265">
        <v>230</v>
      </c>
      <c r="F30" s="1265">
        <f t="shared" si="0"/>
        <v>2530</v>
      </c>
      <c r="G30" s="1265">
        <v>230</v>
      </c>
      <c r="H30" s="1265">
        <f t="shared" si="1"/>
        <v>2530</v>
      </c>
      <c r="I30" s="1265">
        <v>218</v>
      </c>
      <c r="J30" s="1265">
        <f t="shared" si="2"/>
        <v>2398</v>
      </c>
    </row>
    <row r="31" spans="1:10" ht="25.5" thickBot="1" x14ac:dyDescent="0.4">
      <c r="A31" s="1263">
        <v>28</v>
      </c>
      <c r="B31" s="514" t="s">
        <v>2996</v>
      </c>
      <c r="C31" s="1264" t="s">
        <v>4</v>
      </c>
      <c r="D31" s="1264">
        <v>127</v>
      </c>
      <c r="E31" s="1265">
        <v>210</v>
      </c>
      <c r="F31" s="1265">
        <f t="shared" si="0"/>
        <v>26670</v>
      </c>
      <c r="G31" s="1265">
        <v>212.75</v>
      </c>
      <c r="H31" s="1265">
        <f t="shared" si="1"/>
        <v>27019.25</v>
      </c>
      <c r="I31" s="1265">
        <v>288</v>
      </c>
      <c r="J31" s="1265">
        <f t="shared" si="2"/>
        <v>36576</v>
      </c>
    </row>
    <row r="32" spans="1:10" ht="25.5" thickBot="1" x14ac:dyDescent="0.4">
      <c r="A32" s="1263">
        <v>29</v>
      </c>
      <c r="B32" s="514" t="s">
        <v>2997</v>
      </c>
      <c r="C32" s="1264" t="s">
        <v>4</v>
      </c>
      <c r="D32" s="1264">
        <v>16</v>
      </c>
      <c r="E32" s="1265">
        <v>210</v>
      </c>
      <c r="F32" s="1265">
        <f t="shared" si="0"/>
        <v>3360</v>
      </c>
      <c r="G32" s="1265">
        <v>212.75</v>
      </c>
      <c r="H32" s="1265">
        <f t="shared" si="1"/>
        <v>3404</v>
      </c>
      <c r="I32" s="1265">
        <v>288</v>
      </c>
      <c r="J32" s="1265">
        <f t="shared" si="2"/>
        <v>4608</v>
      </c>
    </row>
    <row r="33" spans="1:10" ht="25.5" thickBot="1" x14ac:dyDescent="0.4">
      <c r="A33" s="1263">
        <v>30</v>
      </c>
      <c r="B33" s="514" t="s">
        <v>2998</v>
      </c>
      <c r="C33" s="1264" t="s">
        <v>4</v>
      </c>
      <c r="D33" s="1264">
        <v>38</v>
      </c>
      <c r="E33" s="1265">
        <v>208</v>
      </c>
      <c r="F33" s="1265">
        <f t="shared" si="0"/>
        <v>7904</v>
      </c>
      <c r="G33" s="1265">
        <v>185.15</v>
      </c>
      <c r="H33" s="1265">
        <f t="shared" si="1"/>
        <v>7035.7</v>
      </c>
      <c r="I33" s="1265">
        <v>218</v>
      </c>
      <c r="J33" s="1265">
        <f t="shared" si="2"/>
        <v>8284</v>
      </c>
    </row>
    <row r="34" spans="1:10" ht="25.5" thickBot="1" x14ac:dyDescent="0.4">
      <c r="A34" s="1263">
        <v>31</v>
      </c>
      <c r="B34" s="514" t="s">
        <v>2999</v>
      </c>
      <c r="C34" s="1264" t="s">
        <v>4</v>
      </c>
      <c r="D34" s="1264">
        <v>266</v>
      </c>
      <c r="E34" s="1265">
        <v>50</v>
      </c>
      <c r="F34" s="1265">
        <f t="shared" si="0"/>
        <v>13300</v>
      </c>
      <c r="G34" s="1265">
        <v>52.12</v>
      </c>
      <c r="H34" s="1265">
        <f t="shared" si="1"/>
        <v>13863.92</v>
      </c>
      <c r="I34" s="1265">
        <v>41</v>
      </c>
      <c r="J34" s="1265">
        <f t="shared" si="2"/>
        <v>10906</v>
      </c>
    </row>
    <row r="35" spans="1:10" ht="25.5" thickBot="1" x14ac:dyDescent="0.4">
      <c r="A35" s="1263">
        <v>32</v>
      </c>
      <c r="B35" s="514" t="s">
        <v>3000</v>
      </c>
      <c r="C35" s="1264" t="s">
        <v>4</v>
      </c>
      <c r="D35" s="1264">
        <v>76</v>
      </c>
      <c r="E35" s="1265">
        <v>50</v>
      </c>
      <c r="F35" s="1265">
        <f t="shared" si="0"/>
        <v>3800</v>
      </c>
      <c r="G35" s="1265">
        <v>60.32</v>
      </c>
      <c r="H35" s="1265">
        <f t="shared" si="1"/>
        <v>4584.32</v>
      </c>
      <c r="I35" s="1265">
        <v>41</v>
      </c>
      <c r="J35" s="1265">
        <f t="shared" si="2"/>
        <v>3116</v>
      </c>
    </row>
    <row r="36" spans="1:10" ht="25.5" thickBot="1" x14ac:dyDescent="0.4">
      <c r="A36" s="1263">
        <v>33</v>
      </c>
      <c r="B36" s="514" t="s">
        <v>3001</v>
      </c>
      <c r="C36" s="1264" t="s">
        <v>4</v>
      </c>
      <c r="D36" s="1264">
        <v>48</v>
      </c>
      <c r="E36" s="1265">
        <v>50</v>
      </c>
      <c r="F36" s="1265">
        <f t="shared" si="0"/>
        <v>2400</v>
      </c>
      <c r="G36" s="1265">
        <v>61.48</v>
      </c>
      <c r="H36" s="1265">
        <f t="shared" si="1"/>
        <v>2951.04</v>
      </c>
      <c r="I36" s="1265">
        <v>41</v>
      </c>
      <c r="J36" s="1265">
        <f t="shared" si="2"/>
        <v>1968</v>
      </c>
    </row>
    <row r="37" spans="1:10" ht="25.5" thickBot="1" x14ac:dyDescent="0.4">
      <c r="A37" s="1263">
        <v>34</v>
      </c>
      <c r="B37" s="514" t="s">
        <v>3002</v>
      </c>
      <c r="C37" s="1264" t="s">
        <v>4</v>
      </c>
      <c r="D37" s="1264">
        <v>15</v>
      </c>
      <c r="E37" s="1265">
        <v>50</v>
      </c>
      <c r="F37" s="1265">
        <f t="shared" si="0"/>
        <v>750</v>
      </c>
      <c r="G37" s="1265">
        <v>61.03</v>
      </c>
      <c r="H37" s="1265">
        <f t="shared" si="1"/>
        <v>915.45</v>
      </c>
      <c r="I37" s="1265">
        <v>41</v>
      </c>
      <c r="J37" s="1265">
        <f t="shared" si="2"/>
        <v>615</v>
      </c>
    </row>
    <row r="38" spans="1:10" ht="25.5" thickBot="1" x14ac:dyDescent="0.4">
      <c r="A38" s="1263">
        <v>35</v>
      </c>
      <c r="B38" s="514" t="s">
        <v>3003</v>
      </c>
      <c r="C38" s="1264" t="s">
        <v>4</v>
      </c>
      <c r="D38" s="1264">
        <v>22</v>
      </c>
      <c r="E38" s="1265">
        <v>50</v>
      </c>
      <c r="F38" s="1265">
        <f t="shared" si="0"/>
        <v>1100</v>
      </c>
      <c r="G38" s="1265">
        <v>61.95</v>
      </c>
      <c r="H38" s="1265">
        <f t="shared" si="1"/>
        <v>1362.9</v>
      </c>
      <c r="I38" s="1265">
        <v>41</v>
      </c>
      <c r="J38" s="1265">
        <f t="shared" si="2"/>
        <v>902</v>
      </c>
    </row>
    <row r="39" spans="1:10" ht="25.5" thickBot="1" x14ac:dyDescent="0.4">
      <c r="A39" s="1263">
        <v>36</v>
      </c>
      <c r="B39" s="514" t="s">
        <v>3004</v>
      </c>
      <c r="C39" s="1264" t="s">
        <v>131</v>
      </c>
      <c r="D39" s="1266">
        <v>3877</v>
      </c>
      <c r="E39" s="1265">
        <v>6</v>
      </c>
      <c r="F39" s="1265">
        <f t="shared" si="0"/>
        <v>23262</v>
      </c>
      <c r="G39" s="1265">
        <v>6.34</v>
      </c>
      <c r="H39" s="1265">
        <f t="shared" si="1"/>
        <v>24580.18</v>
      </c>
      <c r="I39" s="1265">
        <v>6</v>
      </c>
      <c r="J39" s="1265">
        <f t="shared" si="2"/>
        <v>23262</v>
      </c>
    </row>
    <row r="40" spans="1:10" ht="15" thickBot="1" x14ac:dyDescent="0.4">
      <c r="A40" s="1263">
        <v>37</v>
      </c>
      <c r="B40" s="514" t="s">
        <v>3005</v>
      </c>
      <c r="C40" s="1264" t="s">
        <v>4</v>
      </c>
      <c r="D40" s="1264">
        <v>15</v>
      </c>
      <c r="E40" s="1265">
        <v>300</v>
      </c>
      <c r="F40" s="1265">
        <f t="shared" si="0"/>
        <v>4500</v>
      </c>
      <c r="G40" s="1265">
        <v>410.17</v>
      </c>
      <c r="H40" s="1265">
        <f t="shared" si="1"/>
        <v>6152.55</v>
      </c>
      <c r="I40" s="1265">
        <v>300</v>
      </c>
      <c r="J40" s="1265">
        <f t="shared" si="2"/>
        <v>4500</v>
      </c>
    </row>
    <row r="41" spans="1:10" ht="15" thickBot="1" x14ac:dyDescent="0.4">
      <c r="A41" s="1263">
        <v>38</v>
      </c>
      <c r="B41" s="514" t="s">
        <v>3006</v>
      </c>
      <c r="C41" s="1264" t="s">
        <v>4</v>
      </c>
      <c r="D41" s="1264">
        <v>30</v>
      </c>
      <c r="E41" s="1265">
        <v>375</v>
      </c>
      <c r="F41" s="1265">
        <f t="shared" si="0"/>
        <v>11250</v>
      </c>
      <c r="G41" s="1265">
        <v>279.45</v>
      </c>
      <c r="H41" s="1265">
        <f t="shared" si="1"/>
        <v>8383.5</v>
      </c>
      <c r="I41" s="1265">
        <v>300</v>
      </c>
      <c r="J41" s="1265">
        <f t="shared" si="2"/>
        <v>9000</v>
      </c>
    </row>
    <row r="42" spans="1:10" ht="15" thickBot="1" x14ac:dyDescent="0.4">
      <c r="A42" s="1263">
        <v>39</v>
      </c>
      <c r="B42" s="514" t="s">
        <v>1902</v>
      </c>
      <c r="C42" s="1264" t="s">
        <v>3</v>
      </c>
      <c r="D42" s="1264">
        <v>882</v>
      </c>
      <c r="E42" s="1265">
        <v>3.2</v>
      </c>
      <c r="F42" s="1265">
        <f t="shared" si="0"/>
        <v>2822.4</v>
      </c>
      <c r="G42" s="1265">
        <v>0.92</v>
      </c>
      <c r="H42" s="1265">
        <f t="shared" si="1"/>
        <v>811.44</v>
      </c>
      <c r="I42" s="1265">
        <v>2</v>
      </c>
      <c r="J42" s="1265">
        <f t="shared" si="2"/>
        <v>1764</v>
      </c>
    </row>
    <row r="43" spans="1:10" ht="15" thickBot="1" x14ac:dyDescent="0.4">
      <c r="A43" s="1263">
        <v>40</v>
      </c>
      <c r="B43" s="514" t="s">
        <v>1904</v>
      </c>
      <c r="C43" s="1264" t="s">
        <v>10</v>
      </c>
      <c r="D43" s="1264">
        <v>2</v>
      </c>
      <c r="E43" s="1265">
        <v>150</v>
      </c>
      <c r="F43" s="1265">
        <f t="shared" si="0"/>
        <v>300</v>
      </c>
      <c r="G43" s="1265">
        <v>115</v>
      </c>
      <c r="H43" s="1265">
        <f t="shared" si="1"/>
        <v>230</v>
      </c>
      <c r="I43" s="1265">
        <v>200</v>
      </c>
      <c r="J43" s="1265">
        <f t="shared" si="2"/>
        <v>400</v>
      </c>
    </row>
    <row r="44" spans="1:10" ht="15" thickBot="1" x14ac:dyDescent="0.4">
      <c r="A44" s="1263">
        <v>41</v>
      </c>
      <c r="B44" s="514" t="s">
        <v>3007</v>
      </c>
      <c r="C44" s="1264" t="s">
        <v>4</v>
      </c>
      <c r="D44" s="1264">
        <v>894</v>
      </c>
      <c r="E44" s="1265">
        <v>68</v>
      </c>
      <c r="F44" s="1265">
        <f t="shared" si="0"/>
        <v>60792</v>
      </c>
      <c r="G44" s="1265">
        <v>53.11</v>
      </c>
      <c r="H44" s="1265">
        <f t="shared" si="1"/>
        <v>47480.34</v>
      </c>
      <c r="I44" s="1265">
        <v>52</v>
      </c>
      <c r="J44" s="1265">
        <f t="shared" si="2"/>
        <v>46488</v>
      </c>
    </row>
    <row r="45" spans="1:10" ht="15" thickBot="1" x14ac:dyDescent="0.4">
      <c r="A45" s="1263">
        <v>42</v>
      </c>
      <c r="B45" s="514" t="s">
        <v>3008</v>
      </c>
      <c r="C45" s="1264" t="s">
        <v>4</v>
      </c>
      <c r="D45" s="1264">
        <v>447</v>
      </c>
      <c r="E45" s="1265">
        <v>62</v>
      </c>
      <c r="F45" s="1265">
        <f t="shared" si="0"/>
        <v>27714</v>
      </c>
      <c r="G45" s="1265">
        <v>58.35</v>
      </c>
      <c r="H45" s="1265">
        <f t="shared" si="1"/>
        <v>26082.45</v>
      </c>
      <c r="I45" s="1265">
        <v>52</v>
      </c>
      <c r="J45" s="1265">
        <f t="shared" si="2"/>
        <v>23244</v>
      </c>
    </row>
    <row r="46" spans="1:10" ht="15" thickBot="1" x14ac:dyDescent="0.4">
      <c r="A46" s="1263">
        <v>43</v>
      </c>
      <c r="B46" s="514" t="s">
        <v>3009</v>
      </c>
      <c r="C46" s="1264" t="s">
        <v>4</v>
      </c>
      <c r="D46" s="1264">
        <v>63</v>
      </c>
      <c r="E46" s="1265">
        <v>68</v>
      </c>
      <c r="F46" s="1265">
        <f t="shared" si="0"/>
        <v>4284</v>
      </c>
      <c r="G46" s="1265">
        <v>59.77</v>
      </c>
      <c r="H46" s="1265">
        <f t="shared" si="1"/>
        <v>3765.51</v>
      </c>
      <c r="I46" s="1265">
        <v>52</v>
      </c>
      <c r="J46" s="1265">
        <f t="shared" si="2"/>
        <v>3276</v>
      </c>
    </row>
    <row r="47" spans="1:10" ht="15" thickBot="1" x14ac:dyDescent="0.4">
      <c r="A47" s="1263">
        <v>44</v>
      </c>
      <c r="B47" s="514" t="s">
        <v>3010</v>
      </c>
      <c r="C47" s="1264" t="s">
        <v>4</v>
      </c>
      <c r="D47" s="1264">
        <v>31</v>
      </c>
      <c r="E47" s="1265">
        <v>62</v>
      </c>
      <c r="F47" s="1265">
        <f t="shared" si="0"/>
        <v>1922</v>
      </c>
      <c r="G47" s="1265">
        <v>60.4</v>
      </c>
      <c r="H47" s="1265">
        <f t="shared" si="1"/>
        <v>1872.3999999999999</v>
      </c>
      <c r="I47" s="1265">
        <v>52</v>
      </c>
      <c r="J47" s="1265">
        <f t="shared" si="2"/>
        <v>1612</v>
      </c>
    </row>
    <row r="48" spans="1:10" ht="15" thickBot="1" x14ac:dyDescent="0.4">
      <c r="A48" s="1263">
        <v>45</v>
      </c>
      <c r="B48" s="514" t="s">
        <v>1910</v>
      </c>
      <c r="C48" s="1264" t="s">
        <v>8</v>
      </c>
      <c r="D48" s="1266">
        <v>5362</v>
      </c>
      <c r="E48" s="1265">
        <v>4</v>
      </c>
      <c r="F48" s="1265">
        <f t="shared" si="0"/>
        <v>21448</v>
      </c>
      <c r="G48" s="1265">
        <v>1</v>
      </c>
      <c r="H48" s="1265">
        <f t="shared" si="1"/>
        <v>5362</v>
      </c>
      <c r="I48" s="1265">
        <v>0.5</v>
      </c>
      <c r="J48" s="1265">
        <f t="shared" si="2"/>
        <v>2681</v>
      </c>
    </row>
    <row r="49" spans="1:10" ht="25.5" thickBot="1" x14ac:dyDescent="0.4">
      <c r="A49" s="1263">
        <v>46</v>
      </c>
      <c r="B49" s="514" t="s">
        <v>1912</v>
      </c>
      <c r="C49" s="1264" t="s">
        <v>4</v>
      </c>
      <c r="D49" s="1264">
        <v>25</v>
      </c>
      <c r="E49" s="1265">
        <v>230</v>
      </c>
      <c r="F49" s="1265">
        <f t="shared" si="0"/>
        <v>5750</v>
      </c>
      <c r="G49" s="1265">
        <v>161</v>
      </c>
      <c r="H49" s="1265">
        <f t="shared" si="1"/>
        <v>4025</v>
      </c>
      <c r="I49" s="1265">
        <v>713</v>
      </c>
      <c r="J49" s="1265">
        <f t="shared" si="2"/>
        <v>17825</v>
      </c>
    </row>
    <row r="50" spans="1:10" ht="25.5" thickBot="1" x14ac:dyDescent="0.4">
      <c r="A50" s="1263">
        <v>47</v>
      </c>
      <c r="B50" s="514" t="s">
        <v>1914</v>
      </c>
      <c r="C50" s="1264" t="s">
        <v>4</v>
      </c>
      <c r="D50" s="1264">
        <v>25</v>
      </c>
      <c r="E50" s="1265">
        <v>230</v>
      </c>
      <c r="F50" s="1265">
        <f t="shared" si="0"/>
        <v>5750</v>
      </c>
      <c r="G50" s="1265">
        <v>161</v>
      </c>
      <c r="H50" s="1265">
        <f t="shared" si="1"/>
        <v>4025</v>
      </c>
      <c r="I50" s="1265">
        <v>575</v>
      </c>
      <c r="J50" s="1265">
        <f t="shared" si="2"/>
        <v>14375</v>
      </c>
    </row>
    <row r="51" spans="1:10" ht="25.5" thickBot="1" x14ac:dyDescent="0.4">
      <c r="A51" s="1263">
        <v>48</v>
      </c>
      <c r="B51" s="514" t="s">
        <v>1916</v>
      </c>
      <c r="C51" s="1264" t="s">
        <v>4</v>
      </c>
      <c r="D51" s="1264">
        <v>60</v>
      </c>
      <c r="E51" s="1265">
        <v>226</v>
      </c>
      <c r="F51" s="1265">
        <f t="shared" si="0"/>
        <v>13560</v>
      </c>
      <c r="G51" s="1265">
        <v>201.25</v>
      </c>
      <c r="H51" s="1265">
        <f t="shared" si="1"/>
        <v>12075</v>
      </c>
      <c r="I51" s="1265">
        <v>467</v>
      </c>
      <c r="J51" s="1265">
        <f t="shared" si="2"/>
        <v>28020</v>
      </c>
    </row>
    <row r="52" spans="1:10" ht="25.5" thickBot="1" x14ac:dyDescent="0.4">
      <c r="A52" s="1263">
        <v>49</v>
      </c>
      <c r="B52" s="514" t="s">
        <v>1918</v>
      </c>
      <c r="C52" s="1264" t="s">
        <v>4</v>
      </c>
      <c r="D52" s="1264">
        <v>80</v>
      </c>
      <c r="E52" s="1265">
        <v>62</v>
      </c>
      <c r="F52" s="1265">
        <f t="shared" si="0"/>
        <v>4960</v>
      </c>
      <c r="G52" s="1265">
        <v>35.799999999999997</v>
      </c>
      <c r="H52" s="1265">
        <f t="shared" si="1"/>
        <v>2864</v>
      </c>
      <c r="I52" s="1265">
        <v>41</v>
      </c>
      <c r="J52" s="1265">
        <f t="shared" si="2"/>
        <v>3280</v>
      </c>
    </row>
    <row r="53" spans="1:10" ht="15" thickBot="1" x14ac:dyDescent="0.4">
      <c r="A53" s="1263">
        <v>50</v>
      </c>
      <c r="B53" s="514" t="s">
        <v>217</v>
      </c>
      <c r="C53" s="1264" t="s">
        <v>8</v>
      </c>
      <c r="D53" s="1264">
        <v>300</v>
      </c>
      <c r="E53" s="1265">
        <v>25</v>
      </c>
      <c r="F53" s="1265">
        <f t="shared" si="0"/>
        <v>7500</v>
      </c>
      <c r="G53" s="1265">
        <v>6.1</v>
      </c>
      <c r="H53" s="1265">
        <f t="shared" si="1"/>
        <v>1830</v>
      </c>
      <c r="I53" s="1265">
        <v>1</v>
      </c>
      <c r="J53" s="1265">
        <f t="shared" si="2"/>
        <v>300</v>
      </c>
    </row>
    <row r="54" spans="1:10" ht="38" thickBot="1" x14ac:dyDescent="0.4">
      <c r="A54" s="1263">
        <v>51</v>
      </c>
      <c r="B54" s="514" t="s">
        <v>3011</v>
      </c>
      <c r="C54" s="1264" t="s">
        <v>10</v>
      </c>
      <c r="D54" s="1264">
        <v>1</v>
      </c>
      <c r="E54" s="1265">
        <v>35000</v>
      </c>
      <c r="F54" s="1265">
        <f t="shared" si="0"/>
        <v>35000</v>
      </c>
      <c r="G54" s="1265">
        <v>40514.5</v>
      </c>
      <c r="H54" s="1265">
        <f t="shared" si="1"/>
        <v>40514.5</v>
      </c>
      <c r="I54" s="1265">
        <v>29000</v>
      </c>
      <c r="J54" s="1265">
        <f t="shared" si="2"/>
        <v>29000</v>
      </c>
    </row>
    <row r="55" spans="1:10" ht="15" thickBot="1" x14ac:dyDescent="0.4">
      <c r="A55" s="1263">
        <v>52</v>
      </c>
      <c r="B55" s="509" t="s">
        <v>1922</v>
      </c>
      <c r="C55" s="1264" t="s">
        <v>100</v>
      </c>
      <c r="D55" s="1264">
        <v>1</v>
      </c>
      <c r="E55" s="1265">
        <v>95000</v>
      </c>
      <c r="F55" s="1265">
        <f t="shared" si="0"/>
        <v>95000</v>
      </c>
      <c r="G55" s="1265">
        <v>278817.5</v>
      </c>
      <c r="H55" s="1265">
        <f t="shared" si="1"/>
        <v>278817.5</v>
      </c>
      <c r="I55" s="1265">
        <v>364000</v>
      </c>
      <c r="J55" s="1265">
        <f t="shared" si="2"/>
        <v>364000</v>
      </c>
    </row>
    <row r="56" spans="1:10" ht="15" thickBot="1" x14ac:dyDescent="0.4">
      <c r="A56" s="1263">
        <v>53</v>
      </c>
      <c r="B56" s="509" t="s">
        <v>1924</v>
      </c>
      <c r="C56" s="1264" t="s">
        <v>100</v>
      </c>
      <c r="D56" s="1264">
        <v>1</v>
      </c>
      <c r="E56" s="1265">
        <v>25000</v>
      </c>
      <c r="F56" s="1265">
        <f t="shared" si="0"/>
        <v>25000</v>
      </c>
      <c r="G56" s="1265">
        <v>28336</v>
      </c>
      <c r="H56" s="1265">
        <f t="shared" si="1"/>
        <v>28336</v>
      </c>
      <c r="I56" s="1265">
        <v>31000</v>
      </c>
      <c r="J56" s="1265">
        <f t="shared" si="2"/>
        <v>31000</v>
      </c>
    </row>
    <row r="57" spans="1:10" ht="15" thickBot="1" x14ac:dyDescent="0.4">
      <c r="A57" s="1263">
        <v>54</v>
      </c>
      <c r="B57" s="509" t="s">
        <v>1926</v>
      </c>
      <c r="C57" s="1264" t="s">
        <v>100</v>
      </c>
      <c r="D57" s="1264">
        <v>1</v>
      </c>
      <c r="E57" s="1265">
        <v>59000</v>
      </c>
      <c r="F57" s="1265">
        <f t="shared" si="0"/>
        <v>59000</v>
      </c>
      <c r="G57" s="1265">
        <v>58075</v>
      </c>
      <c r="H57" s="1265">
        <f t="shared" si="1"/>
        <v>58075</v>
      </c>
      <c r="I57" s="1265">
        <v>93000</v>
      </c>
      <c r="J57" s="1265">
        <f t="shared" si="2"/>
        <v>93000</v>
      </c>
    </row>
    <row r="58" spans="1:10" ht="25.5" thickBot="1" x14ac:dyDescent="0.4">
      <c r="A58" s="1263">
        <v>99</v>
      </c>
      <c r="B58" s="514" t="s">
        <v>3012</v>
      </c>
      <c r="C58" s="1264" t="s">
        <v>10</v>
      </c>
      <c r="D58" s="1264">
        <v>16</v>
      </c>
      <c r="E58" s="1265">
        <v>140</v>
      </c>
      <c r="F58" s="1265">
        <f t="shared" si="0"/>
        <v>2240</v>
      </c>
      <c r="G58" s="1265">
        <v>145.19</v>
      </c>
      <c r="H58" s="1265">
        <f t="shared" si="1"/>
        <v>2323.04</v>
      </c>
      <c r="I58" s="1265">
        <v>100</v>
      </c>
      <c r="J58" s="1265">
        <f t="shared" si="2"/>
        <v>1600</v>
      </c>
    </row>
    <row r="59" spans="1:10" ht="15" thickBot="1" x14ac:dyDescent="0.4">
      <c r="A59" s="1263">
        <v>100</v>
      </c>
      <c r="B59" s="514" t="s">
        <v>3013</v>
      </c>
      <c r="C59" s="1264" t="s">
        <v>10</v>
      </c>
      <c r="D59" s="1264">
        <v>2</v>
      </c>
      <c r="E59" s="1265">
        <v>200</v>
      </c>
      <c r="F59" s="1265">
        <f t="shared" si="0"/>
        <v>400</v>
      </c>
      <c r="G59" s="1265">
        <v>166.75</v>
      </c>
      <c r="H59" s="1265">
        <f t="shared" si="1"/>
        <v>333.5</v>
      </c>
      <c r="I59" s="1265">
        <v>100</v>
      </c>
      <c r="J59" s="1265">
        <f t="shared" si="2"/>
        <v>200</v>
      </c>
    </row>
    <row r="60" spans="1:10" ht="15" thickBot="1" x14ac:dyDescent="0.4">
      <c r="A60" s="1263">
        <v>101</v>
      </c>
      <c r="B60" s="514" t="s">
        <v>3014</v>
      </c>
      <c r="C60" s="1264" t="s">
        <v>10</v>
      </c>
      <c r="D60" s="1264">
        <v>3</v>
      </c>
      <c r="E60" s="1265">
        <v>500</v>
      </c>
      <c r="F60" s="1265">
        <f t="shared" si="0"/>
        <v>1500</v>
      </c>
      <c r="G60" s="1265">
        <v>1127</v>
      </c>
      <c r="H60" s="1265">
        <f t="shared" si="1"/>
        <v>3381</v>
      </c>
      <c r="I60" s="1265">
        <v>900</v>
      </c>
      <c r="J60" s="1265">
        <f t="shared" si="2"/>
        <v>2700</v>
      </c>
    </row>
    <row r="61" spans="1:10" ht="15" thickBot="1" x14ac:dyDescent="0.4">
      <c r="A61" s="1263">
        <v>102</v>
      </c>
      <c r="B61" s="514" t="s">
        <v>3015</v>
      </c>
      <c r="C61" s="1264" t="s">
        <v>10</v>
      </c>
      <c r="D61" s="1264">
        <v>3</v>
      </c>
      <c r="E61" s="1265">
        <v>500</v>
      </c>
      <c r="F61" s="1265">
        <f t="shared" si="0"/>
        <v>1500</v>
      </c>
      <c r="G61" s="1265">
        <v>103.5</v>
      </c>
      <c r="H61" s="1265">
        <f t="shared" si="1"/>
        <v>310.5</v>
      </c>
      <c r="I61" s="1265">
        <v>200</v>
      </c>
      <c r="J61" s="1265">
        <f t="shared" si="2"/>
        <v>600</v>
      </c>
    </row>
    <row r="62" spans="1:10" ht="25.5" thickBot="1" x14ac:dyDescent="0.4">
      <c r="A62" s="1263">
        <v>103</v>
      </c>
      <c r="B62" s="514" t="s">
        <v>3016</v>
      </c>
      <c r="C62" s="1264" t="s">
        <v>10</v>
      </c>
      <c r="D62" s="1264">
        <v>1</v>
      </c>
      <c r="E62" s="1265">
        <v>7000</v>
      </c>
      <c r="F62" s="1265">
        <f t="shared" si="0"/>
        <v>7000</v>
      </c>
      <c r="G62" s="1265">
        <v>13800</v>
      </c>
      <c r="H62" s="1265">
        <f t="shared" si="1"/>
        <v>13800</v>
      </c>
      <c r="I62" s="1265">
        <v>20000</v>
      </c>
      <c r="J62" s="1265">
        <f t="shared" si="2"/>
        <v>20000</v>
      </c>
    </row>
    <row r="63" spans="1:10" ht="15" thickBot="1" x14ac:dyDescent="0.4">
      <c r="A63" s="1263">
        <v>104</v>
      </c>
      <c r="B63" s="514" t="s">
        <v>3017</v>
      </c>
      <c r="C63" s="1264" t="s">
        <v>10</v>
      </c>
      <c r="D63" s="1264">
        <v>1</v>
      </c>
      <c r="E63" s="1265">
        <v>5000</v>
      </c>
      <c r="F63" s="1265">
        <f t="shared" si="0"/>
        <v>5000</v>
      </c>
      <c r="G63" s="1265">
        <v>9200</v>
      </c>
      <c r="H63" s="1265">
        <f t="shared" si="1"/>
        <v>9200</v>
      </c>
      <c r="I63" s="1265">
        <v>20000</v>
      </c>
      <c r="J63" s="1265">
        <f t="shared" si="2"/>
        <v>20000</v>
      </c>
    </row>
    <row r="64" spans="1:10" ht="15" thickBot="1" x14ac:dyDescent="0.4">
      <c r="A64" s="1263">
        <v>105</v>
      </c>
      <c r="B64" s="514" t="s">
        <v>3018</v>
      </c>
      <c r="C64" s="1264" t="s">
        <v>131</v>
      </c>
      <c r="D64" s="1266">
        <v>1300</v>
      </c>
      <c r="E64" s="1265">
        <v>4</v>
      </c>
      <c r="F64" s="1265">
        <f t="shared" si="0"/>
        <v>5200</v>
      </c>
      <c r="G64" s="1265">
        <v>0.96</v>
      </c>
      <c r="H64" s="1265">
        <f t="shared" si="1"/>
        <v>1248</v>
      </c>
      <c r="I64" s="1265">
        <v>1</v>
      </c>
      <c r="J64" s="1265">
        <f t="shared" si="2"/>
        <v>1300</v>
      </c>
    </row>
    <row r="65" spans="1:10" ht="15" thickBot="1" x14ac:dyDescent="0.4">
      <c r="A65" s="1263">
        <v>106</v>
      </c>
      <c r="B65" s="514" t="s">
        <v>3019</v>
      </c>
      <c r="C65" s="1264" t="s">
        <v>4</v>
      </c>
      <c r="D65" s="1264">
        <v>16</v>
      </c>
      <c r="E65" s="1265">
        <v>63</v>
      </c>
      <c r="F65" s="1265">
        <f t="shared" si="0"/>
        <v>1008</v>
      </c>
      <c r="G65" s="1265">
        <v>69.87</v>
      </c>
      <c r="H65" s="1265">
        <f t="shared" si="1"/>
        <v>1117.92</v>
      </c>
      <c r="I65" s="1265">
        <v>41</v>
      </c>
      <c r="J65" s="1265">
        <f t="shared" si="2"/>
        <v>656</v>
      </c>
    </row>
    <row r="66" spans="1:10" ht="15" thickBot="1" x14ac:dyDescent="0.4">
      <c r="A66" s="1263">
        <v>107</v>
      </c>
      <c r="B66" s="514" t="s">
        <v>3020</v>
      </c>
      <c r="C66" s="1264" t="s">
        <v>3</v>
      </c>
      <c r="D66" s="1264">
        <v>135</v>
      </c>
      <c r="E66" s="1265">
        <v>20</v>
      </c>
      <c r="F66" s="1265">
        <f t="shared" si="0"/>
        <v>2700</v>
      </c>
      <c r="G66" s="1265">
        <v>40.25</v>
      </c>
      <c r="H66" s="1265">
        <f t="shared" si="1"/>
        <v>5433.75</v>
      </c>
      <c r="I66" s="1265">
        <v>50</v>
      </c>
      <c r="J66" s="1265">
        <f t="shared" si="2"/>
        <v>6750</v>
      </c>
    </row>
    <row r="67" spans="1:10" ht="15" thickBot="1" x14ac:dyDescent="0.4">
      <c r="A67" s="1263">
        <v>108</v>
      </c>
      <c r="B67" s="514" t="s">
        <v>3021</v>
      </c>
      <c r="C67" s="1264" t="s">
        <v>10</v>
      </c>
      <c r="D67" s="1264">
        <v>1</v>
      </c>
      <c r="E67" s="1265">
        <v>26000</v>
      </c>
      <c r="F67" s="1265">
        <f t="shared" si="0"/>
        <v>26000</v>
      </c>
      <c r="G67" s="1265">
        <v>26999.7</v>
      </c>
      <c r="H67" s="1265">
        <f t="shared" si="1"/>
        <v>26999.7</v>
      </c>
      <c r="I67" s="1265">
        <v>18000</v>
      </c>
      <c r="J67" s="1265">
        <f t="shared" si="2"/>
        <v>18000</v>
      </c>
    </row>
    <row r="68" spans="1:10" ht="15" thickBot="1" x14ac:dyDescent="0.4">
      <c r="A68" s="1263">
        <v>109</v>
      </c>
      <c r="B68" s="514" t="s">
        <v>3022</v>
      </c>
      <c r="C68" s="1264" t="s">
        <v>10</v>
      </c>
      <c r="D68" s="1264">
        <v>2</v>
      </c>
      <c r="E68" s="1265">
        <v>1000</v>
      </c>
      <c r="F68" s="1265">
        <f t="shared" si="0"/>
        <v>2000</v>
      </c>
      <c r="G68" s="1265">
        <v>2587.5</v>
      </c>
      <c r="H68" s="1265">
        <f t="shared" si="1"/>
        <v>5175</v>
      </c>
      <c r="I68" s="1265">
        <v>1000</v>
      </c>
      <c r="J68" s="1265">
        <f t="shared" si="2"/>
        <v>2000</v>
      </c>
    </row>
    <row r="69" spans="1:10" ht="15" thickBot="1" x14ac:dyDescent="0.4">
      <c r="A69" s="1263">
        <v>110</v>
      </c>
      <c r="B69" s="514" t="s">
        <v>3023</v>
      </c>
      <c r="C69" s="1264" t="s">
        <v>10</v>
      </c>
      <c r="D69" s="1264">
        <v>8</v>
      </c>
      <c r="E69" s="1265">
        <v>100</v>
      </c>
      <c r="F69" s="1265">
        <f t="shared" ref="F69:F132" si="3">E69*D69</f>
        <v>800</v>
      </c>
      <c r="G69" s="1265">
        <v>240.07</v>
      </c>
      <c r="H69" s="1265">
        <f t="shared" ref="H69:H132" si="4">G69*D69</f>
        <v>1920.56</v>
      </c>
      <c r="I69" s="1265">
        <v>100</v>
      </c>
      <c r="J69" s="1265">
        <f t="shared" ref="J69:J132" si="5">I69*D69</f>
        <v>800</v>
      </c>
    </row>
    <row r="70" spans="1:10" ht="15" thickBot="1" x14ac:dyDescent="0.4">
      <c r="A70" s="1263">
        <v>111</v>
      </c>
      <c r="B70" s="514" t="s">
        <v>3024</v>
      </c>
      <c r="C70" s="1264" t="s">
        <v>10</v>
      </c>
      <c r="D70" s="1264">
        <v>125</v>
      </c>
      <c r="E70" s="1265">
        <v>70</v>
      </c>
      <c r="F70" s="1265">
        <f t="shared" si="3"/>
        <v>8750</v>
      </c>
      <c r="G70" s="1265">
        <v>69.739999999999995</v>
      </c>
      <c r="H70" s="1265">
        <f t="shared" si="4"/>
        <v>8717.5</v>
      </c>
      <c r="I70" s="1265">
        <v>100</v>
      </c>
      <c r="J70" s="1265">
        <f t="shared" si="5"/>
        <v>12500</v>
      </c>
    </row>
    <row r="71" spans="1:10" ht="15" thickBot="1" x14ac:dyDescent="0.4">
      <c r="A71" s="1263">
        <v>112</v>
      </c>
      <c r="B71" s="514" t="s">
        <v>3025</v>
      </c>
      <c r="C71" s="1264" t="s">
        <v>10</v>
      </c>
      <c r="D71" s="1264">
        <v>66</v>
      </c>
      <c r="E71" s="1265">
        <v>98</v>
      </c>
      <c r="F71" s="1265">
        <f t="shared" si="3"/>
        <v>6468</v>
      </c>
      <c r="G71" s="1265">
        <v>118.66</v>
      </c>
      <c r="H71" s="1265">
        <f t="shared" si="4"/>
        <v>7831.5599999999995</v>
      </c>
      <c r="I71" s="1265">
        <v>100</v>
      </c>
      <c r="J71" s="1265">
        <f t="shared" si="5"/>
        <v>6600</v>
      </c>
    </row>
    <row r="72" spans="1:10" ht="15" thickBot="1" x14ac:dyDescent="0.4">
      <c r="A72" s="1263">
        <v>113</v>
      </c>
      <c r="B72" s="514" t="s">
        <v>3026</v>
      </c>
      <c r="C72" s="1264" t="s">
        <v>4</v>
      </c>
      <c r="D72" s="1264">
        <v>316</v>
      </c>
      <c r="E72" s="1265">
        <v>195</v>
      </c>
      <c r="F72" s="1265">
        <f t="shared" si="3"/>
        <v>61620</v>
      </c>
      <c r="G72" s="1265">
        <v>201.25</v>
      </c>
      <c r="H72" s="1265">
        <f t="shared" si="4"/>
        <v>63595</v>
      </c>
      <c r="I72" s="1265">
        <v>203</v>
      </c>
      <c r="J72" s="1265">
        <f t="shared" si="5"/>
        <v>64148</v>
      </c>
    </row>
    <row r="73" spans="1:10" ht="15" thickBot="1" x14ac:dyDescent="0.4">
      <c r="A73" s="1263">
        <v>114</v>
      </c>
      <c r="B73" s="514" t="s">
        <v>3027</v>
      </c>
      <c r="C73" s="1264" t="s">
        <v>8</v>
      </c>
      <c r="D73" s="1266">
        <v>3788</v>
      </c>
      <c r="E73" s="1265">
        <v>2</v>
      </c>
      <c r="F73" s="1265">
        <f t="shared" si="3"/>
        <v>7576</v>
      </c>
      <c r="G73" s="1265">
        <v>1.73</v>
      </c>
      <c r="H73" s="1265">
        <f t="shared" si="4"/>
        <v>6553.24</v>
      </c>
      <c r="I73" s="1265">
        <v>3</v>
      </c>
      <c r="J73" s="1265">
        <f t="shared" si="5"/>
        <v>11364</v>
      </c>
    </row>
    <row r="74" spans="1:10" ht="15" thickBot="1" x14ac:dyDescent="0.4">
      <c r="A74" s="1263">
        <v>115</v>
      </c>
      <c r="B74" s="514" t="s">
        <v>3028</v>
      </c>
      <c r="C74" s="1264" t="s">
        <v>8</v>
      </c>
      <c r="D74" s="1266">
        <v>3788</v>
      </c>
      <c r="E74" s="1265">
        <v>0.12</v>
      </c>
      <c r="F74" s="1265">
        <f t="shared" si="3"/>
        <v>454.56</v>
      </c>
      <c r="G74" s="1265">
        <v>0.12</v>
      </c>
      <c r="H74" s="1265">
        <f t="shared" si="4"/>
        <v>454.56</v>
      </c>
      <c r="I74" s="1265">
        <v>0.5</v>
      </c>
      <c r="J74" s="1265">
        <f t="shared" si="5"/>
        <v>1894</v>
      </c>
    </row>
    <row r="75" spans="1:10" ht="25.5" thickBot="1" x14ac:dyDescent="0.4">
      <c r="A75" s="1263">
        <v>116</v>
      </c>
      <c r="B75" s="514" t="s">
        <v>3029</v>
      </c>
      <c r="C75" s="1264" t="s">
        <v>3</v>
      </c>
      <c r="D75" s="1266">
        <v>3300</v>
      </c>
      <c r="E75" s="1265">
        <v>40</v>
      </c>
      <c r="F75" s="1265">
        <f t="shared" si="3"/>
        <v>132000</v>
      </c>
      <c r="G75" s="1265">
        <v>24.1</v>
      </c>
      <c r="H75" s="1265">
        <f t="shared" si="4"/>
        <v>79530</v>
      </c>
      <c r="I75" s="1265">
        <v>40</v>
      </c>
      <c r="J75" s="1265">
        <f t="shared" si="5"/>
        <v>132000</v>
      </c>
    </row>
    <row r="76" spans="1:10" ht="25.5" thickBot="1" x14ac:dyDescent="0.4">
      <c r="A76" s="1263">
        <v>117</v>
      </c>
      <c r="B76" s="514" t="s">
        <v>3030</v>
      </c>
      <c r="C76" s="1264" t="s">
        <v>3</v>
      </c>
      <c r="D76" s="1264">
        <v>300</v>
      </c>
      <c r="E76" s="1265">
        <v>64</v>
      </c>
      <c r="F76" s="1265">
        <f t="shared" si="3"/>
        <v>19200</v>
      </c>
      <c r="G76" s="1265">
        <v>45.85</v>
      </c>
      <c r="H76" s="1265">
        <f t="shared" si="4"/>
        <v>13755</v>
      </c>
      <c r="I76" s="1265">
        <v>60</v>
      </c>
      <c r="J76" s="1265">
        <f t="shared" si="5"/>
        <v>18000</v>
      </c>
    </row>
    <row r="77" spans="1:10" ht="15" thickBot="1" x14ac:dyDescent="0.4">
      <c r="A77" s="1263">
        <v>118</v>
      </c>
      <c r="B77" s="514" t="s">
        <v>3031</v>
      </c>
      <c r="C77" s="1264" t="s">
        <v>3</v>
      </c>
      <c r="D77" s="1266">
        <v>2000</v>
      </c>
      <c r="E77" s="1265">
        <v>63</v>
      </c>
      <c r="F77" s="1265">
        <f t="shared" si="3"/>
        <v>126000</v>
      </c>
      <c r="G77" s="1265">
        <v>42.18</v>
      </c>
      <c r="H77" s="1265">
        <f t="shared" si="4"/>
        <v>84360</v>
      </c>
      <c r="I77" s="1265">
        <v>71</v>
      </c>
      <c r="J77" s="1265">
        <f t="shared" si="5"/>
        <v>142000</v>
      </c>
    </row>
    <row r="78" spans="1:10" ht="15" thickBot="1" x14ac:dyDescent="0.4">
      <c r="A78" s="1263">
        <v>119</v>
      </c>
      <c r="B78" s="514" t="s">
        <v>3032</v>
      </c>
      <c r="C78" s="1264" t="s">
        <v>3</v>
      </c>
      <c r="D78" s="1266">
        <v>1000</v>
      </c>
      <c r="E78" s="1265">
        <v>85</v>
      </c>
      <c r="F78" s="1265">
        <f t="shared" si="3"/>
        <v>85000</v>
      </c>
      <c r="G78" s="1265">
        <v>78.86</v>
      </c>
      <c r="H78" s="1265">
        <f t="shared" si="4"/>
        <v>78860</v>
      </c>
      <c r="I78" s="1265">
        <v>138</v>
      </c>
      <c r="J78" s="1265">
        <f t="shared" si="5"/>
        <v>138000</v>
      </c>
    </row>
    <row r="79" spans="1:10" ht="15" thickBot="1" x14ac:dyDescent="0.4">
      <c r="A79" s="1263">
        <v>120</v>
      </c>
      <c r="B79" s="514" t="s">
        <v>3033</v>
      </c>
      <c r="C79" s="1264" t="s">
        <v>10</v>
      </c>
      <c r="D79" s="1266">
        <v>1400</v>
      </c>
      <c r="E79" s="1265">
        <v>45</v>
      </c>
      <c r="F79" s="1265">
        <f t="shared" si="3"/>
        <v>63000</v>
      </c>
      <c r="G79" s="1265">
        <v>15.14</v>
      </c>
      <c r="H79" s="1265">
        <f t="shared" si="4"/>
        <v>21196</v>
      </c>
      <c r="I79" s="1265">
        <v>25</v>
      </c>
      <c r="J79" s="1265">
        <f t="shared" si="5"/>
        <v>35000</v>
      </c>
    </row>
    <row r="80" spans="1:10" ht="15" thickBot="1" x14ac:dyDescent="0.4">
      <c r="A80" s="1263">
        <v>121</v>
      </c>
      <c r="B80" s="514" t="s">
        <v>1949</v>
      </c>
      <c r="C80" s="1264" t="s">
        <v>10</v>
      </c>
      <c r="D80" s="1264">
        <v>13</v>
      </c>
      <c r="E80" s="1265">
        <v>5000</v>
      </c>
      <c r="F80" s="1265">
        <f t="shared" si="3"/>
        <v>65000</v>
      </c>
      <c r="G80" s="1265">
        <v>4734.29</v>
      </c>
      <c r="H80" s="1265">
        <f t="shared" si="4"/>
        <v>61545.77</v>
      </c>
      <c r="I80" s="1265">
        <v>3600</v>
      </c>
      <c r="J80" s="1265">
        <f t="shared" si="5"/>
        <v>46800</v>
      </c>
    </row>
    <row r="81" spans="1:10" ht="15" thickBot="1" x14ac:dyDescent="0.4">
      <c r="A81" s="1263">
        <v>122</v>
      </c>
      <c r="B81" s="514" t="s">
        <v>3034</v>
      </c>
      <c r="C81" s="1264" t="s">
        <v>10</v>
      </c>
      <c r="D81" s="1264">
        <v>69</v>
      </c>
      <c r="E81" s="1265">
        <v>15</v>
      </c>
      <c r="F81" s="1265">
        <f t="shared" si="3"/>
        <v>1035</v>
      </c>
      <c r="G81" s="1265">
        <v>12.19</v>
      </c>
      <c r="H81" s="1265">
        <f t="shared" si="4"/>
        <v>841.11</v>
      </c>
      <c r="I81" s="1265">
        <v>100</v>
      </c>
      <c r="J81" s="1265">
        <f t="shared" si="5"/>
        <v>6900</v>
      </c>
    </row>
    <row r="82" spans="1:10" ht="15" thickBot="1" x14ac:dyDescent="0.4">
      <c r="A82" s="1263">
        <v>123</v>
      </c>
      <c r="B82" s="514" t="s">
        <v>1955</v>
      </c>
      <c r="C82" s="1264" t="s">
        <v>10</v>
      </c>
      <c r="D82" s="1264">
        <v>39</v>
      </c>
      <c r="E82" s="1265">
        <v>35</v>
      </c>
      <c r="F82" s="1265">
        <f t="shared" si="3"/>
        <v>1365</v>
      </c>
      <c r="G82" s="1265">
        <v>53.82</v>
      </c>
      <c r="H82" s="1265">
        <f t="shared" si="4"/>
        <v>2098.98</v>
      </c>
      <c r="I82" s="1265">
        <v>100</v>
      </c>
      <c r="J82" s="1265">
        <f t="shared" si="5"/>
        <v>3900</v>
      </c>
    </row>
    <row r="83" spans="1:10" ht="15" thickBot="1" x14ac:dyDescent="0.4">
      <c r="A83" s="1263">
        <v>124</v>
      </c>
      <c r="B83" s="514" t="s">
        <v>3035</v>
      </c>
      <c r="C83" s="1264" t="s">
        <v>10</v>
      </c>
      <c r="D83" s="1264">
        <v>3</v>
      </c>
      <c r="E83" s="1265">
        <v>1000</v>
      </c>
      <c r="F83" s="1265">
        <f t="shared" si="3"/>
        <v>3000</v>
      </c>
      <c r="G83" s="1265">
        <v>2124.8200000000002</v>
      </c>
      <c r="H83" s="1265">
        <f t="shared" si="4"/>
        <v>6374.4600000000009</v>
      </c>
      <c r="I83" s="1265">
        <v>9500</v>
      </c>
      <c r="J83" s="1265">
        <f t="shared" si="5"/>
        <v>28500</v>
      </c>
    </row>
    <row r="84" spans="1:10" ht="15" thickBot="1" x14ac:dyDescent="0.4">
      <c r="A84" s="1263">
        <v>125</v>
      </c>
      <c r="B84" s="514" t="s">
        <v>3036</v>
      </c>
      <c r="C84" s="1264" t="s">
        <v>10</v>
      </c>
      <c r="D84" s="1264">
        <v>1</v>
      </c>
      <c r="E84" s="1265">
        <v>70000</v>
      </c>
      <c r="F84" s="1265">
        <f t="shared" si="3"/>
        <v>70000</v>
      </c>
      <c r="G84" s="1265">
        <v>6108.8</v>
      </c>
      <c r="H84" s="1265">
        <f t="shared" si="4"/>
        <v>6108.8</v>
      </c>
      <c r="I84" s="1265">
        <v>15000</v>
      </c>
      <c r="J84" s="1265">
        <f t="shared" si="5"/>
        <v>15000</v>
      </c>
    </row>
    <row r="85" spans="1:10" ht="15" thickBot="1" x14ac:dyDescent="0.4">
      <c r="A85" s="1263">
        <v>126</v>
      </c>
      <c r="B85" s="514" t="s">
        <v>3037</v>
      </c>
      <c r="C85" s="1264" t="s">
        <v>10</v>
      </c>
      <c r="D85" s="1264">
        <v>2</v>
      </c>
      <c r="E85" s="1265">
        <v>50000</v>
      </c>
      <c r="F85" s="1267">
        <f t="shared" si="3"/>
        <v>100000</v>
      </c>
      <c r="G85" s="1265">
        <v>160610.15</v>
      </c>
      <c r="H85" s="1265">
        <f t="shared" si="4"/>
        <v>321220.3</v>
      </c>
      <c r="I85" s="1265">
        <v>134000</v>
      </c>
      <c r="J85" s="1265">
        <f t="shared" si="5"/>
        <v>268000</v>
      </c>
    </row>
    <row r="86" spans="1:10" ht="15" thickBot="1" x14ac:dyDescent="0.4">
      <c r="A86" s="1263">
        <v>127</v>
      </c>
      <c r="B86" s="514" t="s">
        <v>1959</v>
      </c>
      <c r="C86" s="1264" t="s">
        <v>10</v>
      </c>
      <c r="D86" s="1264">
        <v>4</v>
      </c>
      <c r="E86" s="1265">
        <v>300</v>
      </c>
      <c r="F86" s="1265">
        <f t="shared" si="3"/>
        <v>1200</v>
      </c>
      <c r="G86" s="1265">
        <v>333.5</v>
      </c>
      <c r="H86" s="1265">
        <f t="shared" si="4"/>
        <v>1334</v>
      </c>
      <c r="I86" s="1265">
        <v>200</v>
      </c>
      <c r="J86" s="1265">
        <f t="shared" si="5"/>
        <v>800</v>
      </c>
    </row>
    <row r="87" spans="1:10" ht="15" thickBot="1" x14ac:dyDescent="0.4">
      <c r="A87" s="1263">
        <v>128</v>
      </c>
      <c r="B87" s="514" t="s">
        <v>1961</v>
      </c>
      <c r="C87" s="1264" t="s">
        <v>10</v>
      </c>
      <c r="D87" s="1264">
        <v>2</v>
      </c>
      <c r="E87" s="1265">
        <v>250</v>
      </c>
      <c r="F87" s="1265">
        <f t="shared" si="3"/>
        <v>500</v>
      </c>
      <c r="G87" s="1265">
        <v>195.5</v>
      </c>
      <c r="H87" s="1265">
        <f t="shared" si="4"/>
        <v>391</v>
      </c>
      <c r="I87" s="1265">
        <v>200</v>
      </c>
      <c r="J87" s="1265">
        <f t="shared" si="5"/>
        <v>400</v>
      </c>
    </row>
    <row r="88" spans="1:10" ht="15" thickBot="1" x14ac:dyDescent="0.4">
      <c r="A88" s="1263">
        <v>129</v>
      </c>
      <c r="B88" s="514" t="s">
        <v>1963</v>
      </c>
      <c r="C88" s="1264" t="s">
        <v>10</v>
      </c>
      <c r="D88" s="1264">
        <v>7</v>
      </c>
      <c r="E88" s="1265">
        <v>1000</v>
      </c>
      <c r="F88" s="1265">
        <f t="shared" si="3"/>
        <v>7000</v>
      </c>
      <c r="G88" s="1265">
        <v>1181.05</v>
      </c>
      <c r="H88" s="1265">
        <f t="shared" si="4"/>
        <v>8267.35</v>
      </c>
      <c r="I88" s="1265">
        <v>1700</v>
      </c>
      <c r="J88" s="1265">
        <f t="shared" si="5"/>
        <v>11900</v>
      </c>
    </row>
    <row r="89" spans="1:10" ht="15" thickBot="1" x14ac:dyDescent="0.4">
      <c r="A89" s="1263">
        <v>130</v>
      </c>
      <c r="B89" s="514" t="s">
        <v>3038</v>
      </c>
      <c r="C89" s="1264" t="s">
        <v>10</v>
      </c>
      <c r="D89" s="1264">
        <v>2</v>
      </c>
      <c r="E89" s="1265">
        <v>500</v>
      </c>
      <c r="F89" s="1265">
        <f t="shared" si="3"/>
        <v>1000</v>
      </c>
      <c r="G89" s="1265">
        <v>1317.33</v>
      </c>
      <c r="H89" s="1265">
        <f t="shared" si="4"/>
        <v>2634.66</v>
      </c>
      <c r="I89" s="1265">
        <v>2300</v>
      </c>
      <c r="J89" s="1265">
        <f t="shared" si="5"/>
        <v>4600</v>
      </c>
    </row>
    <row r="90" spans="1:10" ht="15" thickBot="1" x14ac:dyDescent="0.4">
      <c r="A90" s="1263">
        <v>131</v>
      </c>
      <c r="B90" s="514" t="s">
        <v>3039</v>
      </c>
      <c r="C90" s="1264" t="s">
        <v>3</v>
      </c>
      <c r="D90" s="1264">
        <v>116</v>
      </c>
      <c r="E90" s="1265">
        <v>70</v>
      </c>
      <c r="F90" s="1265">
        <f t="shared" si="3"/>
        <v>8120</v>
      </c>
      <c r="G90" s="1265">
        <v>33.51</v>
      </c>
      <c r="H90" s="1265">
        <f t="shared" si="4"/>
        <v>3887.16</v>
      </c>
      <c r="I90" s="1265">
        <v>70</v>
      </c>
      <c r="J90" s="1265">
        <f t="shared" si="5"/>
        <v>8120</v>
      </c>
    </row>
    <row r="91" spans="1:10" ht="15" thickBot="1" x14ac:dyDescent="0.4">
      <c r="A91" s="1263">
        <v>132</v>
      </c>
      <c r="B91" s="514" t="s">
        <v>3040</v>
      </c>
      <c r="C91" s="1264" t="s">
        <v>3</v>
      </c>
      <c r="D91" s="1264">
        <v>157</v>
      </c>
      <c r="E91" s="1265">
        <v>75</v>
      </c>
      <c r="F91" s="1265">
        <f t="shared" si="3"/>
        <v>11775</v>
      </c>
      <c r="G91" s="1265">
        <v>37.799999999999997</v>
      </c>
      <c r="H91" s="1265">
        <f t="shared" si="4"/>
        <v>5934.5999999999995</v>
      </c>
      <c r="I91" s="1265">
        <v>76</v>
      </c>
      <c r="J91" s="1265">
        <f t="shared" si="5"/>
        <v>11932</v>
      </c>
    </row>
    <row r="92" spans="1:10" ht="15" thickBot="1" x14ac:dyDescent="0.4">
      <c r="A92" s="1263">
        <v>133</v>
      </c>
      <c r="B92" s="514" t="s">
        <v>3041</v>
      </c>
      <c r="C92" s="1264" t="s">
        <v>3</v>
      </c>
      <c r="D92" s="1264">
        <v>88</v>
      </c>
      <c r="E92" s="1265">
        <v>80</v>
      </c>
      <c r="F92" s="1265">
        <f t="shared" si="3"/>
        <v>7040</v>
      </c>
      <c r="G92" s="1265">
        <v>48.1</v>
      </c>
      <c r="H92" s="1265">
        <f t="shared" si="4"/>
        <v>4232.8</v>
      </c>
      <c r="I92" s="1265">
        <v>76</v>
      </c>
      <c r="J92" s="1265">
        <f t="shared" si="5"/>
        <v>6688</v>
      </c>
    </row>
    <row r="93" spans="1:10" ht="15" thickBot="1" x14ac:dyDescent="0.4">
      <c r="A93" s="1263">
        <v>134</v>
      </c>
      <c r="B93" s="514" t="s">
        <v>3042</v>
      </c>
      <c r="C93" s="1264" t="s">
        <v>3</v>
      </c>
      <c r="D93" s="1264">
        <v>163</v>
      </c>
      <c r="E93" s="1265">
        <v>20</v>
      </c>
      <c r="F93" s="1265">
        <f t="shared" si="3"/>
        <v>3260</v>
      </c>
      <c r="G93" s="1265">
        <v>32.89</v>
      </c>
      <c r="H93" s="1265">
        <f t="shared" si="4"/>
        <v>5361.07</v>
      </c>
      <c r="I93" s="1265">
        <v>45</v>
      </c>
      <c r="J93" s="1265">
        <f t="shared" si="5"/>
        <v>7335</v>
      </c>
    </row>
    <row r="94" spans="1:10" ht="15" thickBot="1" x14ac:dyDescent="0.4">
      <c r="A94" s="1263">
        <v>135</v>
      </c>
      <c r="B94" s="514" t="s">
        <v>3043</v>
      </c>
      <c r="C94" s="1264" t="s">
        <v>4</v>
      </c>
      <c r="D94" s="1264">
        <v>19</v>
      </c>
      <c r="E94" s="1265">
        <v>100</v>
      </c>
      <c r="F94" s="1265">
        <f t="shared" si="3"/>
        <v>1900</v>
      </c>
      <c r="G94" s="1265">
        <v>62.47</v>
      </c>
      <c r="H94" s="1265">
        <f t="shared" si="4"/>
        <v>1186.93</v>
      </c>
      <c r="I94" s="1265">
        <v>42</v>
      </c>
      <c r="J94" s="1265">
        <f t="shared" si="5"/>
        <v>798</v>
      </c>
    </row>
    <row r="95" spans="1:10" ht="25.5" thickBot="1" x14ac:dyDescent="0.4">
      <c r="A95" s="1263">
        <v>136</v>
      </c>
      <c r="B95" s="514" t="s">
        <v>3044</v>
      </c>
      <c r="C95" s="1264" t="s">
        <v>3</v>
      </c>
      <c r="D95" s="1264">
        <v>100</v>
      </c>
      <c r="E95" s="1265">
        <v>30</v>
      </c>
      <c r="F95" s="1265">
        <f t="shared" si="3"/>
        <v>3000</v>
      </c>
      <c r="G95" s="1265">
        <v>33.47</v>
      </c>
      <c r="H95" s="1265">
        <f t="shared" si="4"/>
        <v>3347</v>
      </c>
      <c r="I95" s="1265">
        <v>5</v>
      </c>
      <c r="J95" s="1265">
        <f t="shared" si="5"/>
        <v>500</v>
      </c>
    </row>
    <row r="96" spans="1:10" ht="25.5" thickBot="1" x14ac:dyDescent="0.4">
      <c r="A96" s="1263">
        <v>137</v>
      </c>
      <c r="B96" s="514" t="s">
        <v>3045</v>
      </c>
      <c r="C96" s="1264" t="s">
        <v>3</v>
      </c>
      <c r="D96" s="1264">
        <v>100</v>
      </c>
      <c r="E96" s="1265">
        <v>35</v>
      </c>
      <c r="F96" s="1265">
        <f t="shared" si="3"/>
        <v>3500</v>
      </c>
      <c r="G96" s="1265">
        <v>34.69</v>
      </c>
      <c r="H96" s="1265">
        <f t="shared" si="4"/>
        <v>3469</v>
      </c>
      <c r="I96" s="1265">
        <v>5</v>
      </c>
      <c r="J96" s="1265">
        <f t="shared" si="5"/>
        <v>500</v>
      </c>
    </row>
    <row r="97" spans="1:10" ht="25.5" thickBot="1" x14ac:dyDescent="0.4">
      <c r="A97" s="1263">
        <v>138</v>
      </c>
      <c r="B97" s="514" t="s">
        <v>3046</v>
      </c>
      <c r="C97" s="1264" t="s">
        <v>3</v>
      </c>
      <c r="D97" s="1264">
        <v>100</v>
      </c>
      <c r="E97" s="1265">
        <v>90</v>
      </c>
      <c r="F97" s="1265">
        <f t="shared" si="3"/>
        <v>9000</v>
      </c>
      <c r="G97" s="1265">
        <v>38.479999999999997</v>
      </c>
      <c r="H97" s="1265">
        <f t="shared" si="4"/>
        <v>3847.9999999999995</v>
      </c>
      <c r="I97" s="1265">
        <v>5</v>
      </c>
      <c r="J97" s="1265">
        <f t="shared" si="5"/>
        <v>500</v>
      </c>
    </row>
    <row r="98" spans="1:10" ht="15" thickBot="1" x14ac:dyDescent="0.4">
      <c r="A98" s="1263">
        <v>139</v>
      </c>
      <c r="B98" s="514" t="s">
        <v>3047</v>
      </c>
      <c r="C98" s="1264" t="s">
        <v>3</v>
      </c>
      <c r="D98" s="1264">
        <v>53</v>
      </c>
      <c r="E98" s="1265">
        <v>22</v>
      </c>
      <c r="F98" s="1265">
        <f t="shared" si="3"/>
        <v>1166</v>
      </c>
      <c r="G98" s="1265">
        <v>39.799999999999997</v>
      </c>
      <c r="H98" s="1265">
        <f t="shared" si="4"/>
        <v>2109.3999999999996</v>
      </c>
      <c r="I98" s="1265">
        <v>45</v>
      </c>
      <c r="J98" s="1265">
        <f t="shared" si="5"/>
        <v>2385</v>
      </c>
    </row>
    <row r="99" spans="1:10" ht="15" thickBot="1" x14ac:dyDescent="0.4">
      <c r="A99" s="1263">
        <v>140</v>
      </c>
      <c r="B99" s="514" t="s">
        <v>3048</v>
      </c>
      <c r="C99" s="1264" t="s">
        <v>3</v>
      </c>
      <c r="D99" s="1266">
        <v>4000</v>
      </c>
      <c r="E99" s="1265">
        <v>32</v>
      </c>
      <c r="F99" s="1265">
        <f t="shared" si="3"/>
        <v>128000</v>
      </c>
      <c r="G99" s="1265">
        <v>25.91</v>
      </c>
      <c r="H99" s="1265">
        <f t="shared" si="4"/>
        <v>103640</v>
      </c>
      <c r="I99" s="1265">
        <v>18</v>
      </c>
      <c r="J99" s="1265">
        <f t="shared" si="5"/>
        <v>72000</v>
      </c>
    </row>
    <row r="100" spans="1:10" ht="15" thickBot="1" x14ac:dyDescent="0.4">
      <c r="A100" s="1263">
        <v>141</v>
      </c>
      <c r="B100" s="514" t="s">
        <v>1975</v>
      </c>
      <c r="C100" s="1264" t="s">
        <v>3</v>
      </c>
      <c r="D100" s="1266">
        <v>1800</v>
      </c>
      <c r="E100" s="1265">
        <v>34</v>
      </c>
      <c r="F100" s="1265">
        <f t="shared" si="3"/>
        <v>61200</v>
      </c>
      <c r="G100" s="1265">
        <v>28.77</v>
      </c>
      <c r="H100" s="1265">
        <f t="shared" si="4"/>
        <v>51786</v>
      </c>
      <c r="I100" s="1265">
        <v>40</v>
      </c>
      <c r="J100" s="1265">
        <f t="shared" si="5"/>
        <v>72000</v>
      </c>
    </row>
    <row r="101" spans="1:10" ht="15" thickBot="1" x14ac:dyDescent="0.4">
      <c r="A101" s="1263">
        <v>142</v>
      </c>
      <c r="B101" s="514" t="s">
        <v>1977</v>
      </c>
      <c r="C101" s="1264" t="s">
        <v>3</v>
      </c>
      <c r="D101" s="1266">
        <v>2700</v>
      </c>
      <c r="E101" s="1265">
        <v>32</v>
      </c>
      <c r="F101" s="1265">
        <f t="shared" si="3"/>
        <v>86400</v>
      </c>
      <c r="G101" s="1265">
        <v>27.44</v>
      </c>
      <c r="H101" s="1265">
        <f t="shared" si="4"/>
        <v>74088</v>
      </c>
      <c r="I101" s="1265">
        <v>25</v>
      </c>
      <c r="J101" s="1265">
        <f t="shared" si="5"/>
        <v>67500</v>
      </c>
    </row>
    <row r="102" spans="1:10" ht="15" thickBot="1" x14ac:dyDescent="0.4">
      <c r="A102" s="1263">
        <v>143</v>
      </c>
      <c r="B102" s="514" t="s">
        <v>3049</v>
      </c>
      <c r="C102" s="1264" t="s">
        <v>10</v>
      </c>
      <c r="D102" s="1264">
        <v>2</v>
      </c>
      <c r="E102" s="1265">
        <v>20</v>
      </c>
      <c r="F102" s="1265">
        <f t="shared" si="3"/>
        <v>40</v>
      </c>
      <c r="G102" s="1265">
        <v>135.69999999999999</v>
      </c>
      <c r="H102" s="1265">
        <f t="shared" si="4"/>
        <v>271.39999999999998</v>
      </c>
      <c r="I102" s="1265">
        <v>100</v>
      </c>
      <c r="J102" s="1265">
        <f t="shared" si="5"/>
        <v>200</v>
      </c>
    </row>
    <row r="103" spans="1:10" ht="15" thickBot="1" x14ac:dyDescent="0.4">
      <c r="A103" s="1263">
        <v>144</v>
      </c>
      <c r="B103" s="514" t="s">
        <v>1979</v>
      </c>
      <c r="C103" s="1264" t="s">
        <v>10</v>
      </c>
      <c r="D103" s="1264">
        <v>3</v>
      </c>
      <c r="E103" s="1265">
        <v>170</v>
      </c>
      <c r="F103" s="1265">
        <f t="shared" si="3"/>
        <v>510</v>
      </c>
      <c r="G103" s="1265">
        <v>272.17</v>
      </c>
      <c r="H103" s="1265">
        <f t="shared" si="4"/>
        <v>816.51</v>
      </c>
      <c r="I103" s="1265">
        <v>45</v>
      </c>
      <c r="J103" s="1265">
        <f t="shared" si="5"/>
        <v>135</v>
      </c>
    </row>
    <row r="104" spans="1:10" ht="15" thickBot="1" x14ac:dyDescent="0.4">
      <c r="A104" s="1263">
        <v>145</v>
      </c>
      <c r="B104" s="514" t="s">
        <v>1981</v>
      </c>
      <c r="C104" s="1264" t="s">
        <v>10</v>
      </c>
      <c r="D104" s="1264">
        <v>2</v>
      </c>
      <c r="E104" s="1265">
        <v>45</v>
      </c>
      <c r="F104" s="1265">
        <f t="shared" si="3"/>
        <v>90</v>
      </c>
      <c r="G104" s="1265">
        <v>208.15</v>
      </c>
      <c r="H104" s="1265">
        <f t="shared" si="4"/>
        <v>416.3</v>
      </c>
      <c r="I104" s="1265">
        <v>40</v>
      </c>
      <c r="J104" s="1265">
        <f t="shared" si="5"/>
        <v>80</v>
      </c>
    </row>
    <row r="105" spans="1:10" ht="15" thickBot="1" x14ac:dyDescent="0.4">
      <c r="A105" s="1263">
        <v>146</v>
      </c>
      <c r="B105" s="514" t="s">
        <v>1983</v>
      </c>
      <c r="C105" s="1264" t="s">
        <v>10</v>
      </c>
      <c r="D105" s="1264">
        <v>2</v>
      </c>
      <c r="E105" s="1265">
        <v>900</v>
      </c>
      <c r="F105" s="1265">
        <f t="shared" si="3"/>
        <v>1800</v>
      </c>
      <c r="G105" s="1265">
        <v>635.38</v>
      </c>
      <c r="H105" s="1265">
        <f t="shared" si="4"/>
        <v>1270.76</v>
      </c>
      <c r="I105" s="1265">
        <v>800</v>
      </c>
      <c r="J105" s="1265">
        <f t="shared" si="5"/>
        <v>1600</v>
      </c>
    </row>
    <row r="106" spans="1:10" ht="15" thickBot="1" x14ac:dyDescent="0.4">
      <c r="A106" s="1263">
        <v>147</v>
      </c>
      <c r="B106" s="514" t="s">
        <v>3050</v>
      </c>
      <c r="C106" s="1264" t="s">
        <v>10</v>
      </c>
      <c r="D106" s="1264">
        <v>2</v>
      </c>
      <c r="E106" s="1265">
        <v>20</v>
      </c>
      <c r="F106" s="1265">
        <f t="shared" si="3"/>
        <v>40</v>
      </c>
      <c r="G106" s="1265">
        <v>109.83</v>
      </c>
      <c r="H106" s="1265">
        <f t="shared" si="4"/>
        <v>219.66</v>
      </c>
      <c r="I106" s="1265">
        <v>40</v>
      </c>
      <c r="J106" s="1265">
        <f t="shared" si="5"/>
        <v>80</v>
      </c>
    </row>
    <row r="107" spans="1:10" ht="15" thickBot="1" x14ac:dyDescent="0.4">
      <c r="A107" s="1263">
        <v>148</v>
      </c>
      <c r="B107" s="514" t="s">
        <v>1991</v>
      </c>
      <c r="C107" s="1264" t="s">
        <v>10</v>
      </c>
      <c r="D107" s="1264">
        <v>12</v>
      </c>
      <c r="E107" s="1265">
        <v>700</v>
      </c>
      <c r="F107" s="1265">
        <f t="shared" si="3"/>
        <v>8400</v>
      </c>
      <c r="G107" s="1265">
        <v>492.59</v>
      </c>
      <c r="H107" s="1265">
        <f t="shared" si="4"/>
        <v>5911.08</v>
      </c>
      <c r="I107" s="1265">
        <v>500</v>
      </c>
      <c r="J107" s="1265">
        <f t="shared" si="5"/>
        <v>6000</v>
      </c>
    </row>
    <row r="108" spans="1:10" ht="15" thickBot="1" x14ac:dyDescent="0.4">
      <c r="A108" s="1263">
        <v>149</v>
      </c>
      <c r="B108" s="514" t="s">
        <v>1989</v>
      </c>
      <c r="C108" s="1264" t="s">
        <v>10</v>
      </c>
      <c r="D108" s="1264">
        <v>6</v>
      </c>
      <c r="E108" s="1265">
        <v>8</v>
      </c>
      <c r="F108" s="1265">
        <f t="shared" si="3"/>
        <v>48</v>
      </c>
      <c r="G108" s="1265">
        <v>88.17</v>
      </c>
      <c r="H108" s="1265">
        <f t="shared" si="4"/>
        <v>529.02</v>
      </c>
      <c r="I108" s="1265">
        <v>10</v>
      </c>
      <c r="J108" s="1265">
        <f t="shared" si="5"/>
        <v>60</v>
      </c>
    </row>
    <row r="109" spans="1:10" ht="15" thickBot="1" x14ac:dyDescent="0.4">
      <c r="A109" s="1263">
        <v>150</v>
      </c>
      <c r="B109" s="514" t="s">
        <v>3051</v>
      </c>
      <c r="C109" s="1264" t="s">
        <v>10</v>
      </c>
      <c r="D109" s="1264">
        <v>2</v>
      </c>
      <c r="E109" s="1265">
        <v>7</v>
      </c>
      <c r="F109" s="1265">
        <f t="shared" si="3"/>
        <v>14</v>
      </c>
      <c r="G109" s="1265">
        <v>86.25</v>
      </c>
      <c r="H109" s="1265">
        <f t="shared" si="4"/>
        <v>172.5</v>
      </c>
      <c r="I109" s="1265">
        <v>11</v>
      </c>
      <c r="J109" s="1265">
        <f t="shared" si="5"/>
        <v>22</v>
      </c>
    </row>
    <row r="110" spans="1:10" ht="15" thickBot="1" x14ac:dyDescent="0.4">
      <c r="A110" s="1263">
        <v>151</v>
      </c>
      <c r="B110" s="514" t="s">
        <v>3052</v>
      </c>
      <c r="C110" s="1264" t="s">
        <v>10</v>
      </c>
      <c r="D110" s="1264">
        <v>1</v>
      </c>
      <c r="E110" s="1265">
        <v>20</v>
      </c>
      <c r="F110" s="1265">
        <f t="shared" si="3"/>
        <v>20</v>
      </c>
      <c r="G110" s="1265">
        <v>99.48</v>
      </c>
      <c r="H110" s="1265">
        <f t="shared" si="4"/>
        <v>99.48</v>
      </c>
      <c r="I110" s="1265">
        <v>50</v>
      </c>
      <c r="J110" s="1265">
        <f t="shared" si="5"/>
        <v>50</v>
      </c>
    </row>
    <row r="111" spans="1:10" ht="15" thickBot="1" x14ac:dyDescent="0.4">
      <c r="A111" s="1263">
        <v>152</v>
      </c>
      <c r="B111" s="514" t="s">
        <v>1985</v>
      </c>
      <c r="C111" s="1264" t="s">
        <v>10</v>
      </c>
      <c r="D111" s="1264">
        <v>3</v>
      </c>
      <c r="E111" s="1265">
        <v>30</v>
      </c>
      <c r="F111" s="1265">
        <f t="shared" si="3"/>
        <v>90</v>
      </c>
      <c r="G111" s="1265">
        <v>127.08</v>
      </c>
      <c r="H111" s="1265">
        <f t="shared" si="4"/>
        <v>381.24</v>
      </c>
      <c r="I111" s="1265">
        <v>100</v>
      </c>
      <c r="J111" s="1265">
        <f t="shared" si="5"/>
        <v>300</v>
      </c>
    </row>
    <row r="112" spans="1:10" ht="15" thickBot="1" x14ac:dyDescent="0.4">
      <c r="A112" s="1263">
        <v>153</v>
      </c>
      <c r="B112" s="514" t="s">
        <v>3053</v>
      </c>
      <c r="C112" s="1264" t="s">
        <v>10</v>
      </c>
      <c r="D112" s="1264">
        <v>9</v>
      </c>
      <c r="E112" s="1265">
        <v>26</v>
      </c>
      <c r="F112" s="1265">
        <f t="shared" si="3"/>
        <v>234</v>
      </c>
      <c r="G112" s="1265">
        <v>147.59</v>
      </c>
      <c r="H112" s="1265">
        <f t="shared" si="4"/>
        <v>1328.31</v>
      </c>
      <c r="I112" s="1265">
        <v>24</v>
      </c>
      <c r="J112" s="1265">
        <f t="shared" si="5"/>
        <v>216</v>
      </c>
    </row>
    <row r="113" spans="1:10" ht="15" thickBot="1" x14ac:dyDescent="0.4">
      <c r="A113" s="1263">
        <v>154</v>
      </c>
      <c r="B113" s="514" t="s">
        <v>3054</v>
      </c>
      <c r="C113" s="1264" t="s">
        <v>10</v>
      </c>
      <c r="D113" s="1264">
        <v>2</v>
      </c>
      <c r="E113" s="1265">
        <v>125</v>
      </c>
      <c r="F113" s="1265">
        <f t="shared" si="3"/>
        <v>250</v>
      </c>
      <c r="G113" s="1265">
        <v>76.39</v>
      </c>
      <c r="H113" s="1265">
        <f t="shared" si="4"/>
        <v>152.78</v>
      </c>
      <c r="I113" s="1265">
        <v>74</v>
      </c>
      <c r="J113" s="1265">
        <f t="shared" si="5"/>
        <v>148</v>
      </c>
    </row>
    <row r="114" spans="1:10" ht="15" thickBot="1" x14ac:dyDescent="0.4">
      <c r="A114" s="1263">
        <v>155</v>
      </c>
      <c r="B114" s="514" t="s">
        <v>3055</v>
      </c>
      <c r="C114" s="1264" t="s">
        <v>10</v>
      </c>
      <c r="D114" s="1264">
        <v>1</v>
      </c>
      <c r="E114" s="1265">
        <v>3900</v>
      </c>
      <c r="F114" s="1265">
        <f t="shared" si="3"/>
        <v>3900</v>
      </c>
      <c r="G114" s="1265">
        <v>3202.75</v>
      </c>
      <c r="H114" s="1265">
        <f t="shared" si="4"/>
        <v>3202.75</v>
      </c>
      <c r="I114" s="1265">
        <v>3000</v>
      </c>
      <c r="J114" s="1265">
        <f t="shared" si="5"/>
        <v>3000</v>
      </c>
    </row>
    <row r="115" spans="1:10" ht="15" thickBot="1" x14ac:dyDescent="0.4">
      <c r="A115" s="1263">
        <v>156</v>
      </c>
      <c r="B115" s="514" t="s">
        <v>3056</v>
      </c>
      <c r="C115" s="1264" t="s">
        <v>10</v>
      </c>
      <c r="D115" s="1264">
        <v>9</v>
      </c>
      <c r="E115" s="1265">
        <v>2000</v>
      </c>
      <c r="F115" s="1265">
        <f t="shared" si="3"/>
        <v>18000</v>
      </c>
      <c r="G115" s="1265">
        <v>861.87</v>
      </c>
      <c r="H115" s="1265">
        <f t="shared" si="4"/>
        <v>7756.83</v>
      </c>
      <c r="I115" s="1265">
        <v>1800</v>
      </c>
      <c r="J115" s="1265">
        <f t="shared" si="5"/>
        <v>16200</v>
      </c>
    </row>
    <row r="116" spans="1:10" ht="15" thickBot="1" x14ac:dyDescent="0.4">
      <c r="A116" s="1263">
        <v>157</v>
      </c>
      <c r="B116" s="514" t="s">
        <v>3057</v>
      </c>
      <c r="C116" s="1264" t="s">
        <v>10</v>
      </c>
      <c r="D116" s="1264">
        <v>60</v>
      </c>
      <c r="E116" s="1265">
        <v>1000</v>
      </c>
      <c r="F116" s="1265">
        <f t="shared" si="3"/>
        <v>60000</v>
      </c>
      <c r="G116" s="1265">
        <v>541.46</v>
      </c>
      <c r="H116" s="1265">
        <f t="shared" si="4"/>
        <v>32487.600000000002</v>
      </c>
      <c r="I116" s="1265">
        <v>1000</v>
      </c>
      <c r="J116" s="1265">
        <f t="shared" si="5"/>
        <v>60000</v>
      </c>
    </row>
    <row r="117" spans="1:10" ht="15" thickBot="1" x14ac:dyDescent="0.4">
      <c r="A117" s="1263">
        <v>158</v>
      </c>
      <c r="B117" s="514" t="s">
        <v>1993</v>
      </c>
      <c r="C117" s="1264" t="s">
        <v>10</v>
      </c>
      <c r="D117" s="1264">
        <v>3</v>
      </c>
      <c r="E117" s="1265">
        <v>22</v>
      </c>
      <c r="F117" s="1265">
        <f t="shared" si="3"/>
        <v>66</v>
      </c>
      <c r="G117" s="1265">
        <v>2459.09</v>
      </c>
      <c r="H117" s="1265">
        <f t="shared" si="4"/>
        <v>7377.27</v>
      </c>
      <c r="I117" s="1265">
        <v>3000</v>
      </c>
      <c r="J117" s="1265">
        <f t="shared" si="5"/>
        <v>9000</v>
      </c>
    </row>
    <row r="118" spans="1:10" ht="15" thickBot="1" x14ac:dyDescent="0.4">
      <c r="A118" s="1263">
        <v>159</v>
      </c>
      <c r="B118" s="514" t="s">
        <v>3058</v>
      </c>
      <c r="C118" s="1264" t="s">
        <v>10</v>
      </c>
      <c r="D118" s="1264">
        <v>2</v>
      </c>
      <c r="E118" s="1265">
        <v>27</v>
      </c>
      <c r="F118" s="1265">
        <f t="shared" si="3"/>
        <v>54</v>
      </c>
      <c r="G118" s="1265">
        <v>3714.5</v>
      </c>
      <c r="H118" s="1265">
        <f t="shared" si="4"/>
        <v>7429</v>
      </c>
      <c r="I118" s="1265">
        <v>1500</v>
      </c>
      <c r="J118" s="1265">
        <f t="shared" si="5"/>
        <v>3000</v>
      </c>
    </row>
    <row r="119" spans="1:10" ht="15" thickBot="1" x14ac:dyDescent="0.4">
      <c r="A119" s="1263">
        <v>160</v>
      </c>
      <c r="B119" s="514" t="s">
        <v>3059</v>
      </c>
      <c r="C119" s="1264" t="s">
        <v>10</v>
      </c>
      <c r="D119" s="1264">
        <v>5</v>
      </c>
      <c r="E119" s="1265">
        <v>2000</v>
      </c>
      <c r="F119" s="1265">
        <f t="shared" si="3"/>
        <v>10000</v>
      </c>
      <c r="G119" s="1265">
        <v>310.5</v>
      </c>
      <c r="H119" s="1265">
        <f t="shared" si="4"/>
        <v>1552.5</v>
      </c>
      <c r="I119" s="1265">
        <v>500</v>
      </c>
      <c r="J119" s="1265">
        <f t="shared" si="5"/>
        <v>2500</v>
      </c>
    </row>
    <row r="120" spans="1:10" ht="15" thickBot="1" x14ac:dyDescent="0.4">
      <c r="A120" s="1263">
        <v>161</v>
      </c>
      <c r="B120" s="514" t="s">
        <v>3060</v>
      </c>
      <c r="C120" s="1264" t="s">
        <v>100</v>
      </c>
      <c r="D120" s="1264">
        <v>1</v>
      </c>
      <c r="E120" s="1265">
        <v>20000</v>
      </c>
      <c r="F120" s="1265">
        <f t="shared" si="3"/>
        <v>20000</v>
      </c>
      <c r="G120" s="1265">
        <v>26470.7</v>
      </c>
      <c r="H120" s="1265">
        <f t="shared" si="4"/>
        <v>26470.7</v>
      </c>
      <c r="I120" s="1265">
        <v>2000</v>
      </c>
      <c r="J120" s="1265">
        <f t="shared" si="5"/>
        <v>2000</v>
      </c>
    </row>
    <row r="121" spans="1:10" ht="38" thickBot="1" x14ac:dyDescent="0.4">
      <c r="A121" s="1263">
        <v>162</v>
      </c>
      <c r="B121" s="514" t="s">
        <v>3061</v>
      </c>
      <c r="C121" s="1264" t="s">
        <v>10</v>
      </c>
      <c r="D121" s="1264">
        <v>75</v>
      </c>
      <c r="E121" s="1265">
        <v>500</v>
      </c>
      <c r="F121" s="1265">
        <f t="shared" si="3"/>
        <v>37500</v>
      </c>
      <c r="G121" s="1265">
        <v>431.25</v>
      </c>
      <c r="H121" s="1265">
        <f t="shared" si="4"/>
        <v>32343.75</v>
      </c>
      <c r="I121" s="1265">
        <v>300</v>
      </c>
      <c r="J121" s="1265">
        <f t="shared" si="5"/>
        <v>22500</v>
      </c>
    </row>
    <row r="122" spans="1:10" ht="15" thickBot="1" x14ac:dyDescent="0.4">
      <c r="A122" s="1263">
        <v>163</v>
      </c>
      <c r="B122" s="514" t="s">
        <v>2010</v>
      </c>
      <c r="C122" s="1264" t="s">
        <v>10</v>
      </c>
      <c r="D122" s="1264">
        <v>5</v>
      </c>
      <c r="E122" s="1265">
        <v>14000</v>
      </c>
      <c r="F122" s="1265">
        <f t="shared" si="3"/>
        <v>70000</v>
      </c>
      <c r="G122" s="1265">
        <v>21134.240000000002</v>
      </c>
      <c r="H122" s="1265">
        <f t="shared" si="4"/>
        <v>105671.20000000001</v>
      </c>
      <c r="I122" s="1265">
        <v>1000</v>
      </c>
      <c r="J122" s="1265">
        <f t="shared" si="5"/>
        <v>5000</v>
      </c>
    </row>
    <row r="123" spans="1:10" ht="15" thickBot="1" x14ac:dyDescent="0.4">
      <c r="A123" s="1263">
        <v>164</v>
      </c>
      <c r="B123" s="514" t="s">
        <v>2012</v>
      </c>
      <c r="C123" s="1264" t="s">
        <v>3</v>
      </c>
      <c r="D123" s="1266">
        <v>5200</v>
      </c>
      <c r="E123" s="1265">
        <v>8</v>
      </c>
      <c r="F123" s="1265">
        <f t="shared" si="3"/>
        <v>41600</v>
      </c>
      <c r="G123" s="1265">
        <v>9.1999999999999993</v>
      </c>
      <c r="H123" s="1265">
        <f t="shared" si="4"/>
        <v>47839.999999999993</v>
      </c>
      <c r="I123" s="1265">
        <v>15</v>
      </c>
      <c r="J123" s="1265">
        <f t="shared" si="5"/>
        <v>78000</v>
      </c>
    </row>
    <row r="124" spans="1:10" ht="15" thickBot="1" x14ac:dyDescent="0.4">
      <c r="A124" s="1263">
        <v>165</v>
      </c>
      <c r="B124" s="514" t="s">
        <v>2014</v>
      </c>
      <c r="C124" s="1264" t="s">
        <v>10</v>
      </c>
      <c r="D124" s="1264">
        <v>5</v>
      </c>
      <c r="E124" s="1265">
        <v>3000</v>
      </c>
      <c r="F124" s="1265">
        <f t="shared" si="3"/>
        <v>15000</v>
      </c>
      <c r="G124" s="1265">
        <v>2978.5</v>
      </c>
      <c r="H124" s="1265">
        <f t="shared" si="4"/>
        <v>14892.5</v>
      </c>
      <c r="I124" s="1265">
        <v>10000</v>
      </c>
      <c r="J124" s="1265">
        <f t="shared" si="5"/>
        <v>50000</v>
      </c>
    </row>
    <row r="125" spans="1:10" ht="15" thickBot="1" x14ac:dyDescent="0.4">
      <c r="A125" s="1263">
        <v>166</v>
      </c>
      <c r="B125" s="514" t="s">
        <v>2016</v>
      </c>
      <c r="C125" s="1264" t="s">
        <v>10</v>
      </c>
      <c r="D125" s="1264">
        <v>5</v>
      </c>
      <c r="E125" s="1265">
        <v>2000</v>
      </c>
      <c r="F125" s="1265">
        <f t="shared" si="3"/>
        <v>10000</v>
      </c>
      <c r="G125" s="1265">
        <v>7092.05</v>
      </c>
      <c r="H125" s="1265">
        <f t="shared" si="4"/>
        <v>35460.25</v>
      </c>
      <c r="I125" s="1265">
        <v>2000</v>
      </c>
      <c r="J125" s="1265">
        <f t="shared" si="5"/>
        <v>10000</v>
      </c>
    </row>
    <row r="126" spans="1:10" ht="15" thickBot="1" x14ac:dyDescent="0.4">
      <c r="A126" s="1263">
        <v>167</v>
      </c>
      <c r="B126" s="514" t="s">
        <v>2018</v>
      </c>
      <c r="C126" s="1264" t="s">
        <v>10</v>
      </c>
      <c r="D126" s="1264">
        <v>5</v>
      </c>
      <c r="E126" s="1265">
        <v>230</v>
      </c>
      <c r="F126" s="1265">
        <f t="shared" si="3"/>
        <v>1150</v>
      </c>
      <c r="G126" s="1265">
        <v>750.95</v>
      </c>
      <c r="H126" s="1265">
        <f t="shared" si="4"/>
        <v>3754.75</v>
      </c>
      <c r="I126" s="1265">
        <v>1000</v>
      </c>
      <c r="J126" s="1265">
        <f t="shared" si="5"/>
        <v>5000</v>
      </c>
    </row>
    <row r="127" spans="1:10" ht="15" thickBot="1" x14ac:dyDescent="0.4">
      <c r="A127" s="1263">
        <v>168</v>
      </c>
      <c r="B127" s="514" t="s">
        <v>2020</v>
      </c>
      <c r="C127" s="1264" t="s">
        <v>3</v>
      </c>
      <c r="D127" s="1266">
        <v>5000</v>
      </c>
      <c r="E127" s="1265">
        <v>35</v>
      </c>
      <c r="F127" s="1265">
        <f t="shared" si="3"/>
        <v>175000</v>
      </c>
      <c r="G127" s="1265">
        <v>29.46</v>
      </c>
      <c r="H127" s="1265">
        <f t="shared" si="4"/>
        <v>147300</v>
      </c>
      <c r="I127" s="1265">
        <v>40</v>
      </c>
      <c r="J127" s="1265">
        <f t="shared" si="5"/>
        <v>200000</v>
      </c>
    </row>
    <row r="128" spans="1:10" ht="15" thickBot="1" x14ac:dyDescent="0.4">
      <c r="A128" s="1263">
        <v>169</v>
      </c>
      <c r="B128" s="514" t="s">
        <v>2022</v>
      </c>
      <c r="C128" s="1264" t="s">
        <v>3</v>
      </c>
      <c r="D128" s="1266">
        <v>1000</v>
      </c>
      <c r="E128" s="1265">
        <v>45</v>
      </c>
      <c r="F128" s="1265">
        <f t="shared" si="3"/>
        <v>45000</v>
      </c>
      <c r="G128" s="1265">
        <v>17.07</v>
      </c>
      <c r="H128" s="1265">
        <f t="shared" si="4"/>
        <v>17070</v>
      </c>
      <c r="I128" s="1265">
        <v>10</v>
      </c>
      <c r="J128" s="1265">
        <f t="shared" si="5"/>
        <v>10000</v>
      </c>
    </row>
    <row r="129" spans="1:10" ht="15" thickBot="1" x14ac:dyDescent="0.4">
      <c r="A129" s="1263">
        <v>170</v>
      </c>
      <c r="B129" s="514" t="s">
        <v>2024</v>
      </c>
      <c r="C129" s="1264" t="s">
        <v>3</v>
      </c>
      <c r="D129" s="1266">
        <v>2500</v>
      </c>
      <c r="E129" s="1265">
        <v>12</v>
      </c>
      <c r="F129" s="1265">
        <f t="shared" si="3"/>
        <v>30000</v>
      </c>
      <c r="G129" s="1265">
        <v>14.94</v>
      </c>
      <c r="H129" s="1265">
        <f t="shared" si="4"/>
        <v>37350</v>
      </c>
      <c r="I129" s="1265">
        <v>10</v>
      </c>
      <c r="J129" s="1265">
        <f t="shared" si="5"/>
        <v>25000</v>
      </c>
    </row>
    <row r="130" spans="1:10" ht="15" thickBot="1" x14ac:dyDescent="0.4">
      <c r="A130" s="1263">
        <v>171</v>
      </c>
      <c r="B130" s="514" t="s">
        <v>3062</v>
      </c>
      <c r="C130" s="1264" t="s">
        <v>10</v>
      </c>
      <c r="D130" s="1264">
        <v>2</v>
      </c>
      <c r="E130" s="1265">
        <v>19000</v>
      </c>
      <c r="F130" s="1265">
        <f t="shared" si="3"/>
        <v>38000</v>
      </c>
      <c r="G130" s="1265">
        <v>6046.7</v>
      </c>
      <c r="H130" s="1265">
        <f t="shared" si="4"/>
        <v>12093.4</v>
      </c>
      <c r="I130" s="1265">
        <v>20000</v>
      </c>
      <c r="J130" s="1265">
        <f t="shared" si="5"/>
        <v>40000</v>
      </c>
    </row>
    <row r="131" spans="1:10" ht="15" thickBot="1" x14ac:dyDescent="0.4">
      <c r="A131" s="1263">
        <v>172</v>
      </c>
      <c r="B131" s="514" t="s">
        <v>929</v>
      </c>
      <c r="C131" s="1264" t="s">
        <v>330</v>
      </c>
      <c r="D131" s="1264">
        <v>1</v>
      </c>
      <c r="E131" s="1265">
        <v>30000</v>
      </c>
      <c r="F131" s="1265">
        <f t="shared" si="3"/>
        <v>30000</v>
      </c>
      <c r="G131" s="1265">
        <v>30000</v>
      </c>
      <c r="H131" s="1265">
        <f t="shared" si="4"/>
        <v>30000</v>
      </c>
      <c r="I131" s="1265">
        <v>30000</v>
      </c>
      <c r="J131" s="1265">
        <f t="shared" si="5"/>
        <v>30000</v>
      </c>
    </row>
    <row r="132" spans="1:10" ht="15" thickBot="1" x14ac:dyDescent="0.4">
      <c r="A132" s="1263">
        <v>173</v>
      </c>
      <c r="B132" s="514" t="s">
        <v>3063</v>
      </c>
      <c r="C132" s="1264" t="s">
        <v>10</v>
      </c>
      <c r="D132" s="1264">
        <v>104</v>
      </c>
      <c r="E132" s="1265">
        <v>450</v>
      </c>
      <c r="F132" s="1265">
        <f t="shared" si="3"/>
        <v>46800</v>
      </c>
      <c r="G132" s="1265">
        <v>517.5</v>
      </c>
      <c r="H132" s="1265">
        <f t="shared" si="4"/>
        <v>53820</v>
      </c>
      <c r="I132" s="1265">
        <v>555</v>
      </c>
      <c r="J132" s="1265">
        <f t="shared" si="5"/>
        <v>57720</v>
      </c>
    </row>
    <row r="133" spans="1:10" ht="15" thickBot="1" x14ac:dyDescent="0.4">
      <c r="A133" s="1263">
        <v>174</v>
      </c>
      <c r="B133" s="514" t="s">
        <v>2001</v>
      </c>
      <c r="C133" s="1264" t="s">
        <v>10</v>
      </c>
      <c r="D133" s="1264">
        <v>604</v>
      </c>
      <c r="E133" s="1265">
        <v>65</v>
      </c>
      <c r="F133" s="1265">
        <f t="shared" ref="F133:F140" si="6">E133*D133</f>
        <v>39260</v>
      </c>
      <c r="G133" s="1265">
        <v>69</v>
      </c>
      <c r="H133" s="1265">
        <f t="shared" ref="H133:H140" si="7">G133*D133</f>
        <v>41676</v>
      </c>
      <c r="I133" s="1265">
        <v>79</v>
      </c>
      <c r="J133" s="1265">
        <f t="shared" ref="J133:J140" si="8">I133*D133</f>
        <v>47716</v>
      </c>
    </row>
    <row r="134" spans="1:10" ht="15" thickBot="1" x14ac:dyDescent="0.4">
      <c r="A134" s="1263">
        <v>175</v>
      </c>
      <c r="B134" s="514" t="s">
        <v>3064</v>
      </c>
      <c r="C134" s="1264" t="s">
        <v>10</v>
      </c>
      <c r="D134" s="1264">
        <v>193</v>
      </c>
      <c r="E134" s="1265">
        <v>30</v>
      </c>
      <c r="F134" s="1265">
        <f t="shared" si="6"/>
        <v>5790</v>
      </c>
      <c r="G134" s="1265">
        <v>28.75</v>
      </c>
      <c r="H134" s="1265">
        <f t="shared" si="7"/>
        <v>5548.75</v>
      </c>
      <c r="I134" s="1265">
        <v>20</v>
      </c>
      <c r="J134" s="1265">
        <f t="shared" si="8"/>
        <v>3860</v>
      </c>
    </row>
    <row r="135" spans="1:10" ht="15" thickBot="1" x14ac:dyDescent="0.4">
      <c r="A135" s="1263">
        <v>176</v>
      </c>
      <c r="B135" s="514" t="s">
        <v>1827</v>
      </c>
      <c r="C135" s="1264" t="s">
        <v>8</v>
      </c>
      <c r="D135" s="1266">
        <v>17500</v>
      </c>
      <c r="E135" s="1265">
        <v>1</v>
      </c>
      <c r="F135" s="1265">
        <f t="shared" si="6"/>
        <v>17500</v>
      </c>
      <c r="G135" s="1265">
        <v>1.65</v>
      </c>
      <c r="H135" s="1265">
        <f t="shared" si="7"/>
        <v>28875</v>
      </c>
      <c r="I135" s="1265">
        <v>1.25</v>
      </c>
      <c r="J135" s="1265">
        <f t="shared" si="8"/>
        <v>21875</v>
      </c>
    </row>
    <row r="136" spans="1:10" ht="15" thickBot="1" x14ac:dyDescent="0.4">
      <c r="A136" s="1263">
        <v>177</v>
      </c>
      <c r="B136" s="514" t="s">
        <v>1184</v>
      </c>
      <c r="C136" s="1264" t="s">
        <v>330</v>
      </c>
      <c r="D136" s="1264">
        <v>1</v>
      </c>
      <c r="E136" s="1265">
        <v>75000</v>
      </c>
      <c r="F136" s="1265">
        <f t="shared" si="6"/>
        <v>75000</v>
      </c>
      <c r="G136" s="1265">
        <v>75000</v>
      </c>
      <c r="H136" s="1265">
        <f t="shared" si="7"/>
        <v>75000</v>
      </c>
      <c r="I136" s="1265">
        <v>75000</v>
      </c>
      <c r="J136" s="1265">
        <f t="shared" si="8"/>
        <v>75000</v>
      </c>
    </row>
    <row r="137" spans="1:10" ht="15" thickBot="1" x14ac:dyDescent="0.4">
      <c r="A137" s="1263">
        <v>178</v>
      </c>
      <c r="B137" s="514" t="s">
        <v>3065</v>
      </c>
      <c r="C137" s="1264" t="s">
        <v>9</v>
      </c>
      <c r="D137" s="1264">
        <v>288</v>
      </c>
      <c r="E137" s="1265">
        <v>6</v>
      </c>
      <c r="F137" s="1265">
        <f t="shared" si="6"/>
        <v>1728</v>
      </c>
      <c r="G137" s="1265">
        <v>3.45</v>
      </c>
      <c r="H137" s="1265">
        <f t="shared" si="7"/>
        <v>993.6</v>
      </c>
      <c r="I137" s="1265">
        <v>3</v>
      </c>
      <c r="J137" s="1265">
        <f t="shared" si="8"/>
        <v>864</v>
      </c>
    </row>
    <row r="138" spans="1:10" ht="15" thickBot="1" x14ac:dyDescent="0.4">
      <c r="A138" s="1263">
        <v>179</v>
      </c>
      <c r="B138" s="514" t="s">
        <v>3066</v>
      </c>
      <c r="C138" s="1264" t="s">
        <v>9</v>
      </c>
      <c r="D138" s="1264">
        <v>114</v>
      </c>
      <c r="E138" s="1265">
        <v>10</v>
      </c>
      <c r="F138" s="1265">
        <f t="shared" si="6"/>
        <v>1140</v>
      </c>
      <c r="G138" s="1265">
        <v>3.45</v>
      </c>
      <c r="H138" s="1265">
        <f t="shared" si="7"/>
        <v>393.3</v>
      </c>
      <c r="I138" s="1265">
        <v>3</v>
      </c>
      <c r="J138" s="1265">
        <f t="shared" si="8"/>
        <v>342</v>
      </c>
    </row>
    <row r="139" spans="1:10" ht="15" thickBot="1" x14ac:dyDescent="0.4">
      <c r="A139" s="1263">
        <v>180</v>
      </c>
      <c r="B139" s="514" t="s">
        <v>3067</v>
      </c>
      <c r="C139" s="1264" t="s">
        <v>9</v>
      </c>
      <c r="D139" s="1264">
        <v>25</v>
      </c>
      <c r="E139" s="1265">
        <v>12</v>
      </c>
      <c r="F139" s="1265">
        <f t="shared" si="6"/>
        <v>300</v>
      </c>
      <c r="G139" s="1265">
        <v>3.45</v>
      </c>
      <c r="H139" s="1265">
        <f t="shared" si="7"/>
        <v>86.25</v>
      </c>
      <c r="I139" s="1265">
        <v>3</v>
      </c>
      <c r="J139" s="1265">
        <f t="shared" si="8"/>
        <v>75</v>
      </c>
    </row>
    <row r="140" spans="1:10" ht="15" thickBot="1" x14ac:dyDescent="0.4">
      <c r="A140" s="1263">
        <v>181</v>
      </c>
      <c r="B140" s="514" t="s">
        <v>1957</v>
      </c>
      <c r="C140" s="1264" t="s">
        <v>8</v>
      </c>
      <c r="D140" s="1264">
        <v>240</v>
      </c>
      <c r="E140" s="1265">
        <v>50</v>
      </c>
      <c r="F140" s="1265">
        <f t="shared" si="6"/>
        <v>12000</v>
      </c>
      <c r="G140" s="1265">
        <v>50.8</v>
      </c>
      <c r="H140" s="1265">
        <f t="shared" si="7"/>
        <v>12192</v>
      </c>
      <c r="I140" s="1265">
        <v>50</v>
      </c>
      <c r="J140" s="1265">
        <f t="shared" si="8"/>
        <v>12000</v>
      </c>
    </row>
    <row r="141" spans="1:10" ht="16" thickBot="1" x14ac:dyDescent="0.4">
      <c r="A141" s="1823" t="s">
        <v>1245</v>
      </c>
      <c r="B141" s="1824"/>
      <c r="C141" s="1824"/>
      <c r="D141" s="1824"/>
      <c r="E141" s="1825"/>
      <c r="F141" s="1265">
        <f>SUM(F4:F140)</f>
        <v>2839000.96</v>
      </c>
      <c r="G141" s="1265"/>
      <c r="H141" s="1265">
        <f t="shared" ref="H141:J141" si="9">SUM(H4:H140)</f>
        <v>2911411.18</v>
      </c>
      <c r="I141" s="1265"/>
      <c r="J141" s="1265">
        <f t="shared" si="9"/>
        <v>3105705</v>
      </c>
    </row>
    <row r="142" spans="1:10" x14ac:dyDescent="0.35">
      <c r="C142" s="464"/>
      <c r="D142" s="464"/>
      <c r="E142" s="570"/>
      <c r="F142" s="570"/>
      <c r="G142" s="570"/>
      <c r="H142" s="570"/>
      <c r="I142" s="570"/>
      <c r="J142" s="570"/>
    </row>
    <row r="143" spans="1:10" ht="15" thickBot="1" x14ac:dyDescent="0.4">
      <c r="C143" s="464"/>
      <c r="D143" s="464"/>
      <c r="E143" s="570"/>
      <c r="F143" s="570"/>
      <c r="G143" s="570"/>
      <c r="H143" s="570"/>
      <c r="I143" s="570"/>
      <c r="J143" s="570"/>
    </row>
    <row r="144" spans="1:10" ht="15" thickBot="1" x14ac:dyDescent="0.4">
      <c r="A144" s="1764" t="s">
        <v>3068</v>
      </c>
      <c r="B144" s="1765"/>
      <c r="C144" s="1765"/>
      <c r="D144" s="1765"/>
      <c r="E144" s="1765"/>
      <c r="F144" s="1766"/>
      <c r="G144" s="1765"/>
      <c r="H144" s="1766"/>
      <c r="I144" s="1765"/>
      <c r="J144" s="1766"/>
    </row>
    <row r="145" spans="1:10" x14ac:dyDescent="0.35">
      <c r="A145" s="504" t="s">
        <v>93</v>
      </c>
      <c r="B145" s="1769" t="s">
        <v>322</v>
      </c>
      <c r="C145" s="1769" t="s">
        <v>456</v>
      </c>
      <c r="D145" s="505" t="s">
        <v>1187</v>
      </c>
      <c r="E145" s="1268" t="s">
        <v>1188</v>
      </c>
      <c r="F145" s="1771" t="s">
        <v>480</v>
      </c>
      <c r="G145" s="1268" t="s">
        <v>1188</v>
      </c>
      <c r="H145" s="1771" t="s">
        <v>480</v>
      </c>
      <c r="I145" s="1268" t="s">
        <v>1188</v>
      </c>
      <c r="J145" s="1771" t="s">
        <v>480</v>
      </c>
    </row>
    <row r="146" spans="1:10" ht="15" thickBot="1" x14ac:dyDescent="0.4">
      <c r="A146" s="1068" t="s">
        <v>320</v>
      </c>
      <c r="B146" s="1770"/>
      <c r="C146" s="1770"/>
      <c r="D146" s="507" t="s">
        <v>459</v>
      </c>
      <c r="E146" s="1021" t="s">
        <v>1189</v>
      </c>
      <c r="F146" s="1772"/>
      <c r="G146" s="1021" t="s">
        <v>1189</v>
      </c>
      <c r="H146" s="1772"/>
      <c r="I146" s="1021"/>
      <c r="J146" s="1772"/>
    </row>
    <row r="147" spans="1:10" ht="15" thickBot="1" x14ac:dyDescent="0.4">
      <c r="A147" s="1269" t="s">
        <v>3069</v>
      </c>
      <c r="B147" s="1270" t="s">
        <v>3070</v>
      </c>
      <c r="C147" s="1264" t="s">
        <v>8</v>
      </c>
      <c r="D147" s="1266">
        <v>3841</v>
      </c>
      <c r="E147" s="1265">
        <v>8</v>
      </c>
      <c r="F147" s="1265">
        <f t="shared" ref="F147:F159" si="10">E147*D147</f>
        <v>30728</v>
      </c>
      <c r="G147" s="1265">
        <v>3.11</v>
      </c>
      <c r="H147" s="1265">
        <f>G147*D147</f>
        <v>11945.51</v>
      </c>
      <c r="I147" s="1021">
        <v>5</v>
      </c>
      <c r="J147" s="1265">
        <f>I147*D147</f>
        <v>19205</v>
      </c>
    </row>
    <row r="148" spans="1:10" ht="15" thickBot="1" x14ac:dyDescent="0.4">
      <c r="A148" s="1269" t="s">
        <v>3071</v>
      </c>
      <c r="B148" s="1270" t="s">
        <v>3072</v>
      </c>
      <c r="C148" s="1264" t="s">
        <v>4</v>
      </c>
      <c r="D148" s="1264">
        <v>173</v>
      </c>
      <c r="E148" s="1265">
        <v>10</v>
      </c>
      <c r="F148" s="1265">
        <f t="shared" si="10"/>
        <v>1730</v>
      </c>
      <c r="G148" s="1265">
        <v>6.19</v>
      </c>
      <c r="H148" s="1265">
        <f t="shared" ref="H148:H159" si="11">G148*D148</f>
        <v>1070.8700000000001</v>
      </c>
      <c r="I148" s="1265">
        <v>10</v>
      </c>
      <c r="J148" s="1265">
        <f t="shared" ref="J148:J159" si="12">I148*D148</f>
        <v>1730</v>
      </c>
    </row>
    <row r="149" spans="1:10" ht="15" thickBot="1" x14ac:dyDescent="0.4">
      <c r="A149" s="1269" t="s">
        <v>3073</v>
      </c>
      <c r="B149" s="1270" t="s">
        <v>3074</v>
      </c>
      <c r="C149" s="1264" t="s">
        <v>8</v>
      </c>
      <c r="D149" s="1266">
        <v>4163</v>
      </c>
      <c r="E149" s="1265">
        <v>2</v>
      </c>
      <c r="F149" s="1265">
        <f t="shared" si="10"/>
        <v>8326</v>
      </c>
      <c r="G149" s="1265">
        <v>1.38</v>
      </c>
      <c r="H149" s="1265">
        <f t="shared" si="11"/>
        <v>5744.94</v>
      </c>
      <c r="I149" s="1265">
        <v>5</v>
      </c>
      <c r="J149" s="1265">
        <f t="shared" si="12"/>
        <v>20815</v>
      </c>
    </row>
    <row r="150" spans="1:10" ht="25.5" thickBot="1" x14ac:dyDescent="0.4">
      <c r="A150" s="1269" t="s">
        <v>3075</v>
      </c>
      <c r="B150" s="1270" t="s">
        <v>3076</v>
      </c>
      <c r="C150" s="1264" t="s">
        <v>4</v>
      </c>
      <c r="D150" s="1264">
        <v>128</v>
      </c>
      <c r="E150" s="1265">
        <v>210</v>
      </c>
      <c r="F150" s="1265">
        <f t="shared" si="10"/>
        <v>26880</v>
      </c>
      <c r="G150" s="1265">
        <v>220.8</v>
      </c>
      <c r="H150" s="1265">
        <f t="shared" si="11"/>
        <v>28262.400000000001</v>
      </c>
      <c r="I150" s="1265">
        <v>241</v>
      </c>
      <c r="J150" s="1265">
        <f t="shared" si="12"/>
        <v>30848</v>
      </c>
    </row>
    <row r="151" spans="1:10" ht="25.5" thickBot="1" x14ac:dyDescent="0.4">
      <c r="A151" s="1269" t="s">
        <v>3077</v>
      </c>
      <c r="B151" s="1270" t="s">
        <v>3078</v>
      </c>
      <c r="C151" s="1264" t="s">
        <v>4</v>
      </c>
      <c r="D151" s="1264">
        <v>186</v>
      </c>
      <c r="E151" s="1265">
        <v>188</v>
      </c>
      <c r="F151" s="1265">
        <f t="shared" si="10"/>
        <v>34968</v>
      </c>
      <c r="G151" s="1265">
        <v>205.85</v>
      </c>
      <c r="H151" s="1265">
        <f t="shared" si="11"/>
        <v>38288.1</v>
      </c>
      <c r="I151" s="1265">
        <v>216</v>
      </c>
      <c r="J151" s="1265">
        <f t="shared" si="12"/>
        <v>40176</v>
      </c>
    </row>
    <row r="152" spans="1:10" ht="25.5" thickBot="1" x14ac:dyDescent="0.4">
      <c r="A152" s="1269" t="s">
        <v>3079</v>
      </c>
      <c r="B152" s="1270" t="s">
        <v>3080</v>
      </c>
      <c r="C152" s="1264" t="s">
        <v>4</v>
      </c>
      <c r="D152" s="1264">
        <v>458</v>
      </c>
      <c r="E152" s="1265">
        <v>186</v>
      </c>
      <c r="F152" s="1265">
        <f t="shared" si="10"/>
        <v>85188</v>
      </c>
      <c r="G152" s="1265">
        <v>188.6</v>
      </c>
      <c r="H152" s="1265">
        <f t="shared" si="11"/>
        <v>86378.8</v>
      </c>
      <c r="I152" s="1265">
        <v>213</v>
      </c>
      <c r="J152" s="1265">
        <f t="shared" si="12"/>
        <v>97554</v>
      </c>
    </row>
    <row r="153" spans="1:10" ht="25.5" thickBot="1" x14ac:dyDescent="0.4">
      <c r="A153" s="1269" t="s">
        <v>3081</v>
      </c>
      <c r="B153" s="1270" t="s">
        <v>3082</v>
      </c>
      <c r="C153" s="1264" t="s">
        <v>4</v>
      </c>
      <c r="D153" s="1264">
        <v>694</v>
      </c>
      <c r="E153" s="1265">
        <v>40</v>
      </c>
      <c r="F153" s="1265">
        <f t="shared" si="10"/>
        <v>27760</v>
      </c>
      <c r="G153" s="1265">
        <v>56.55</v>
      </c>
      <c r="H153" s="1265">
        <f t="shared" si="11"/>
        <v>39245.699999999997</v>
      </c>
      <c r="I153" s="1265">
        <v>54</v>
      </c>
      <c r="J153" s="1265">
        <f t="shared" si="12"/>
        <v>37476</v>
      </c>
    </row>
    <row r="154" spans="1:10" ht="15" thickBot="1" x14ac:dyDescent="0.4">
      <c r="A154" s="1269" t="s">
        <v>3083</v>
      </c>
      <c r="B154" s="1270" t="s">
        <v>3084</v>
      </c>
      <c r="C154" s="1264" t="s">
        <v>9</v>
      </c>
      <c r="D154" s="1264">
        <v>288</v>
      </c>
      <c r="E154" s="1265">
        <v>6</v>
      </c>
      <c r="F154" s="1265">
        <f t="shared" si="10"/>
        <v>1728</v>
      </c>
      <c r="G154" s="1265">
        <v>3.45</v>
      </c>
      <c r="H154" s="1265">
        <f t="shared" si="11"/>
        <v>993.6</v>
      </c>
      <c r="I154" s="1265">
        <v>7</v>
      </c>
      <c r="J154" s="1265">
        <f t="shared" si="12"/>
        <v>2016</v>
      </c>
    </row>
    <row r="155" spans="1:10" ht="15" thickBot="1" x14ac:dyDescent="0.4">
      <c r="A155" s="1269" t="s">
        <v>3085</v>
      </c>
      <c r="B155" s="1270" t="s">
        <v>3086</v>
      </c>
      <c r="C155" s="1264" t="s">
        <v>3</v>
      </c>
      <c r="D155" s="1264">
        <v>509</v>
      </c>
      <c r="E155" s="1265">
        <v>2</v>
      </c>
      <c r="F155" s="1265">
        <f t="shared" si="10"/>
        <v>1018</v>
      </c>
      <c r="G155" s="1265">
        <v>2.2999999999999998</v>
      </c>
      <c r="H155" s="1265">
        <f t="shared" si="11"/>
        <v>1170.6999999999998</v>
      </c>
      <c r="I155" s="1265">
        <v>5</v>
      </c>
      <c r="J155" s="1265">
        <f t="shared" si="12"/>
        <v>2545</v>
      </c>
    </row>
    <row r="156" spans="1:10" ht="15" thickBot="1" x14ac:dyDescent="0.4">
      <c r="A156" s="1269" t="s">
        <v>3087</v>
      </c>
      <c r="B156" s="1270" t="s">
        <v>3088</v>
      </c>
      <c r="C156" s="1264" t="s">
        <v>8</v>
      </c>
      <c r="D156" s="1266">
        <v>3841</v>
      </c>
      <c r="E156" s="1265">
        <v>4.5999999999999996</v>
      </c>
      <c r="F156" s="1265">
        <f t="shared" si="10"/>
        <v>17668.599999999999</v>
      </c>
      <c r="G156" s="1265">
        <v>2.25</v>
      </c>
      <c r="H156" s="1265">
        <f t="shared" si="11"/>
        <v>8642.25</v>
      </c>
      <c r="I156" s="1265">
        <v>5</v>
      </c>
      <c r="J156" s="1265">
        <f t="shared" si="12"/>
        <v>19205</v>
      </c>
    </row>
    <row r="157" spans="1:10" ht="25.5" thickBot="1" x14ac:dyDescent="0.4">
      <c r="A157" s="1269" t="s">
        <v>3089</v>
      </c>
      <c r="B157" s="1270" t="s">
        <v>3090</v>
      </c>
      <c r="C157" s="1264" t="s">
        <v>4</v>
      </c>
      <c r="D157" s="1264">
        <v>205</v>
      </c>
      <c r="E157" s="1265">
        <v>210</v>
      </c>
      <c r="F157" s="1265">
        <f t="shared" si="10"/>
        <v>43050</v>
      </c>
      <c r="G157" s="1265">
        <v>230</v>
      </c>
      <c r="H157" s="1265">
        <f t="shared" si="11"/>
        <v>47150</v>
      </c>
      <c r="I157" s="1265">
        <v>218</v>
      </c>
      <c r="J157" s="1265">
        <f t="shared" si="12"/>
        <v>44690</v>
      </c>
    </row>
    <row r="158" spans="1:10" ht="15" thickBot="1" x14ac:dyDescent="0.4">
      <c r="A158" s="1269" t="s">
        <v>3091</v>
      </c>
      <c r="B158" s="1270" t="s">
        <v>3092</v>
      </c>
      <c r="C158" s="1264" t="s">
        <v>9</v>
      </c>
      <c r="D158" s="1264">
        <v>288</v>
      </c>
      <c r="E158" s="1265">
        <v>6</v>
      </c>
      <c r="F158" s="1265">
        <f t="shared" si="10"/>
        <v>1728</v>
      </c>
      <c r="G158" s="1265">
        <v>3.45</v>
      </c>
      <c r="H158" s="1265">
        <f t="shared" si="11"/>
        <v>993.6</v>
      </c>
      <c r="I158" s="1265">
        <v>3</v>
      </c>
      <c r="J158" s="1265">
        <f t="shared" si="12"/>
        <v>864</v>
      </c>
    </row>
    <row r="159" spans="1:10" ht="25.5" thickBot="1" x14ac:dyDescent="0.4">
      <c r="A159" s="1269" t="s">
        <v>3093</v>
      </c>
      <c r="B159" s="1270" t="s">
        <v>3094</v>
      </c>
      <c r="C159" s="1264" t="s">
        <v>8</v>
      </c>
      <c r="D159" s="1264">
        <v>240</v>
      </c>
      <c r="E159" s="1265">
        <v>50</v>
      </c>
      <c r="F159" s="1265">
        <f t="shared" si="10"/>
        <v>12000</v>
      </c>
      <c r="G159" s="1265">
        <v>50.8</v>
      </c>
      <c r="H159" s="1265">
        <f t="shared" si="11"/>
        <v>12192</v>
      </c>
      <c r="I159" s="1265">
        <v>50</v>
      </c>
      <c r="J159" s="1265">
        <f t="shared" si="12"/>
        <v>12000</v>
      </c>
    </row>
    <row r="160" spans="1:10" x14ac:dyDescent="0.35">
      <c r="C160" s="464"/>
      <c r="D160" s="464"/>
      <c r="E160" s="570"/>
      <c r="F160" s="570"/>
      <c r="G160" s="570"/>
      <c r="H160" s="570"/>
      <c r="I160" s="570"/>
      <c r="J160" s="570"/>
    </row>
    <row r="161" spans="2:10" ht="29" x14ac:dyDescent="0.35">
      <c r="B161" s="1271" t="s">
        <v>3095</v>
      </c>
      <c r="C161" s="464"/>
      <c r="D161" s="464"/>
      <c r="E161" s="570"/>
      <c r="F161" s="570">
        <f>SUM(F147+F148+F149+F150+F151+F152+F153+F154-F155-F156-F157-F158-F159)</f>
        <v>141843.4</v>
      </c>
      <c r="G161" s="570"/>
      <c r="H161" s="570">
        <f>SUM(H147+H148+H149+H150+H151+H152+H153+H154-H155-H156-H157-H158-H159)</f>
        <v>141781.37</v>
      </c>
      <c r="I161" s="570"/>
      <c r="J161" s="570">
        <f t="shared" ref="J161" si="13">SUM(J147+J148+J149+J150+J151+J152+J153+J154-J155-J156-J157-J158-J159)</f>
        <v>170516</v>
      </c>
    </row>
    <row r="162" spans="2:10" x14ac:dyDescent="0.35">
      <c r="C162" s="464"/>
      <c r="D162" s="464"/>
      <c r="E162" s="570"/>
      <c r="F162" s="570"/>
      <c r="G162" s="570"/>
      <c r="H162" s="570"/>
      <c r="I162" s="570"/>
      <c r="J162" s="570"/>
    </row>
    <row r="163" spans="2:10" x14ac:dyDescent="0.35">
      <c r="C163" s="464"/>
      <c r="D163" s="464"/>
      <c r="E163" s="570"/>
      <c r="F163" s="570"/>
      <c r="G163" s="570"/>
      <c r="H163" s="570"/>
      <c r="I163" s="570"/>
      <c r="J163" s="570"/>
    </row>
    <row r="164" spans="2:10" ht="18.5" x14ac:dyDescent="0.45">
      <c r="C164" s="1820" t="s">
        <v>3096</v>
      </c>
      <c r="D164" s="1820"/>
      <c r="E164" s="1820"/>
      <c r="F164" s="570">
        <f>F141+F161</f>
        <v>2980844.36</v>
      </c>
      <c r="G164" s="570"/>
      <c r="H164" s="570">
        <f t="shared" ref="H164:J164" si="14">H141+H161</f>
        <v>3053192.5500000003</v>
      </c>
      <c r="I164" s="570"/>
      <c r="J164" s="570">
        <f t="shared" si="14"/>
        <v>3276221</v>
      </c>
    </row>
  </sheetData>
  <mergeCells count="15">
    <mergeCell ref="C164:E164"/>
    <mergeCell ref="A1:D1"/>
    <mergeCell ref="E2:F2"/>
    <mergeCell ref="G2:H2"/>
    <mergeCell ref="I2:J2"/>
    <mergeCell ref="A141:E141"/>
    <mergeCell ref="A144:D144"/>
    <mergeCell ref="E144:F144"/>
    <mergeCell ref="G144:H144"/>
    <mergeCell ref="I144:J144"/>
    <mergeCell ref="B145:B146"/>
    <mergeCell ref="C145:C146"/>
    <mergeCell ref="F145:F146"/>
    <mergeCell ref="H145:H146"/>
    <mergeCell ref="J145:J14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P140"/>
  <sheetViews>
    <sheetView workbookViewId="0">
      <selection activeCell="M3" sqref="M3"/>
    </sheetView>
  </sheetViews>
  <sheetFormatPr defaultRowHeight="14.5" x14ac:dyDescent="0.35"/>
  <cols>
    <col min="2" max="2" width="29.1796875" customWidth="1"/>
    <col min="5" max="16" width="13.7265625" customWidth="1"/>
  </cols>
  <sheetData>
    <row r="2" spans="1:16" ht="23.5" x14ac:dyDescent="0.55000000000000004">
      <c r="A2" s="1628" t="s">
        <v>4080</v>
      </c>
      <c r="B2" s="1628"/>
      <c r="C2" s="1628"/>
      <c r="D2" s="1628"/>
      <c r="E2" s="570"/>
      <c r="F2" s="570"/>
      <c r="G2" s="570"/>
      <c r="H2" s="570"/>
      <c r="I2" s="570"/>
      <c r="J2" s="570"/>
      <c r="K2" s="570"/>
      <c r="L2" s="570"/>
      <c r="M2" s="570"/>
      <c r="N2" s="570"/>
      <c r="O2" s="570"/>
      <c r="P2" s="570"/>
    </row>
    <row r="3" spans="1:16" ht="24" thickBot="1" x14ac:dyDescent="0.6">
      <c r="A3" s="1555"/>
      <c r="B3" s="1555"/>
      <c r="C3" s="1555"/>
      <c r="D3" s="1555"/>
      <c r="E3" s="570"/>
      <c r="F3" s="570"/>
      <c r="G3" s="570"/>
      <c r="H3" s="570"/>
      <c r="I3" s="570"/>
      <c r="J3" s="570"/>
      <c r="K3" s="570"/>
      <c r="L3" s="570"/>
      <c r="M3" s="570"/>
      <c r="N3" s="570"/>
      <c r="O3" s="570"/>
      <c r="P3" s="570"/>
    </row>
    <row r="4" spans="1:16" ht="15" thickBot="1" x14ac:dyDescent="0.4">
      <c r="A4" s="464"/>
      <c r="C4" s="464"/>
      <c r="D4" s="464"/>
      <c r="E4" s="1767" t="s">
        <v>1592</v>
      </c>
      <c r="F4" s="1768"/>
      <c r="G4" s="1767" t="s">
        <v>1593</v>
      </c>
      <c r="H4" s="1768"/>
      <c r="I4" s="1767" t="s">
        <v>1594</v>
      </c>
      <c r="J4" s="1768"/>
      <c r="K4" s="1767" t="s">
        <v>1595</v>
      </c>
      <c r="L4" s="1768"/>
      <c r="M4" s="1767" t="s">
        <v>1596</v>
      </c>
      <c r="N4" s="1768"/>
      <c r="O4" s="1767" t="s">
        <v>1597</v>
      </c>
      <c r="P4" s="1768"/>
    </row>
    <row r="5" spans="1:16" ht="15" thickBot="1" x14ac:dyDescent="0.4">
      <c r="A5" s="1577" t="s">
        <v>321</v>
      </c>
      <c r="B5" s="1578" t="s">
        <v>322</v>
      </c>
      <c r="C5" s="1579" t="s">
        <v>456</v>
      </c>
      <c r="D5" s="1578" t="s">
        <v>459</v>
      </c>
      <c r="E5" s="1580" t="s">
        <v>2237</v>
      </c>
      <c r="F5" s="1580" t="s">
        <v>3954</v>
      </c>
      <c r="G5" s="1580" t="s">
        <v>2237</v>
      </c>
      <c r="H5" s="1580" t="s">
        <v>3954</v>
      </c>
      <c r="I5" s="1580" t="s">
        <v>2237</v>
      </c>
      <c r="J5" s="1580" t="s">
        <v>3954</v>
      </c>
      <c r="K5" s="1580" t="s">
        <v>2237</v>
      </c>
      <c r="L5" s="1580" t="s">
        <v>3954</v>
      </c>
      <c r="M5" s="1580" t="s">
        <v>2237</v>
      </c>
      <c r="N5" s="1580" t="s">
        <v>3954</v>
      </c>
      <c r="O5" s="1580" t="s">
        <v>2237</v>
      </c>
      <c r="P5" s="1580" t="s">
        <v>3954</v>
      </c>
    </row>
    <row r="6" spans="1:16" ht="25.5" thickBot="1" x14ac:dyDescent="0.4">
      <c r="A6" s="1581">
        <v>1</v>
      </c>
      <c r="B6" s="1582" t="s">
        <v>690</v>
      </c>
      <c r="C6" s="1583" t="s">
        <v>100</v>
      </c>
      <c r="D6" s="1583">
        <v>1</v>
      </c>
      <c r="E6" s="1584">
        <v>9700</v>
      </c>
      <c r="F6" s="1584">
        <f>E6*D6</f>
        <v>9700</v>
      </c>
      <c r="G6" s="1584">
        <v>21264</v>
      </c>
      <c r="H6" s="1584">
        <f>G6*D6</f>
        <v>21264</v>
      </c>
      <c r="I6" s="1584">
        <v>11360.7</v>
      </c>
      <c r="J6" s="1584">
        <f>I6*D6</f>
        <v>11360.7</v>
      </c>
      <c r="K6" s="1584">
        <v>37183.599999999999</v>
      </c>
      <c r="L6" s="1584">
        <f>K6*D6</f>
        <v>37183.599999999999</v>
      </c>
      <c r="M6" s="1584">
        <v>12000</v>
      </c>
      <c r="N6" s="1584">
        <f>M6*D6</f>
        <v>12000</v>
      </c>
      <c r="O6" s="1584">
        <v>30000</v>
      </c>
      <c r="P6" s="1584">
        <f>O6*D6</f>
        <v>30000</v>
      </c>
    </row>
    <row r="7" spans="1:16" ht="15" thickBot="1" x14ac:dyDescent="0.4">
      <c r="A7" s="1581">
        <v>2</v>
      </c>
      <c r="B7" s="1582" t="s">
        <v>2978</v>
      </c>
      <c r="C7" s="1583" t="s">
        <v>3</v>
      </c>
      <c r="D7" s="1583">
        <v>145</v>
      </c>
      <c r="E7" s="1584">
        <v>5</v>
      </c>
      <c r="F7" s="1584">
        <f t="shared" ref="F7:F70" si="0">E7*D7</f>
        <v>725</v>
      </c>
      <c r="G7" s="1584">
        <v>9</v>
      </c>
      <c r="H7" s="1584">
        <f t="shared" ref="H7:H70" si="1">G7*D7</f>
        <v>1305</v>
      </c>
      <c r="I7" s="1584">
        <v>4.3600000000000003</v>
      </c>
      <c r="J7" s="1584">
        <f t="shared" ref="J7:J70" si="2">I7*D7</f>
        <v>632.20000000000005</v>
      </c>
      <c r="K7" s="1584">
        <v>10.199999999999999</v>
      </c>
      <c r="L7" s="1584">
        <f t="shared" ref="L7:L70" si="3">K7*D7</f>
        <v>1479</v>
      </c>
      <c r="M7" s="1584">
        <v>6</v>
      </c>
      <c r="N7" s="1584">
        <f t="shared" ref="N7:N70" si="4">M7*D7</f>
        <v>870</v>
      </c>
      <c r="O7" s="1584">
        <v>6.5</v>
      </c>
      <c r="P7" s="1584">
        <f t="shared" ref="P7:P70" si="5">O7*D7</f>
        <v>942.5</v>
      </c>
    </row>
    <row r="8" spans="1:16" ht="15" thickBot="1" x14ac:dyDescent="0.4">
      <c r="A8" s="1581">
        <v>3</v>
      </c>
      <c r="B8" s="1582" t="s">
        <v>2979</v>
      </c>
      <c r="C8" s="1583" t="s">
        <v>3</v>
      </c>
      <c r="D8" s="1585">
        <v>2115</v>
      </c>
      <c r="E8" s="1584">
        <v>5.35</v>
      </c>
      <c r="F8" s="1584">
        <f t="shared" si="0"/>
        <v>11315.25</v>
      </c>
      <c r="G8" s="1584">
        <v>6.25</v>
      </c>
      <c r="H8" s="1584">
        <f t="shared" si="1"/>
        <v>13218.75</v>
      </c>
      <c r="I8" s="1584">
        <v>6.78</v>
      </c>
      <c r="J8" s="1584">
        <f t="shared" si="2"/>
        <v>14339.7</v>
      </c>
      <c r="K8" s="1584">
        <v>9.9</v>
      </c>
      <c r="L8" s="1584">
        <f t="shared" si="3"/>
        <v>20938.5</v>
      </c>
      <c r="M8" s="1584">
        <v>8</v>
      </c>
      <c r="N8" s="1584">
        <f t="shared" si="4"/>
        <v>16920</v>
      </c>
      <c r="O8" s="1584">
        <v>7</v>
      </c>
      <c r="P8" s="1584">
        <f t="shared" si="5"/>
        <v>14805</v>
      </c>
    </row>
    <row r="9" spans="1:16" ht="25.5" thickBot="1" x14ac:dyDescent="0.4">
      <c r="A9" s="1581">
        <v>4</v>
      </c>
      <c r="B9" s="1582" t="s">
        <v>4081</v>
      </c>
      <c r="C9" s="1583" t="s">
        <v>100</v>
      </c>
      <c r="D9" s="1583">
        <v>1</v>
      </c>
      <c r="E9" s="1584">
        <v>1000</v>
      </c>
      <c r="F9" s="1584">
        <f t="shared" si="0"/>
        <v>1000</v>
      </c>
      <c r="G9" s="1584">
        <v>790</v>
      </c>
      <c r="H9" s="1584">
        <f t="shared" si="1"/>
        <v>790</v>
      </c>
      <c r="I9" s="1584">
        <v>1193.4000000000001</v>
      </c>
      <c r="J9" s="1584">
        <f t="shared" si="2"/>
        <v>1193.4000000000001</v>
      </c>
      <c r="K9" s="1584">
        <v>4624.3999999999996</v>
      </c>
      <c r="L9" s="1584">
        <f t="shared" si="3"/>
        <v>4624.3999999999996</v>
      </c>
      <c r="M9" s="1584">
        <v>2000</v>
      </c>
      <c r="N9" s="1584">
        <f t="shared" si="4"/>
        <v>2000</v>
      </c>
      <c r="O9" s="1584">
        <v>2500</v>
      </c>
      <c r="P9" s="1584">
        <f t="shared" si="5"/>
        <v>2500</v>
      </c>
    </row>
    <row r="10" spans="1:16" ht="15" thickBot="1" x14ac:dyDescent="0.4">
      <c r="A10" s="1581">
        <v>5</v>
      </c>
      <c r="B10" s="1582" t="s">
        <v>1194</v>
      </c>
      <c r="C10" s="1583" t="s">
        <v>10</v>
      </c>
      <c r="D10" s="1583">
        <v>1</v>
      </c>
      <c r="E10" s="1584">
        <v>3000</v>
      </c>
      <c r="F10" s="1584">
        <f t="shared" si="0"/>
        <v>3000</v>
      </c>
      <c r="G10" s="1584">
        <v>3970</v>
      </c>
      <c r="H10" s="1584">
        <f t="shared" si="1"/>
        <v>3970</v>
      </c>
      <c r="I10" s="1584">
        <v>1556.1</v>
      </c>
      <c r="J10" s="1584">
        <f t="shared" si="2"/>
        <v>1556.1</v>
      </c>
      <c r="K10" s="1584">
        <v>1051.3</v>
      </c>
      <c r="L10" s="1584">
        <f t="shared" si="3"/>
        <v>1051.3</v>
      </c>
      <c r="M10" s="1584">
        <v>1400</v>
      </c>
      <c r="N10" s="1584">
        <f t="shared" si="4"/>
        <v>1400</v>
      </c>
      <c r="O10" s="1584">
        <v>1800</v>
      </c>
      <c r="P10" s="1584">
        <f t="shared" si="5"/>
        <v>1800</v>
      </c>
    </row>
    <row r="11" spans="1:16" ht="25.5" thickBot="1" x14ac:dyDescent="0.4">
      <c r="A11" s="1581">
        <v>6</v>
      </c>
      <c r="B11" s="1582" t="s">
        <v>2980</v>
      </c>
      <c r="C11" s="1583" t="s">
        <v>100</v>
      </c>
      <c r="D11" s="1583">
        <v>1</v>
      </c>
      <c r="E11" s="1584">
        <v>89900</v>
      </c>
      <c r="F11" s="1584">
        <f t="shared" si="0"/>
        <v>89900</v>
      </c>
      <c r="G11" s="1584">
        <v>78000</v>
      </c>
      <c r="H11" s="1584">
        <f t="shared" si="1"/>
        <v>78000</v>
      </c>
      <c r="I11" s="1584">
        <v>42120</v>
      </c>
      <c r="J11" s="1584">
        <f t="shared" si="2"/>
        <v>42120</v>
      </c>
      <c r="K11" s="1584">
        <v>133997.1</v>
      </c>
      <c r="L11" s="1584">
        <f t="shared" si="3"/>
        <v>133997.1</v>
      </c>
      <c r="M11" s="1584">
        <v>30000</v>
      </c>
      <c r="N11" s="1584">
        <f t="shared" si="4"/>
        <v>30000</v>
      </c>
      <c r="O11" s="1584">
        <v>40000</v>
      </c>
      <c r="P11" s="1584">
        <f t="shared" si="5"/>
        <v>40000</v>
      </c>
    </row>
    <row r="12" spans="1:16" ht="15" thickBot="1" x14ac:dyDescent="0.4">
      <c r="A12" s="1581">
        <v>7</v>
      </c>
      <c r="B12" s="1582" t="s">
        <v>1200</v>
      </c>
      <c r="C12" s="1583" t="s">
        <v>3</v>
      </c>
      <c r="D12" s="1583">
        <v>318</v>
      </c>
      <c r="E12" s="1584">
        <v>3</v>
      </c>
      <c r="F12" s="1584">
        <f t="shared" si="0"/>
        <v>954</v>
      </c>
      <c r="G12" s="1584">
        <v>9.5</v>
      </c>
      <c r="H12" s="1584">
        <f t="shared" si="1"/>
        <v>3021</v>
      </c>
      <c r="I12" s="1584">
        <v>3.02</v>
      </c>
      <c r="J12" s="1584">
        <f t="shared" si="2"/>
        <v>960.36</v>
      </c>
      <c r="K12" s="1584">
        <v>3.3</v>
      </c>
      <c r="L12" s="1629">
        <f t="shared" si="3"/>
        <v>1049.3999999999999</v>
      </c>
      <c r="M12" s="1584">
        <v>4</v>
      </c>
      <c r="N12" s="1584">
        <f t="shared" si="4"/>
        <v>1272</v>
      </c>
      <c r="O12" s="1584">
        <v>1.5</v>
      </c>
      <c r="P12" s="1584">
        <f t="shared" si="5"/>
        <v>477</v>
      </c>
    </row>
    <row r="13" spans="1:16" ht="15" thickBot="1" x14ac:dyDescent="0.4">
      <c r="A13" s="1581">
        <v>8</v>
      </c>
      <c r="B13" s="1582" t="s">
        <v>156</v>
      </c>
      <c r="C13" s="1583" t="s">
        <v>8</v>
      </c>
      <c r="D13" s="1585">
        <v>4410</v>
      </c>
      <c r="E13" s="1584">
        <v>10</v>
      </c>
      <c r="F13" s="1584">
        <f t="shared" si="0"/>
        <v>44100</v>
      </c>
      <c r="G13" s="1584">
        <v>5.2</v>
      </c>
      <c r="H13" s="1584">
        <f t="shared" si="1"/>
        <v>22932</v>
      </c>
      <c r="I13" s="1584">
        <v>3.68</v>
      </c>
      <c r="J13" s="1584">
        <f t="shared" si="2"/>
        <v>16228.800000000001</v>
      </c>
      <c r="K13" s="1584">
        <v>3.5</v>
      </c>
      <c r="L13" s="1629">
        <f t="shared" si="3"/>
        <v>15435</v>
      </c>
      <c r="M13" s="1584">
        <v>6</v>
      </c>
      <c r="N13" s="1584">
        <f t="shared" si="4"/>
        <v>26460</v>
      </c>
      <c r="O13" s="1584">
        <v>6</v>
      </c>
      <c r="P13" s="1584">
        <f t="shared" si="5"/>
        <v>26460</v>
      </c>
    </row>
    <row r="14" spans="1:16" ht="25.5" thickBot="1" x14ac:dyDescent="0.4">
      <c r="A14" s="1581">
        <v>9</v>
      </c>
      <c r="B14" s="1582" t="s">
        <v>2981</v>
      </c>
      <c r="C14" s="1583" t="s">
        <v>8</v>
      </c>
      <c r="D14" s="1583">
        <v>994</v>
      </c>
      <c r="E14" s="1584">
        <v>10</v>
      </c>
      <c r="F14" s="1584">
        <f t="shared" si="0"/>
        <v>9940</v>
      </c>
      <c r="G14" s="1584">
        <v>7.25</v>
      </c>
      <c r="H14" s="1584">
        <f t="shared" si="1"/>
        <v>7206.5</v>
      </c>
      <c r="I14" s="1584">
        <v>7.96</v>
      </c>
      <c r="J14" s="1584">
        <f t="shared" si="2"/>
        <v>7912.24</v>
      </c>
      <c r="K14" s="1584">
        <v>18.600000000000001</v>
      </c>
      <c r="L14" s="1584">
        <f t="shared" si="3"/>
        <v>18488.400000000001</v>
      </c>
      <c r="M14" s="1584">
        <v>6</v>
      </c>
      <c r="N14" s="1584">
        <f t="shared" si="4"/>
        <v>5964</v>
      </c>
      <c r="O14" s="1584">
        <v>5</v>
      </c>
      <c r="P14" s="1584">
        <f t="shared" si="5"/>
        <v>4970</v>
      </c>
    </row>
    <row r="15" spans="1:16" ht="25.5" thickBot="1" x14ac:dyDescent="0.4">
      <c r="A15" s="1581">
        <v>10</v>
      </c>
      <c r="B15" s="1582" t="s">
        <v>4082</v>
      </c>
      <c r="C15" s="1583" t="s">
        <v>100</v>
      </c>
      <c r="D15" s="1583">
        <v>1</v>
      </c>
      <c r="E15" s="1584">
        <v>5000</v>
      </c>
      <c r="F15" s="1584">
        <f t="shared" si="0"/>
        <v>5000</v>
      </c>
      <c r="G15" s="1584">
        <v>39319</v>
      </c>
      <c r="H15" s="1584">
        <f t="shared" si="1"/>
        <v>39319</v>
      </c>
      <c r="I15" s="1584">
        <v>5651.1</v>
      </c>
      <c r="J15" s="1584">
        <f t="shared" si="2"/>
        <v>5651.1</v>
      </c>
      <c r="K15" s="1584">
        <v>7573.6</v>
      </c>
      <c r="L15" s="1584">
        <f t="shared" si="3"/>
        <v>7573.6</v>
      </c>
      <c r="M15" s="1584">
        <v>36000</v>
      </c>
      <c r="N15" s="1584">
        <f t="shared" si="4"/>
        <v>36000</v>
      </c>
      <c r="O15" s="1584">
        <v>11000</v>
      </c>
      <c r="P15" s="1584">
        <f t="shared" si="5"/>
        <v>11000</v>
      </c>
    </row>
    <row r="16" spans="1:16" ht="15" thickBot="1" x14ac:dyDescent="0.4">
      <c r="A16" s="1581">
        <v>11</v>
      </c>
      <c r="B16" s="1582" t="s">
        <v>1728</v>
      </c>
      <c r="C16" s="1583" t="s">
        <v>100</v>
      </c>
      <c r="D16" s="1583">
        <v>1</v>
      </c>
      <c r="E16" s="1584">
        <v>5000</v>
      </c>
      <c r="F16" s="1584">
        <f t="shared" si="0"/>
        <v>5000</v>
      </c>
      <c r="G16" s="1584">
        <v>38886</v>
      </c>
      <c r="H16" s="1584">
        <f t="shared" si="1"/>
        <v>38886</v>
      </c>
      <c r="I16" s="1584">
        <v>11676.6</v>
      </c>
      <c r="J16" s="1584">
        <f t="shared" si="2"/>
        <v>11676.6</v>
      </c>
      <c r="K16" s="1584">
        <v>19189.3</v>
      </c>
      <c r="L16" s="1584">
        <f t="shared" si="3"/>
        <v>19189.3</v>
      </c>
      <c r="M16" s="1584">
        <v>2600</v>
      </c>
      <c r="N16" s="1584">
        <f t="shared" si="4"/>
        <v>2600</v>
      </c>
      <c r="O16" s="1584">
        <v>20000</v>
      </c>
      <c r="P16" s="1584">
        <f t="shared" si="5"/>
        <v>20000</v>
      </c>
    </row>
    <row r="17" spans="1:16" ht="15" thickBot="1" x14ac:dyDescent="0.4">
      <c r="A17" s="1581">
        <v>12</v>
      </c>
      <c r="B17" s="1582" t="s">
        <v>1204</v>
      </c>
      <c r="C17" s="1583" t="s">
        <v>100</v>
      </c>
      <c r="D17" s="1585">
        <v>1</v>
      </c>
      <c r="E17" s="1584">
        <v>20000</v>
      </c>
      <c r="F17" s="1584">
        <f t="shared" si="0"/>
        <v>20000</v>
      </c>
      <c r="G17" s="1584">
        <v>27712</v>
      </c>
      <c r="H17" s="1584">
        <f t="shared" si="1"/>
        <v>27712</v>
      </c>
      <c r="I17" s="1584">
        <v>15561</v>
      </c>
      <c r="J17" s="1584">
        <f t="shared" si="2"/>
        <v>15561</v>
      </c>
      <c r="K17" s="1584">
        <v>43508.6</v>
      </c>
      <c r="L17" s="1584">
        <f t="shared" si="3"/>
        <v>43508.6</v>
      </c>
      <c r="M17" s="1584">
        <v>27000</v>
      </c>
      <c r="N17" s="1584">
        <f t="shared" si="4"/>
        <v>27000</v>
      </c>
      <c r="O17" s="1584">
        <v>1000</v>
      </c>
      <c r="P17" s="1584">
        <f t="shared" si="5"/>
        <v>1000</v>
      </c>
    </row>
    <row r="18" spans="1:16" ht="15" thickBot="1" x14ac:dyDescent="0.4">
      <c r="A18" s="1581">
        <v>13</v>
      </c>
      <c r="B18" s="1582" t="s">
        <v>1206</v>
      </c>
      <c r="C18" s="1583" t="s">
        <v>100</v>
      </c>
      <c r="D18" s="1585">
        <v>1</v>
      </c>
      <c r="E18" s="1584">
        <v>20000</v>
      </c>
      <c r="F18" s="1584">
        <f t="shared" si="0"/>
        <v>20000</v>
      </c>
      <c r="G18" s="1584">
        <v>25132</v>
      </c>
      <c r="H18" s="1584">
        <f t="shared" si="1"/>
        <v>25132</v>
      </c>
      <c r="I18" s="1584">
        <v>49795.199999999997</v>
      </c>
      <c r="J18" s="1584">
        <f t="shared" si="2"/>
        <v>49795.199999999997</v>
      </c>
      <c r="K18" s="1584">
        <v>42483.7</v>
      </c>
      <c r="L18" s="1584">
        <f t="shared" si="3"/>
        <v>42483.7</v>
      </c>
      <c r="M18" s="1584">
        <v>18000</v>
      </c>
      <c r="N18" s="1584">
        <f t="shared" si="4"/>
        <v>18000</v>
      </c>
      <c r="O18" s="1584">
        <v>68500</v>
      </c>
      <c r="P18" s="1584">
        <f t="shared" si="5"/>
        <v>68500</v>
      </c>
    </row>
    <row r="19" spans="1:16" ht="15" thickBot="1" x14ac:dyDescent="0.4">
      <c r="A19" s="1581">
        <v>14</v>
      </c>
      <c r="B19" s="1582" t="s">
        <v>2987</v>
      </c>
      <c r="C19" s="1583" t="s">
        <v>100</v>
      </c>
      <c r="D19" s="1585">
        <v>1</v>
      </c>
      <c r="E19" s="1584">
        <v>76179</v>
      </c>
      <c r="F19" s="1584">
        <f t="shared" si="0"/>
        <v>76179</v>
      </c>
      <c r="G19" s="1584">
        <v>121435</v>
      </c>
      <c r="H19" s="1584">
        <f t="shared" si="1"/>
        <v>121435</v>
      </c>
      <c r="I19" s="1584">
        <v>38142</v>
      </c>
      <c r="J19" s="1584">
        <f t="shared" si="2"/>
        <v>38142</v>
      </c>
      <c r="K19" s="1584">
        <v>62386.5</v>
      </c>
      <c r="L19" s="1584">
        <f t="shared" si="3"/>
        <v>62386.5</v>
      </c>
      <c r="M19" s="1584">
        <v>75000</v>
      </c>
      <c r="N19" s="1584">
        <f t="shared" si="4"/>
        <v>75000</v>
      </c>
      <c r="O19" s="1584">
        <v>48000</v>
      </c>
      <c r="P19" s="1584">
        <f t="shared" si="5"/>
        <v>48000</v>
      </c>
    </row>
    <row r="20" spans="1:16" ht="15" thickBot="1" x14ac:dyDescent="0.4">
      <c r="A20" s="1581">
        <v>15</v>
      </c>
      <c r="B20" s="1582" t="s">
        <v>2988</v>
      </c>
      <c r="C20" s="1583" t="s">
        <v>100</v>
      </c>
      <c r="D20" s="1585">
        <v>1</v>
      </c>
      <c r="E20" s="1584">
        <v>3700</v>
      </c>
      <c r="F20" s="1584">
        <f t="shared" si="0"/>
        <v>3700</v>
      </c>
      <c r="G20" s="1584">
        <v>110080</v>
      </c>
      <c r="H20" s="1584">
        <f t="shared" si="1"/>
        <v>110080</v>
      </c>
      <c r="I20" s="1584">
        <v>79817.399999999994</v>
      </c>
      <c r="J20" s="1584">
        <f t="shared" si="2"/>
        <v>79817.399999999994</v>
      </c>
      <c r="K20" s="1584">
        <v>13094.4</v>
      </c>
      <c r="L20" s="1584">
        <f t="shared" si="3"/>
        <v>13094.4</v>
      </c>
      <c r="M20" s="1584">
        <v>21000</v>
      </c>
      <c r="N20" s="1584">
        <f t="shared" si="4"/>
        <v>21000</v>
      </c>
      <c r="O20" s="1584">
        <v>250000</v>
      </c>
      <c r="P20" s="1584">
        <f t="shared" si="5"/>
        <v>250000</v>
      </c>
    </row>
    <row r="21" spans="1:16" ht="25.5" thickBot="1" x14ac:dyDescent="0.4">
      <c r="A21" s="1581">
        <v>16</v>
      </c>
      <c r="B21" s="1582" t="s">
        <v>4083</v>
      </c>
      <c r="C21" s="1583" t="s">
        <v>100</v>
      </c>
      <c r="D21" s="1585">
        <v>1</v>
      </c>
      <c r="E21" s="1584">
        <v>4000</v>
      </c>
      <c r="F21" s="1584">
        <f t="shared" si="0"/>
        <v>4000</v>
      </c>
      <c r="G21" s="1584">
        <v>27140</v>
      </c>
      <c r="H21" s="1584">
        <f t="shared" si="1"/>
        <v>27140</v>
      </c>
      <c r="I21" s="1584">
        <v>5616</v>
      </c>
      <c r="J21" s="1584">
        <f t="shared" si="2"/>
        <v>5616</v>
      </c>
      <c r="K21" s="1584">
        <v>19111.599999999999</v>
      </c>
      <c r="L21" s="1584">
        <f t="shared" si="3"/>
        <v>19111.599999999999</v>
      </c>
      <c r="M21" s="1584">
        <v>5000</v>
      </c>
      <c r="N21" s="1584">
        <f t="shared" si="4"/>
        <v>5000</v>
      </c>
      <c r="O21" s="1584">
        <v>2000</v>
      </c>
      <c r="P21" s="1584">
        <f t="shared" si="5"/>
        <v>2000</v>
      </c>
    </row>
    <row r="22" spans="1:16" ht="15" thickBot="1" x14ac:dyDescent="0.4">
      <c r="A22" s="1581">
        <v>17</v>
      </c>
      <c r="B22" s="1582" t="s">
        <v>1870</v>
      </c>
      <c r="C22" s="1583" t="s">
        <v>8</v>
      </c>
      <c r="D22" s="1585">
        <v>5500</v>
      </c>
      <c r="E22" s="1584">
        <v>1.5</v>
      </c>
      <c r="F22" s="1584">
        <f t="shared" si="0"/>
        <v>8250</v>
      </c>
      <c r="G22" s="1584">
        <v>1.3</v>
      </c>
      <c r="H22" s="1584">
        <f t="shared" si="1"/>
        <v>7150</v>
      </c>
      <c r="I22" s="1584">
        <v>1.41</v>
      </c>
      <c r="J22" s="1584">
        <f t="shared" si="2"/>
        <v>7755</v>
      </c>
      <c r="K22" s="1584">
        <v>8.3000000000000007</v>
      </c>
      <c r="L22" s="1584">
        <f t="shared" si="3"/>
        <v>45650.000000000007</v>
      </c>
      <c r="M22" s="1584">
        <v>2</v>
      </c>
      <c r="N22" s="1584">
        <f t="shared" si="4"/>
        <v>11000</v>
      </c>
      <c r="O22" s="1584">
        <v>1.2</v>
      </c>
      <c r="P22" s="1584">
        <f t="shared" si="5"/>
        <v>6600</v>
      </c>
    </row>
    <row r="23" spans="1:16" ht="25.5" thickBot="1" x14ac:dyDescent="0.4">
      <c r="A23" s="1581">
        <v>18</v>
      </c>
      <c r="B23" s="1582" t="s">
        <v>2989</v>
      </c>
      <c r="C23" s="1583" t="s">
        <v>2990</v>
      </c>
      <c r="D23" s="1583">
        <v>32</v>
      </c>
      <c r="E23" s="1584">
        <v>50</v>
      </c>
      <c r="F23" s="1584">
        <f t="shared" si="0"/>
        <v>1600</v>
      </c>
      <c r="G23" s="1584">
        <v>4</v>
      </c>
      <c r="H23" s="1584">
        <f t="shared" si="1"/>
        <v>128</v>
      </c>
      <c r="I23" s="1584">
        <v>164.54</v>
      </c>
      <c r="J23" s="1584">
        <f t="shared" si="2"/>
        <v>5265.28</v>
      </c>
      <c r="K23" s="1584">
        <v>25.6</v>
      </c>
      <c r="L23" s="1584">
        <f t="shared" si="3"/>
        <v>819.2</v>
      </c>
      <c r="M23" s="1584">
        <v>95</v>
      </c>
      <c r="N23" s="1584">
        <f t="shared" si="4"/>
        <v>3040</v>
      </c>
      <c r="O23" s="1584">
        <v>95</v>
      </c>
      <c r="P23" s="1584">
        <f t="shared" si="5"/>
        <v>3040</v>
      </c>
    </row>
    <row r="24" spans="1:16" ht="25.5" thickBot="1" x14ac:dyDescent="0.4">
      <c r="A24" s="1581">
        <v>19</v>
      </c>
      <c r="B24" s="1582" t="s">
        <v>2991</v>
      </c>
      <c r="C24" s="1586" t="s">
        <v>247</v>
      </c>
      <c r="D24" s="1583">
        <v>5</v>
      </c>
      <c r="E24" s="1584">
        <v>450</v>
      </c>
      <c r="F24" s="1584">
        <f t="shared" si="0"/>
        <v>2250</v>
      </c>
      <c r="G24" s="1584">
        <v>78</v>
      </c>
      <c r="H24" s="1584">
        <f t="shared" si="1"/>
        <v>390</v>
      </c>
      <c r="I24" s="1584">
        <v>1371.24</v>
      </c>
      <c r="J24" s="1584">
        <f t="shared" si="2"/>
        <v>6856.2</v>
      </c>
      <c r="K24" s="1584">
        <v>661.2</v>
      </c>
      <c r="L24" s="1584">
        <f t="shared" si="3"/>
        <v>3306</v>
      </c>
      <c r="M24" s="1584">
        <v>600</v>
      </c>
      <c r="N24" s="1584">
        <f t="shared" si="4"/>
        <v>3000</v>
      </c>
      <c r="O24" s="1584">
        <v>1600</v>
      </c>
      <c r="P24" s="1584">
        <f t="shared" si="5"/>
        <v>8000</v>
      </c>
    </row>
    <row r="25" spans="1:16" ht="15" thickBot="1" x14ac:dyDescent="0.4">
      <c r="A25" s="1581">
        <v>20</v>
      </c>
      <c r="B25" s="1582" t="s">
        <v>237</v>
      </c>
      <c r="C25" s="1583" t="s">
        <v>10</v>
      </c>
      <c r="D25" s="1583">
        <v>2</v>
      </c>
      <c r="E25" s="1584">
        <v>1000</v>
      </c>
      <c r="F25" s="1584">
        <f t="shared" si="0"/>
        <v>2000</v>
      </c>
      <c r="G25" s="1584">
        <v>900</v>
      </c>
      <c r="H25" s="1584">
        <f t="shared" si="1"/>
        <v>1800</v>
      </c>
      <c r="I25" s="1584">
        <v>1240.2</v>
      </c>
      <c r="J25" s="1584">
        <f t="shared" si="2"/>
        <v>2480.4</v>
      </c>
      <c r="K25" s="1584">
        <v>1134</v>
      </c>
      <c r="L25" s="1584">
        <f t="shared" si="3"/>
        <v>2268</v>
      </c>
      <c r="M25" s="1584">
        <v>900</v>
      </c>
      <c r="N25" s="1584">
        <f t="shared" si="4"/>
        <v>1800</v>
      </c>
      <c r="O25" s="1584">
        <v>850</v>
      </c>
      <c r="P25" s="1584">
        <f t="shared" si="5"/>
        <v>1700</v>
      </c>
    </row>
    <row r="26" spans="1:16" ht="15" thickBot="1" x14ac:dyDescent="0.4">
      <c r="A26" s="1581">
        <v>21</v>
      </c>
      <c r="B26" s="1582" t="s">
        <v>2992</v>
      </c>
      <c r="C26" s="1583" t="s">
        <v>8</v>
      </c>
      <c r="D26" s="1585">
        <v>14771</v>
      </c>
      <c r="E26" s="1584">
        <v>2</v>
      </c>
      <c r="F26" s="1584">
        <f t="shared" si="0"/>
        <v>29542</v>
      </c>
      <c r="G26" s="1584">
        <v>1.06</v>
      </c>
      <c r="H26" s="1584">
        <f t="shared" si="1"/>
        <v>15657.26</v>
      </c>
      <c r="I26" s="1584">
        <v>0.64</v>
      </c>
      <c r="J26" s="1584">
        <f t="shared" si="2"/>
        <v>9453.44</v>
      </c>
      <c r="K26" s="1584">
        <v>2.1</v>
      </c>
      <c r="L26" s="1584">
        <f t="shared" si="3"/>
        <v>31019.100000000002</v>
      </c>
      <c r="M26" s="1584">
        <v>1</v>
      </c>
      <c r="N26" s="1584">
        <f t="shared" si="4"/>
        <v>14771</v>
      </c>
      <c r="O26" s="1584">
        <v>2</v>
      </c>
      <c r="P26" s="1584">
        <f t="shared" si="5"/>
        <v>29542</v>
      </c>
    </row>
    <row r="27" spans="1:16" ht="25.5" thickBot="1" x14ac:dyDescent="0.4">
      <c r="A27" s="1581">
        <v>22</v>
      </c>
      <c r="B27" s="1582" t="s">
        <v>3066</v>
      </c>
      <c r="C27" s="1583" t="s">
        <v>9</v>
      </c>
      <c r="D27" s="1583">
        <v>40</v>
      </c>
      <c r="E27" s="1584">
        <v>2</v>
      </c>
      <c r="F27" s="1584">
        <f t="shared" si="0"/>
        <v>80</v>
      </c>
      <c r="G27" s="1584">
        <v>5.5</v>
      </c>
      <c r="H27" s="1584">
        <f t="shared" si="1"/>
        <v>220</v>
      </c>
      <c r="I27" s="1584">
        <v>3.51</v>
      </c>
      <c r="J27" s="1584">
        <f t="shared" si="2"/>
        <v>140.39999999999998</v>
      </c>
      <c r="K27" s="1584">
        <v>2.2000000000000002</v>
      </c>
      <c r="L27" s="1584">
        <f t="shared" si="3"/>
        <v>88</v>
      </c>
      <c r="M27" s="1584">
        <v>4</v>
      </c>
      <c r="N27" s="1584">
        <f t="shared" si="4"/>
        <v>160</v>
      </c>
      <c r="O27" s="1584">
        <v>3</v>
      </c>
      <c r="P27" s="1584">
        <f t="shared" si="5"/>
        <v>120</v>
      </c>
    </row>
    <row r="28" spans="1:16" ht="25.5" thickBot="1" x14ac:dyDescent="0.4">
      <c r="A28" s="1587">
        <v>23</v>
      </c>
      <c r="B28" s="1588" t="s">
        <v>3067</v>
      </c>
      <c r="C28" s="1589" t="s">
        <v>9</v>
      </c>
      <c r="D28" s="1589">
        <v>448</v>
      </c>
      <c r="E28" s="1590">
        <v>2</v>
      </c>
      <c r="F28" s="1584">
        <f t="shared" si="0"/>
        <v>896</v>
      </c>
      <c r="G28" s="1590">
        <v>4.4000000000000004</v>
      </c>
      <c r="H28" s="1584">
        <f t="shared" si="1"/>
        <v>1971.2000000000003</v>
      </c>
      <c r="I28" s="1590">
        <v>3.51</v>
      </c>
      <c r="J28" s="1584">
        <f t="shared" si="2"/>
        <v>1572.48</v>
      </c>
      <c r="K28" s="1590">
        <v>2.2000000000000002</v>
      </c>
      <c r="L28" s="1584">
        <f t="shared" si="3"/>
        <v>985.60000000000014</v>
      </c>
      <c r="M28" s="1590">
        <v>4</v>
      </c>
      <c r="N28" s="1584">
        <f t="shared" si="4"/>
        <v>1792</v>
      </c>
      <c r="O28" s="1590">
        <v>3</v>
      </c>
      <c r="P28" s="1584">
        <f t="shared" si="5"/>
        <v>1344</v>
      </c>
    </row>
    <row r="29" spans="1:16" ht="50.5" thickBot="1" x14ac:dyDescent="0.4">
      <c r="A29" s="1591">
        <v>24</v>
      </c>
      <c r="B29" s="1592" t="s">
        <v>4084</v>
      </c>
      <c r="C29" s="1593" t="s">
        <v>4</v>
      </c>
      <c r="D29" s="1593">
        <v>27</v>
      </c>
      <c r="E29" s="1594">
        <v>165</v>
      </c>
      <c r="F29" s="1584">
        <f t="shared" si="0"/>
        <v>4455</v>
      </c>
      <c r="G29" s="1594">
        <v>183</v>
      </c>
      <c r="H29" s="1584">
        <f t="shared" si="1"/>
        <v>4941</v>
      </c>
      <c r="I29" s="1594">
        <v>193.05</v>
      </c>
      <c r="J29" s="1584">
        <f t="shared" si="2"/>
        <v>5212.3500000000004</v>
      </c>
      <c r="K29" s="1594">
        <v>413.3</v>
      </c>
      <c r="L29" s="1584">
        <f t="shared" si="3"/>
        <v>11159.1</v>
      </c>
      <c r="M29" s="1594">
        <v>200</v>
      </c>
      <c r="N29" s="1584">
        <f t="shared" si="4"/>
        <v>5400</v>
      </c>
      <c r="O29" s="1594">
        <v>165</v>
      </c>
      <c r="P29" s="1584">
        <f t="shared" si="5"/>
        <v>4455</v>
      </c>
    </row>
    <row r="30" spans="1:16" ht="38" thickBot="1" x14ac:dyDescent="0.4">
      <c r="A30" s="1581">
        <v>25</v>
      </c>
      <c r="B30" s="1582" t="s">
        <v>4085</v>
      </c>
      <c r="C30" s="1583" t="s">
        <v>4</v>
      </c>
      <c r="D30" s="1583">
        <v>207</v>
      </c>
      <c r="E30" s="1584">
        <v>165</v>
      </c>
      <c r="F30" s="1584">
        <f t="shared" si="0"/>
        <v>34155</v>
      </c>
      <c r="G30" s="1584">
        <v>183</v>
      </c>
      <c r="H30" s="1584">
        <f t="shared" si="1"/>
        <v>37881</v>
      </c>
      <c r="I30" s="1584">
        <v>193.05</v>
      </c>
      <c r="J30" s="1584">
        <f t="shared" si="2"/>
        <v>39961.350000000006</v>
      </c>
      <c r="K30" s="1584">
        <v>352.7</v>
      </c>
      <c r="L30" s="1584">
        <f t="shared" si="3"/>
        <v>73008.899999999994</v>
      </c>
      <c r="M30" s="1584">
        <v>200</v>
      </c>
      <c r="N30" s="1584">
        <f t="shared" si="4"/>
        <v>41400</v>
      </c>
      <c r="O30" s="1584">
        <v>165</v>
      </c>
      <c r="P30" s="1584">
        <f t="shared" si="5"/>
        <v>34155</v>
      </c>
    </row>
    <row r="31" spans="1:16" ht="38" thickBot="1" x14ac:dyDescent="0.4">
      <c r="A31" s="1581">
        <v>26</v>
      </c>
      <c r="B31" s="1595" t="s">
        <v>4086</v>
      </c>
      <c r="C31" s="1596" t="s">
        <v>4</v>
      </c>
      <c r="D31" s="1596">
        <v>22</v>
      </c>
      <c r="E31" s="1597">
        <v>165</v>
      </c>
      <c r="F31" s="1584">
        <f t="shared" si="0"/>
        <v>3630</v>
      </c>
      <c r="G31" s="1597">
        <v>183</v>
      </c>
      <c r="H31" s="1584">
        <f t="shared" si="1"/>
        <v>4026</v>
      </c>
      <c r="I31" s="1597">
        <v>193.05</v>
      </c>
      <c r="J31" s="1584">
        <f t="shared" si="2"/>
        <v>4247.1000000000004</v>
      </c>
      <c r="K31" s="1597">
        <v>352.7</v>
      </c>
      <c r="L31" s="1584">
        <f t="shared" si="3"/>
        <v>7759.4</v>
      </c>
      <c r="M31" s="1597">
        <v>200</v>
      </c>
      <c r="N31" s="1584">
        <f t="shared" si="4"/>
        <v>4400</v>
      </c>
      <c r="O31" s="1597">
        <v>165</v>
      </c>
      <c r="P31" s="1584">
        <f t="shared" si="5"/>
        <v>3630</v>
      </c>
    </row>
    <row r="32" spans="1:16" ht="38" thickBot="1" x14ac:dyDescent="0.4">
      <c r="A32" s="1598">
        <v>27</v>
      </c>
      <c r="B32" s="1599" t="s">
        <v>4087</v>
      </c>
      <c r="C32" s="1593" t="s">
        <v>4</v>
      </c>
      <c r="D32" s="1593">
        <v>299</v>
      </c>
      <c r="E32" s="1594">
        <v>160</v>
      </c>
      <c r="F32" s="1584">
        <f t="shared" si="0"/>
        <v>47840</v>
      </c>
      <c r="G32" s="1594">
        <v>177</v>
      </c>
      <c r="H32" s="1584">
        <f t="shared" si="1"/>
        <v>52923</v>
      </c>
      <c r="I32" s="1594">
        <v>187.2</v>
      </c>
      <c r="J32" s="1584">
        <f t="shared" si="2"/>
        <v>55972.799999999996</v>
      </c>
      <c r="K32" s="1594">
        <v>242.4</v>
      </c>
      <c r="L32" s="1584">
        <f t="shared" si="3"/>
        <v>72477.600000000006</v>
      </c>
      <c r="M32" s="1594">
        <v>195</v>
      </c>
      <c r="N32" s="1584">
        <f t="shared" si="4"/>
        <v>58305</v>
      </c>
      <c r="O32" s="1594">
        <v>160</v>
      </c>
      <c r="P32" s="1584">
        <f t="shared" si="5"/>
        <v>47840</v>
      </c>
    </row>
    <row r="33" spans="1:16" ht="38" thickBot="1" x14ac:dyDescent="0.4">
      <c r="A33" s="1598">
        <v>28</v>
      </c>
      <c r="B33" s="1599" t="s">
        <v>4088</v>
      </c>
      <c r="C33" s="1593" t="s">
        <v>4</v>
      </c>
      <c r="D33" s="1593">
        <v>45</v>
      </c>
      <c r="E33" s="1594">
        <v>160</v>
      </c>
      <c r="F33" s="1584">
        <f t="shared" si="0"/>
        <v>7200</v>
      </c>
      <c r="G33" s="1594">
        <v>178</v>
      </c>
      <c r="H33" s="1584">
        <f t="shared" si="1"/>
        <v>8010</v>
      </c>
      <c r="I33" s="1594">
        <v>187.2</v>
      </c>
      <c r="J33" s="1584">
        <f t="shared" si="2"/>
        <v>8424</v>
      </c>
      <c r="K33" s="1594">
        <v>242.4</v>
      </c>
      <c r="L33" s="1584">
        <f t="shared" si="3"/>
        <v>10908</v>
      </c>
      <c r="M33" s="1594">
        <v>195</v>
      </c>
      <c r="N33" s="1584">
        <f t="shared" si="4"/>
        <v>8775</v>
      </c>
      <c r="O33" s="1594">
        <v>160</v>
      </c>
      <c r="P33" s="1584">
        <f t="shared" si="5"/>
        <v>7200</v>
      </c>
    </row>
    <row r="34" spans="1:16" ht="25.5" thickBot="1" x14ac:dyDescent="0.4">
      <c r="A34" s="1581">
        <v>29</v>
      </c>
      <c r="B34" s="1582" t="s">
        <v>4089</v>
      </c>
      <c r="C34" s="1583" t="s">
        <v>4</v>
      </c>
      <c r="D34" s="1583">
        <v>695</v>
      </c>
      <c r="E34" s="1584">
        <v>155</v>
      </c>
      <c r="F34" s="1584">
        <f t="shared" si="0"/>
        <v>107725</v>
      </c>
      <c r="G34" s="1584">
        <v>172</v>
      </c>
      <c r="H34" s="1584">
        <f t="shared" si="1"/>
        <v>119540</v>
      </c>
      <c r="I34" s="1584">
        <v>181.35</v>
      </c>
      <c r="J34" s="1584">
        <f t="shared" si="2"/>
        <v>126038.25</v>
      </c>
      <c r="K34" s="1584">
        <v>220.4</v>
      </c>
      <c r="L34" s="1584">
        <f t="shared" si="3"/>
        <v>153178</v>
      </c>
      <c r="M34" s="1584">
        <v>195</v>
      </c>
      <c r="N34" s="1584">
        <f t="shared" si="4"/>
        <v>135525</v>
      </c>
      <c r="O34" s="1584">
        <v>155</v>
      </c>
      <c r="P34" s="1584">
        <f t="shared" si="5"/>
        <v>107725</v>
      </c>
    </row>
    <row r="35" spans="1:16" ht="25.5" thickBot="1" x14ac:dyDescent="0.4">
      <c r="A35" s="1581">
        <v>30</v>
      </c>
      <c r="B35" s="1582" t="s">
        <v>3000</v>
      </c>
      <c r="C35" s="1600" t="s">
        <v>4</v>
      </c>
      <c r="D35" s="1600">
        <v>1053</v>
      </c>
      <c r="E35" s="1584">
        <v>45</v>
      </c>
      <c r="F35" s="1584">
        <f t="shared" si="0"/>
        <v>47385</v>
      </c>
      <c r="G35" s="1584">
        <v>52.6</v>
      </c>
      <c r="H35" s="1584">
        <f t="shared" si="1"/>
        <v>55387.8</v>
      </c>
      <c r="I35" s="1584">
        <v>61.43</v>
      </c>
      <c r="J35" s="1584">
        <f t="shared" si="2"/>
        <v>64685.79</v>
      </c>
      <c r="K35" s="1584">
        <v>55.8</v>
      </c>
      <c r="L35" s="1584">
        <f t="shared" si="3"/>
        <v>58757.399999999994</v>
      </c>
      <c r="M35" s="1584">
        <v>60</v>
      </c>
      <c r="N35" s="1584">
        <f t="shared" si="4"/>
        <v>63180</v>
      </c>
      <c r="O35" s="1584">
        <v>69</v>
      </c>
      <c r="P35" s="1584">
        <f t="shared" si="5"/>
        <v>72657</v>
      </c>
    </row>
    <row r="36" spans="1:16" ht="38" thickBot="1" x14ac:dyDescent="0.4">
      <c r="A36" s="1581">
        <v>31</v>
      </c>
      <c r="B36" s="1582" t="s">
        <v>2999</v>
      </c>
      <c r="C36" s="1600" t="s">
        <v>4</v>
      </c>
      <c r="D36" s="1600">
        <v>96</v>
      </c>
      <c r="E36" s="1584">
        <v>45</v>
      </c>
      <c r="F36" s="1584">
        <f t="shared" si="0"/>
        <v>4320</v>
      </c>
      <c r="G36" s="1584">
        <v>70</v>
      </c>
      <c r="H36" s="1584">
        <f t="shared" si="1"/>
        <v>6720</v>
      </c>
      <c r="I36" s="1584">
        <v>63.01</v>
      </c>
      <c r="J36" s="1584">
        <f t="shared" si="2"/>
        <v>6048.96</v>
      </c>
      <c r="K36" s="1584">
        <v>73.7</v>
      </c>
      <c r="L36" s="1584">
        <f t="shared" si="3"/>
        <v>7075.2000000000007</v>
      </c>
      <c r="M36" s="1584">
        <v>60</v>
      </c>
      <c r="N36" s="1584">
        <f t="shared" si="4"/>
        <v>5760</v>
      </c>
      <c r="O36" s="1584">
        <v>70</v>
      </c>
      <c r="P36" s="1584">
        <f t="shared" si="5"/>
        <v>6720</v>
      </c>
    </row>
    <row r="37" spans="1:16" ht="38" thickBot="1" x14ac:dyDescent="0.4">
      <c r="A37" s="1581">
        <v>32</v>
      </c>
      <c r="B37" s="1582" t="s">
        <v>4090</v>
      </c>
      <c r="C37" s="1600" t="s">
        <v>4</v>
      </c>
      <c r="D37" s="1600">
        <v>51</v>
      </c>
      <c r="E37" s="1584">
        <v>50</v>
      </c>
      <c r="F37" s="1584">
        <f t="shared" si="0"/>
        <v>2550</v>
      </c>
      <c r="G37" s="1584">
        <v>68</v>
      </c>
      <c r="H37" s="1584">
        <f t="shared" si="1"/>
        <v>3468</v>
      </c>
      <c r="I37" s="1584">
        <v>60.39</v>
      </c>
      <c r="J37" s="1584">
        <f t="shared" si="2"/>
        <v>3079.89</v>
      </c>
      <c r="K37" s="1584">
        <v>105.5</v>
      </c>
      <c r="L37" s="1584">
        <f t="shared" si="3"/>
        <v>5380.5</v>
      </c>
      <c r="M37" s="1584">
        <v>60</v>
      </c>
      <c r="N37" s="1584">
        <f t="shared" si="4"/>
        <v>3060</v>
      </c>
      <c r="O37" s="1584">
        <v>98</v>
      </c>
      <c r="P37" s="1584">
        <f t="shared" si="5"/>
        <v>4998</v>
      </c>
    </row>
    <row r="38" spans="1:16" ht="25.5" thickBot="1" x14ac:dyDescent="0.4">
      <c r="A38" s="1581">
        <v>33</v>
      </c>
      <c r="B38" s="1582" t="s">
        <v>4091</v>
      </c>
      <c r="C38" s="1600" t="s">
        <v>4</v>
      </c>
      <c r="D38" s="1600">
        <v>721</v>
      </c>
      <c r="E38" s="1584">
        <v>50</v>
      </c>
      <c r="F38" s="1584">
        <f t="shared" si="0"/>
        <v>36050</v>
      </c>
      <c r="G38" s="1584">
        <v>90</v>
      </c>
      <c r="H38" s="1584">
        <f t="shared" si="1"/>
        <v>64890</v>
      </c>
      <c r="I38" s="1584">
        <v>70.95</v>
      </c>
      <c r="J38" s="1584">
        <f t="shared" si="2"/>
        <v>51154.950000000004</v>
      </c>
      <c r="K38" s="1584">
        <v>76.2</v>
      </c>
      <c r="L38" s="1584">
        <f t="shared" si="3"/>
        <v>54940.200000000004</v>
      </c>
      <c r="M38" s="1584">
        <v>60</v>
      </c>
      <c r="N38" s="1584">
        <f t="shared" si="4"/>
        <v>43260</v>
      </c>
      <c r="O38" s="1584">
        <v>95</v>
      </c>
      <c r="P38" s="1584">
        <f t="shared" si="5"/>
        <v>68495</v>
      </c>
    </row>
    <row r="39" spans="1:16" ht="25.5" thickBot="1" x14ac:dyDescent="0.4">
      <c r="A39" s="1581">
        <v>34</v>
      </c>
      <c r="B39" s="1582" t="s">
        <v>4092</v>
      </c>
      <c r="C39" s="1583" t="s">
        <v>4</v>
      </c>
      <c r="D39" s="1583">
        <v>71</v>
      </c>
      <c r="E39" s="1584">
        <v>45</v>
      </c>
      <c r="F39" s="1584">
        <f t="shared" si="0"/>
        <v>3195</v>
      </c>
      <c r="G39" s="1584">
        <v>82</v>
      </c>
      <c r="H39" s="1584">
        <f t="shared" si="1"/>
        <v>5822</v>
      </c>
      <c r="I39" s="1584">
        <v>55.67</v>
      </c>
      <c r="J39" s="1584">
        <f t="shared" si="2"/>
        <v>3952.57</v>
      </c>
      <c r="K39" s="1584">
        <v>87.6</v>
      </c>
      <c r="L39" s="1584">
        <f t="shared" si="3"/>
        <v>6219.5999999999995</v>
      </c>
      <c r="M39" s="1584">
        <v>60</v>
      </c>
      <c r="N39" s="1584">
        <f t="shared" si="4"/>
        <v>4260</v>
      </c>
      <c r="O39" s="1584">
        <v>92</v>
      </c>
      <c r="P39" s="1584">
        <f t="shared" si="5"/>
        <v>6532</v>
      </c>
    </row>
    <row r="40" spans="1:16" ht="25.5" thickBot="1" x14ac:dyDescent="0.4">
      <c r="A40" s="1581">
        <v>35</v>
      </c>
      <c r="B40" s="1588" t="s">
        <v>4093</v>
      </c>
      <c r="C40" s="1589" t="s">
        <v>4</v>
      </c>
      <c r="D40" s="1589">
        <v>8</v>
      </c>
      <c r="E40" s="1590">
        <v>45</v>
      </c>
      <c r="F40" s="1584">
        <f t="shared" si="0"/>
        <v>360</v>
      </c>
      <c r="G40" s="1590">
        <v>202</v>
      </c>
      <c r="H40" s="1584">
        <f t="shared" si="1"/>
        <v>1616</v>
      </c>
      <c r="I40" s="1590">
        <v>54.7</v>
      </c>
      <c r="J40" s="1584">
        <f t="shared" si="2"/>
        <v>437.6</v>
      </c>
      <c r="K40" s="1590">
        <v>223.7</v>
      </c>
      <c r="L40" s="1584">
        <f t="shared" si="3"/>
        <v>1789.6</v>
      </c>
      <c r="M40" s="1590">
        <v>60</v>
      </c>
      <c r="N40" s="1584">
        <f t="shared" si="4"/>
        <v>480</v>
      </c>
      <c r="O40" s="1590">
        <v>125</v>
      </c>
      <c r="P40" s="1584">
        <f t="shared" si="5"/>
        <v>1000</v>
      </c>
    </row>
    <row r="41" spans="1:16" ht="38" thickBot="1" x14ac:dyDescent="0.4">
      <c r="A41" s="1598">
        <v>36</v>
      </c>
      <c r="B41" s="1599" t="s">
        <v>4094</v>
      </c>
      <c r="C41" s="1601" t="s">
        <v>8</v>
      </c>
      <c r="D41" s="1601">
        <v>6560</v>
      </c>
      <c r="E41" s="1594">
        <v>50</v>
      </c>
      <c r="F41" s="1584">
        <f t="shared" si="0"/>
        <v>328000</v>
      </c>
      <c r="G41" s="1594">
        <v>36.4</v>
      </c>
      <c r="H41" s="1584">
        <f t="shared" si="1"/>
        <v>238784</v>
      </c>
      <c r="I41" s="1594">
        <v>43.18</v>
      </c>
      <c r="J41" s="1584">
        <f t="shared" si="2"/>
        <v>283260.79999999999</v>
      </c>
      <c r="K41" s="1594">
        <v>43.2</v>
      </c>
      <c r="L41" s="1584">
        <f t="shared" si="3"/>
        <v>283392</v>
      </c>
      <c r="M41" s="1594">
        <v>49</v>
      </c>
      <c r="N41" s="1584">
        <f t="shared" si="4"/>
        <v>321440</v>
      </c>
      <c r="O41" s="1594">
        <v>46</v>
      </c>
      <c r="P41" s="1584">
        <f t="shared" si="5"/>
        <v>301760</v>
      </c>
    </row>
    <row r="42" spans="1:16" ht="25.5" thickBot="1" x14ac:dyDescent="0.4">
      <c r="A42" s="1581">
        <v>37</v>
      </c>
      <c r="B42" s="1582" t="s">
        <v>4095</v>
      </c>
      <c r="C42" s="1583" t="s">
        <v>8</v>
      </c>
      <c r="D42" s="1583">
        <v>50</v>
      </c>
      <c r="E42" s="1584">
        <v>90</v>
      </c>
      <c r="F42" s="1584">
        <f t="shared" si="0"/>
        <v>4500</v>
      </c>
      <c r="G42" s="1584">
        <v>90</v>
      </c>
      <c r="H42" s="1584">
        <f t="shared" si="1"/>
        <v>4500</v>
      </c>
      <c r="I42" s="1584">
        <v>67.86</v>
      </c>
      <c r="J42" s="1584">
        <f t="shared" si="2"/>
        <v>3393</v>
      </c>
      <c r="K42" s="1584">
        <v>109.1</v>
      </c>
      <c r="L42" s="1584">
        <f t="shared" si="3"/>
        <v>5455</v>
      </c>
      <c r="M42" s="1584">
        <v>385</v>
      </c>
      <c r="N42" s="1584">
        <f t="shared" si="4"/>
        <v>19250</v>
      </c>
      <c r="O42" s="1584">
        <v>250</v>
      </c>
      <c r="P42" s="1584">
        <f t="shared" si="5"/>
        <v>12500</v>
      </c>
    </row>
    <row r="43" spans="1:16" ht="38" thickBot="1" x14ac:dyDescent="0.4">
      <c r="A43" s="1581">
        <v>38</v>
      </c>
      <c r="B43" s="1582" t="s">
        <v>4096</v>
      </c>
      <c r="C43" s="1583" t="s">
        <v>8</v>
      </c>
      <c r="D43" s="1583">
        <v>463</v>
      </c>
      <c r="E43" s="1584">
        <v>48</v>
      </c>
      <c r="F43" s="1584">
        <f t="shared" si="0"/>
        <v>22224</v>
      </c>
      <c r="G43" s="1584">
        <v>52</v>
      </c>
      <c r="H43" s="1584">
        <f t="shared" si="1"/>
        <v>24076</v>
      </c>
      <c r="I43" s="1584">
        <v>49.14</v>
      </c>
      <c r="J43" s="1584">
        <f t="shared" si="2"/>
        <v>22751.82</v>
      </c>
      <c r="K43" s="1584">
        <v>53</v>
      </c>
      <c r="L43" s="1584">
        <f t="shared" si="3"/>
        <v>24539</v>
      </c>
      <c r="M43" s="1584">
        <v>95</v>
      </c>
      <c r="N43" s="1584">
        <f t="shared" si="4"/>
        <v>43985</v>
      </c>
      <c r="O43" s="1584">
        <v>65</v>
      </c>
      <c r="P43" s="1584">
        <f t="shared" si="5"/>
        <v>30095</v>
      </c>
    </row>
    <row r="44" spans="1:16" ht="25.5" thickBot="1" x14ac:dyDescent="0.4">
      <c r="A44" s="1581">
        <v>39</v>
      </c>
      <c r="B44" s="1588" t="s">
        <v>4097</v>
      </c>
      <c r="C44" s="1589" t="s">
        <v>4</v>
      </c>
      <c r="D44" s="1589">
        <v>71</v>
      </c>
      <c r="E44" s="1590">
        <v>70</v>
      </c>
      <c r="F44" s="1584">
        <f t="shared" si="0"/>
        <v>4970</v>
      </c>
      <c r="G44" s="1590">
        <v>94</v>
      </c>
      <c r="H44" s="1584">
        <f t="shared" si="1"/>
        <v>6674</v>
      </c>
      <c r="I44" s="1590">
        <v>81.900000000000006</v>
      </c>
      <c r="J44" s="1584">
        <f t="shared" si="2"/>
        <v>5814.9000000000005</v>
      </c>
      <c r="K44" s="1590">
        <v>77.7</v>
      </c>
      <c r="L44" s="1584">
        <f t="shared" si="3"/>
        <v>5516.7</v>
      </c>
      <c r="M44" s="1590">
        <v>95</v>
      </c>
      <c r="N44" s="1584">
        <f t="shared" si="4"/>
        <v>6745</v>
      </c>
      <c r="O44" s="1590">
        <v>70</v>
      </c>
      <c r="P44" s="1584">
        <f t="shared" si="5"/>
        <v>4970</v>
      </c>
    </row>
    <row r="45" spans="1:16" ht="15" thickBot="1" x14ac:dyDescent="0.4">
      <c r="A45" s="1598">
        <v>40</v>
      </c>
      <c r="B45" s="1602" t="s">
        <v>4098</v>
      </c>
      <c r="C45" s="1603" t="s">
        <v>4</v>
      </c>
      <c r="D45" s="1603">
        <v>19</v>
      </c>
      <c r="E45" s="1604">
        <v>50</v>
      </c>
      <c r="F45" s="1584">
        <f t="shared" si="0"/>
        <v>950</v>
      </c>
      <c r="G45" s="1604">
        <v>130</v>
      </c>
      <c r="H45" s="1584">
        <f t="shared" si="1"/>
        <v>2470</v>
      </c>
      <c r="I45" s="1604">
        <v>55.06</v>
      </c>
      <c r="J45" s="1584">
        <f t="shared" si="2"/>
        <v>1046.1400000000001</v>
      </c>
      <c r="K45" s="1604">
        <v>77.900000000000006</v>
      </c>
      <c r="L45" s="1584">
        <f t="shared" si="3"/>
        <v>1480.1000000000001</v>
      </c>
      <c r="M45" s="1604">
        <v>95</v>
      </c>
      <c r="N45" s="1584">
        <f t="shared" si="4"/>
        <v>1805</v>
      </c>
      <c r="O45" s="1604">
        <v>130</v>
      </c>
      <c r="P45" s="1584">
        <f t="shared" si="5"/>
        <v>2470</v>
      </c>
    </row>
    <row r="46" spans="1:16" ht="25.5" thickBot="1" x14ac:dyDescent="0.4">
      <c r="A46" s="1598">
        <v>41</v>
      </c>
      <c r="B46" s="1605" t="s">
        <v>4099</v>
      </c>
      <c r="C46" s="1606" t="s">
        <v>8</v>
      </c>
      <c r="D46" s="1606">
        <v>171</v>
      </c>
      <c r="E46" s="1607">
        <v>20</v>
      </c>
      <c r="F46" s="1584">
        <f t="shared" si="0"/>
        <v>3420</v>
      </c>
      <c r="G46" s="1607">
        <v>18.5</v>
      </c>
      <c r="H46" s="1584">
        <f t="shared" si="1"/>
        <v>3163.5</v>
      </c>
      <c r="I46" s="1607">
        <v>19.16</v>
      </c>
      <c r="J46" s="1584">
        <f t="shared" si="2"/>
        <v>3276.36</v>
      </c>
      <c r="K46" s="1607">
        <v>58</v>
      </c>
      <c r="L46" s="1584">
        <f t="shared" si="3"/>
        <v>9918</v>
      </c>
      <c r="M46" s="1607">
        <v>11</v>
      </c>
      <c r="N46" s="1584">
        <f t="shared" si="4"/>
        <v>1881</v>
      </c>
      <c r="O46" s="1607">
        <v>20.5</v>
      </c>
      <c r="P46" s="1584">
        <f t="shared" si="5"/>
        <v>3505.5</v>
      </c>
    </row>
    <row r="47" spans="1:16" ht="25.5" thickBot="1" x14ac:dyDescent="0.4">
      <c r="A47" s="1581">
        <v>42</v>
      </c>
      <c r="B47" s="1582" t="s">
        <v>4100</v>
      </c>
      <c r="C47" s="1583" t="s">
        <v>3</v>
      </c>
      <c r="D47" s="1583">
        <v>148</v>
      </c>
      <c r="E47" s="1584">
        <v>20</v>
      </c>
      <c r="F47" s="1584">
        <f t="shared" si="0"/>
        <v>2960</v>
      </c>
      <c r="G47" s="1584">
        <v>50</v>
      </c>
      <c r="H47" s="1584">
        <f t="shared" si="1"/>
        <v>7400</v>
      </c>
      <c r="I47" s="1584">
        <v>36.21</v>
      </c>
      <c r="J47" s="1584">
        <f t="shared" si="2"/>
        <v>5359.08</v>
      </c>
      <c r="K47" s="1584">
        <v>38.6</v>
      </c>
      <c r="L47" s="1584">
        <f t="shared" si="3"/>
        <v>5712.8</v>
      </c>
      <c r="M47" s="1584">
        <v>72</v>
      </c>
      <c r="N47" s="1584">
        <f t="shared" si="4"/>
        <v>10656</v>
      </c>
      <c r="O47" s="1584">
        <v>46</v>
      </c>
      <c r="P47" s="1584">
        <f t="shared" si="5"/>
        <v>6808</v>
      </c>
    </row>
    <row r="48" spans="1:16" ht="15" thickBot="1" x14ac:dyDescent="0.4">
      <c r="A48" s="1581">
        <v>43</v>
      </c>
      <c r="B48" s="1582" t="s">
        <v>1904</v>
      </c>
      <c r="C48" s="1583" t="s">
        <v>10</v>
      </c>
      <c r="D48" s="1583">
        <v>2</v>
      </c>
      <c r="E48" s="1584">
        <v>150</v>
      </c>
      <c r="F48" s="1584">
        <f t="shared" si="0"/>
        <v>300</v>
      </c>
      <c r="G48" s="1584">
        <v>221</v>
      </c>
      <c r="H48" s="1584">
        <f t="shared" si="1"/>
        <v>442</v>
      </c>
      <c r="I48" s="1584">
        <v>128.69999999999999</v>
      </c>
      <c r="J48" s="1584">
        <f t="shared" si="2"/>
        <v>257.39999999999998</v>
      </c>
      <c r="K48" s="1584">
        <v>330.6</v>
      </c>
      <c r="L48" s="1584">
        <f t="shared" si="3"/>
        <v>661.2</v>
      </c>
      <c r="M48" s="1584">
        <v>235</v>
      </c>
      <c r="N48" s="1584">
        <f t="shared" si="4"/>
        <v>470</v>
      </c>
      <c r="O48" s="1584">
        <v>90</v>
      </c>
      <c r="P48" s="1584">
        <f t="shared" si="5"/>
        <v>180</v>
      </c>
    </row>
    <row r="49" spans="1:16" ht="15" thickBot="1" x14ac:dyDescent="0.4">
      <c r="A49" s="1581">
        <v>44</v>
      </c>
      <c r="B49" s="1582" t="s">
        <v>1902</v>
      </c>
      <c r="C49" s="1583" t="s">
        <v>3</v>
      </c>
      <c r="D49" s="1583">
        <v>540</v>
      </c>
      <c r="E49" s="1584">
        <v>1</v>
      </c>
      <c r="F49" s="1584">
        <f t="shared" si="0"/>
        <v>540</v>
      </c>
      <c r="G49" s="1584">
        <v>2.75</v>
      </c>
      <c r="H49" s="1584">
        <f t="shared" si="1"/>
        <v>1485</v>
      </c>
      <c r="I49" s="1584">
        <v>0.94</v>
      </c>
      <c r="J49" s="1584">
        <f t="shared" si="2"/>
        <v>507.59999999999997</v>
      </c>
      <c r="K49" s="1584">
        <v>5.5</v>
      </c>
      <c r="L49" s="1584">
        <f t="shared" si="3"/>
        <v>2970</v>
      </c>
      <c r="M49" s="1584">
        <v>11</v>
      </c>
      <c r="N49" s="1584">
        <f t="shared" si="4"/>
        <v>5940</v>
      </c>
      <c r="O49" s="1584">
        <v>0.85</v>
      </c>
      <c r="P49" s="1584">
        <f t="shared" si="5"/>
        <v>459</v>
      </c>
    </row>
    <row r="50" spans="1:16" ht="15" thickBot="1" x14ac:dyDescent="0.4">
      <c r="A50" s="1581">
        <v>45</v>
      </c>
      <c r="B50" s="1582" t="s">
        <v>4101</v>
      </c>
      <c r="C50" s="1583" t="s">
        <v>3</v>
      </c>
      <c r="D50" s="1583">
        <v>300</v>
      </c>
      <c r="E50" s="1584">
        <v>2.4</v>
      </c>
      <c r="F50" s="1584">
        <f t="shared" si="0"/>
        <v>720</v>
      </c>
      <c r="G50" s="1584">
        <v>2.75</v>
      </c>
      <c r="H50" s="1584">
        <f t="shared" si="1"/>
        <v>825</v>
      </c>
      <c r="I50" s="1584">
        <v>1</v>
      </c>
      <c r="J50" s="1584">
        <f t="shared" si="2"/>
        <v>300</v>
      </c>
      <c r="K50" s="1584">
        <v>5.5</v>
      </c>
      <c r="L50" s="1584">
        <f t="shared" si="3"/>
        <v>1650</v>
      </c>
      <c r="M50" s="1584">
        <v>50</v>
      </c>
      <c r="N50" s="1584">
        <f t="shared" si="4"/>
        <v>15000</v>
      </c>
      <c r="O50" s="1584">
        <v>0.85</v>
      </c>
      <c r="P50" s="1584">
        <f t="shared" si="5"/>
        <v>255</v>
      </c>
    </row>
    <row r="51" spans="1:16" ht="38" thickBot="1" x14ac:dyDescent="0.4">
      <c r="A51" s="1581">
        <v>46</v>
      </c>
      <c r="B51" s="1608" t="s">
        <v>1912</v>
      </c>
      <c r="C51" s="1589" t="s">
        <v>4</v>
      </c>
      <c r="D51" s="1589">
        <v>12</v>
      </c>
      <c r="E51" s="1609">
        <v>165</v>
      </c>
      <c r="F51" s="1584">
        <f t="shared" si="0"/>
        <v>1980</v>
      </c>
      <c r="G51" s="1609">
        <v>183</v>
      </c>
      <c r="H51" s="1584">
        <f t="shared" si="1"/>
        <v>2196</v>
      </c>
      <c r="I51" s="1609">
        <v>193.05</v>
      </c>
      <c r="J51" s="1584">
        <f t="shared" si="2"/>
        <v>2316.6000000000004</v>
      </c>
      <c r="K51" s="1609">
        <v>771.4</v>
      </c>
      <c r="L51" s="1584">
        <f t="shared" si="3"/>
        <v>9256.7999999999993</v>
      </c>
      <c r="M51" s="1609">
        <v>220</v>
      </c>
      <c r="N51" s="1584">
        <f t="shared" si="4"/>
        <v>2640</v>
      </c>
      <c r="O51" s="1609">
        <v>165</v>
      </c>
      <c r="P51" s="1584">
        <f t="shared" si="5"/>
        <v>1980</v>
      </c>
    </row>
    <row r="52" spans="1:16" ht="38" thickBot="1" x14ac:dyDescent="0.4">
      <c r="A52" s="1598">
        <v>47</v>
      </c>
      <c r="B52" s="1599" t="s">
        <v>1914</v>
      </c>
      <c r="C52" s="1593" t="s">
        <v>4</v>
      </c>
      <c r="D52" s="1593">
        <v>9</v>
      </c>
      <c r="E52" s="1594">
        <v>165</v>
      </c>
      <c r="F52" s="1584">
        <f t="shared" si="0"/>
        <v>1485</v>
      </c>
      <c r="G52" s="1594">
        <v>183</v>
      </c>
      <c r="H52" s="1584">
        <f t="shared" si="1"/>
        <v>1647</v>
      </c>
      <c r="I52" s="1594">
        <v>193.05</v>
      </c>
      <c r="J52" s="1584">
        <f t="shared" si="2"/>
        <v>1737.45</v>
      </c>
      <c r="K52" s="1594">
        <v>529</v>
      </c>
      <c r="L52" s="1584">
        <f t="shared" si="3"/>
        <v>4761</v>
      </c>
      <c r="M52" s="1594">
        <v>260</v>
      </c>
      <c r="N52" s="1584">
        <f t="shared" si="4"/>
        <v>2340</v>
      </c>
      <c r="O52" s="1594">
        <v>165</v>
      </c>
      <c r="P52" s="1584">
        <f t="shared" si="5"/>
        <v>1485</v>
      </c>
    </row>
    <row r="53" spans="1:16" ht="38" thickBot="1" x14ac:dyDescent="0.4">
      <c r="A53" s="1581">
        <v>48</v>
      </c>
      <c r="B53" s="1582" t="s">
        <v>1916</v>
      </c>
      <c r="C53" s="1583" t="s">
        <v>4</v>
      </c>
      <c r="D53" s="1583">
        <v>28</v>
      </c>
      <c r="E53" s="1584">
        <v>155</v>
      </c>
      <c r="F53" s="1584">
        <f t="shared" si="0"/>
        <v>4340</v>
      </c>
      <c r="G53" s="1584">
        <v>172</v>
      </c>
      <c r="H53" s="1584">
        <f t="shared" si="1"/>
        <v>4816</v>
      </c>
      <c r="I53" s="1584">
        <v>181.35</v>
      </c>
      <c r="J53" s="1584">
        <f t="shared" si="2"/>
        <v>5077.8</v>
      </c>
      <c r="K53" s="1584">
        <v>330.6</v>
      </c>
      <c r="L53" s="1584">
        <f t="shared" si="3"/>
        <v>9256.8000000000011</v>
      </c>
      <c r="M53" s="1584">
        <v>230</v>
      </c>
      <c r="N53" s="1584">
        <f t="shared" si="4"/>
        <v>6440</v>
      </c>
      <c r="O53" s="1584">
        <v>155</v>
      </c>
      <c r="P53" s="1584">
        <f t="shared" si="5"/>
        <v>4340</v>
      </c>
    </row>
    <row r="54" spans="1:16" ht="38" thickBot="1" x14ac:dyDescent="0.4">
      <c r="A54" s="1581">
        <v>49</v>
      </c>
      <c r="B54" s="1610" t="s">
        <v>1918</v>
      </c>
      <c r="C54" s="1583" t="s">
        <v>4</v>
      </c>
      <c r="D54" s="1583">
        <v>42</v>
      </c>
      <c r="E54" s="1611">
        <v>45</v>
      </c>
      <c r="F54" s="1584">
        <f t="shared" si="0"/>
        <v>1890</v>
      </c>
      <c r="G54" s="1611">
        <v>68</v>
      </c>
      <c r="H54" s="1584">
        <f t="shared" si="1"/>
        <v>2856</v>
      </c>
      <c r="I54" s="1611">
        <v>70.930000000000007</v>
      </c>
      <c r="J54" s="1584">
        <f t="shared" si="2"/>
        <v>2979.0600000000004</v>
      </c>
      <c r="K54" s="1611">
        <v>106.4</v>
      </c>
      <c r="L54" s="1584">
        <f t="shared" si="3"/>
        <v>4468.8</v>
      </c>
      <c r="M54" s="1611">
        <v>75</v>
      </c>
      <c r="N54" s="1584">
        <f t="shared" si="4"/>
        <v>3150</v>
      </c>
      <c r="O54" s="1611">
        <v>180</v>
      </c>
      <c r="P54" s="1584">
        <f t="shared" si="5"/>
        <v>7560</v>
      </c>
    </row>
    <row r="55" spans="1:16" ht="15" thickBot="1" x14ac:dyDescent="0.4">
      <c r="A55" s="1581">
        <v>50</v>
      </c>
      <c r="B55" s="1582" t="s">
        <v>217</v>
      </c>
      <c r="C55" s="1583" t="s">
        <v>8</v>
      </c>
      <c r="D55" s="1583">
        <v>200</v>
      </c>
      <c r="E55" s="1584">
        <v>60</v>
      </c>
      <c r="F55" s="1584">
        <f t="shared" si="0"/>
        <v>12000</v>
      </c>
      <c r="G55" s="1584">
        <v>61</v>
      </c>
      <c r="H55" s="1584">
        <f t="shared" si="1"/>
        <v>12200</v>
      </c>
      <c r="I55" s="1584">
        <v>19.190000000000001</v>
      </c>
      <c r="J55" s="1584">
        <f t="shared" si="2"/>
        <v>3838.0000000000005</v>
      </c>
      <c r="K55" s="1584">
        <v>49.1</v>
      </c>
      <c r="L55" s="1584">
        <f t="shared" si="3"/>
        <v>9820</v>
      </c>
      <c r="M55" s="1584">
        <v>60</v>
      </c>
      <c r="N55" s="1584">
        <f t="shared" si="4"/>
        <v>12000</v>
      </c>
      <c r="O55" s="1584">
        <v>60</v>
      </c>
      <c r="P55" s="1584">
        <f t="shared" si="5"/>
        <v>12000</v>
      </c>
    </row>
    <row r="56" spans="1:16" ht="50.5" thickBot="1" x14ac:dyDescent="0.4">
      <c r="A56" s="1581">
        <v>51</v>
      </c>
      <c r="B56" s="1608" t="s">
        <v>4102</v>
      </c>
      <c r="C56" s="1589" t="s">
        <v>100</v>
      </c>
      <c r="D56" s="1589">
        <v>1</v>
      </c>
      <c r="E56" s="1609">
        <v>286625</v>
      </c>
      <c r="F56" s="1584">
        <f t="shared" si="0"/>
        <v>286625</v>
      </c>
      <c r="G56" s="1609">
        <v>102500</v>
      </c>
      <c r="H56" s="1584">
        <f t="shared" si="1"/>
        <v>102500</v>
      </c>
      <c r="I56" s="1609">
        <v>226891.08</v>
      </c>
      <c r="J56" s="1584">
        <f t="shared" si="2"/>
        <v>226891.08</v>
      </c>
      <c r="K56" s="1609">
        <v>6323.8</v>
      </c>
      <c r="L56" s="1584">
        <f t="shared" si="3"/>
        <v>6323.8</v>
      </c>
      <c r="M56" s="1609">
        <v>175000</v>
      </c>
      <c r="N56" s="1584">
        <f t="shared" si="4"/>
        <v>175000</v>
      </c>
      <c r="O56" s="1609">
        <v>190000</v>
      </c>
      <c r="P56" s="1584">
        <f t="shared" si="5"/>
        <v>190000</v>
      </c>
    </row>
    <row r="57" spans="1:16" ht="38" thickBot="1" x14ac:dyDescent="0.4">
      <c r="A57" s="1598">
        <v>52</v>
      </c>
      <c r="B57" s="1599" t="s">
        <v>4103</v>
      </c>
      <c r="C57" s="1593" t="s">
        <v>100</v>
      </c>
      <c r="D57" s="1593">
        <v>1</v>
      </c>
      <c r="E57" s="1612">
        <v>11050</v>
      </c>
      <c r="F57" s="1584">
        <f t="shared" si="0"/>
        <v>11050</v>
      </c>
      <c r="G57" s="1612">
        <v>8866</v>
      </c>
      <c r="H57" s="1584">
        <f t="shared" si="1"/>
        <v>8866</v>
      </c>
      <c r="I57" s="1612">
        <v>12928.5</v>
      </c>
      <c r="J57" s="1584">
        <f t="shared" si="2"/>
        <v>12928.5</v>
      </c>
      <c r="K57" s="1612">
        <v>12177.5</v>
      </c>
      <c r="L57" s="1584">
        <f t="shared" si="3"/>
        <v>12177.5</v>
      </c>
      <c r="M57" s="1612">
        <v>14000</v>
      </c>
      <c r="N57" s="1584">
        <f t="shared" si="4"/>
        <v>14000</v>
      </c>
      <c r="O57" s="1612">
        <v>15000</v>
      </c>
      <c r="P57" s="1584">
        <f t="shared" si="5"/>
        <v>15000</v>
      </c>
    </row>
    <row r="58" spans="1:16" ht="38" thickBot="1" x14ac:dyDescent="0.4">
      <c r="A58" s="1581">
        <v>53</v>
      </c>
      <c r="B58" s="1582" t="s">
        <v>4104</v>
      </c>
      <c r="C58" s="1583" t="s">
        <v>100</v>
      </c>
      <c r="D58" s="1583">
        <v>1</v>
      </c>
      <c r="E58" s="1584">
        <v>52500</v>
      </c>
      <c r="F58" s="1584">
        <f t="shared" si="0"/>
        <v>52500</v>
      </c>
      <c r="G58" s="1584">
        <v>37684</v>
      </c>
      <c r="H58" s="1584">
        <f t="shared" si="1"/>
        <v>37684</v>
      </c>
      <c r="I58" s="1584">
        <v>46514.52</v>
      </c>
      <c r="J58" s="1584">
        <f t="shared" si="2"/>
        <v>46514.52</v>
      </c>
      <c r="K58" s="1584">
        <v>5834.8</v>
      </c>
      <c r="L58" s="1584">
        <f t="shared" si="3"/>
        <v>5834.8</v>
      </c>
      <c r="M58" s="1584">
        <v>25000</v>
      </c>
      <c r="N58" s="1584">
        <f t="shared" si="4"/>
        <v>25000</v>
      </c>
      <c r="O58" s="1584">
        <v>45000</v>
      </c>
      <c r="P58" s="1584">
        <f t="shared" si="5"/>
        <v>45000</v>
      </c>
    </row>
    <row r="59" spans="1:16" ht="38" thickBot="1" x14ac:dyDescent="0.4">
      <c r="A59" s="1587">
        <v>54</v>
      </c>
      <c r="B59" s="1588" t="s">
        <v>4105</v>
      </c>
      <c r="C59" s="1589" t="s">
        <v>100</v>
      </c>
      <c r="D59" s="1589">
        <v>1</v>
      </c>
      <c r="E59" s="1590">
        <v>2750</v>
      </c>
      <c r="F59" s="1584">
        <f t="shared" si="0"/>
        <v>2750</v>
      </c>
      <c r="G59" s="1590">
        <v>8312</v>
      </c>
      <c r="H59" s="1584">
        <f t="shared" si="1"/>
        <v>8312</v>
      </c>
      <c r="I59" s="1590">
        <v>10120.5</v>
      </c>
      <c r="J59" s="1584">
        <f t="shared" si="2"/>
        <v>10120.5</v>
      </c>
      <c r="K59" s="1590">
        <v>3030.6</v>
      </c>
      <c r="L59" s="1584">
        <f t="shared" si="3"/>
        <v>3030.6</v>
      </c>
      <c r="M59" s="1590">
        <v>15000</v>
      </c>
      <c r="N59" s="1584">
        <f t="shared" si="4"/>
        <v>15000</v>
      </c>
      <c r="O59" s="1590">
        <v>20000</v>
      </c>
      <c r="P59" s="1584">
        <f t="shared" si="5"/>
        <v>20000</v>
      </c>
    </row>
    <row r="60" spans="1:16" ht="63" thickBot="1" x14ac:dyDescent="0.4">
      <c r="A60" s="1591">
        <v>55</v>
      </c>
      <c r="B60" s="1613" t="s">
        <v>3011</v>
      </c>
      <c r="C60" s="1593" t="s">
        <v>100</v>
      </c>
      <c r="D60" s="1593">
        <v>1</v>
      </c>
      <c r="E60" s="1593">
        <v>15560</v>
      </c>
      <c r="F60" s="1584">
        <f t="shared" si="0"/>
        <v>15560</v>
      </c>
      <c r="G60" s="1593">
        <v>27966</v>
      </c>
      <c r="H60" s="1584">
        <f t="shared" si="1"/>
        <v>27966</v>
      </c>
      <c r="I60" s="1593">
        <v>33380.1</v>
      </c>
      <c r="J60" s="1584">
        <f t="shared" si="2"/>
        <v>33380.1</v>
      </c>
      <c r="K60" s="1593">
        <v>17346.5</v>
      </c>
      <c r="L60" s="1584">
        <f t="shared" si="3"/>
        <v>17346.5</v>
      </c>
      <c r="M60" s="1593">
        <v>74000</v>
      </c>
      <c r="N60" s="1584">
        <f t="shared" si="4"/>
        <v>74000</v>
      </c>
      <c r="O60" s="1593">
        <v>60000</v>
      </c>
      <c r="P60" s="1584">
        <f t="shared" si="5"/>
        <v>60000</v>
      </c>
    </row>
    <row r="61" spans="1:16" ht="15" thickBot="1" x14ac:dyDescent="0.4">
      <c r="A61" s="1581">
        <v>56</v>
      </c>
      <c r="B61" s="1582" t="s">
        <v>3013</v>
      </c>
      <c r="C61" s="1583" t="s">
        <v>10</v>
      </c>
      <c r="D61" s="1583">
        <v>2</v>
      </c>
      <c r="E61" s="1584">
        <v>175</v>
      </c>
      <c r="F61" s="1584">
        <f t="shared" si="0"/>
        <v>350</v>
      </c>
      <c r="G61" s="1584">
        <v>204</v>
      </c>
      <c r="H61" s="1584">
        <f t="shared" si="1"/>
        <v>408</v>
      </c>
      <c r="I61" s="1584">
        <v>239.85</v>
      </c>
      <c r="J61" s="1584">
        <f t="shared" si="2"/>
        <v>479.7</v>
      </c>
      <c r="K61" s="1584">
        <v>82.7</v>
      </c>
      <c r="L61" s="1584">
        <f t="shared" si="3"/>
        <v>165.4</v>
      </c>
      <c r="M61" s="1584">
        <v>350</v>
      </c>
      <c r="N61" s="1584">
        <f t="shared" si="4"/>
        <v>700</v>
      </c>
      <c r="O61" s="1584">
        <v>500</v>
      </c>
      <c r="P61" s="1584">
        <f t="shared" si="5"/>
        <v>1000</v>
      </c>
    </row>
    <row r="62" spans="1:16" ht="15" thickBot="1" x14ac:dyDescent="0.4">
      <c r="A62" s="1581">
        <v>57</v>
      </c>
      <c r="B62" s="1582" t="s">
        <v>4106</v>
      </c>
      <c r="C62" s="1583" t="s">
        <v>10</v>
      </c>
      <c r="D62" s="1583">
        <v>12</v>
      </c>
      <c r="E62" s="1584">
        <v>185</v>
      </c>
      <c r="F62" s="1584">
        <f t="shared" si="0"/>
        <v>2220</v>
      </c>
      <c r="G62" s="1584">
        <v>204</v>
      </c>
      <c r="H62" s="1584">
        <f t="shared" si="1"/>
        <v>2448</v>
      </c>
      <c r="I62" s="1584">
        <v>280.8</v>
      </c>
      <c r="J62" s="1584">
        <f t="shared" si="2"/>
        <v>3369.6000000000004</v>
      </c>
      <c r="K62" s="1584">
        <v>165.3</v>
      </c>
      <c r="L62" s="1584">
        <f t="shared" si="3"/>
        <v>1983.6000000000001</v>
      </c>
      <c r="M62" s="1584">
        <v>350</v>
      </c>
      <c r="N62" s="1584">
        <f t="shared" si="4"/>
        <v>4200</v>
      </c>
      <c r="O62" s="1584">
        <v>500</v>
      </c>
      <c r="P62" s="1584">
        <f t="shared" si="5"/>
        <v>6000</v>
      </c>
    </row>
    <row r="63" spans="1:16" ht="15" thickBot="1" x14ac:dyDescent="0.4">
      <c r="A63" s="1581">
        <v>58</v>
      </c>
      <c r="B63" s="1582" t="s">
        <v>3014</v>
      </c>
      <c r="C63" s="1583" t="s">
        <v>10</v>
      </c>
      <c r="D63" s="1583">
        <v>2</v>
      </c>
      <c r="E63" s="1584">
        <v>2278</v>
      </c>
      <c r="F63" s="1584">
        <f t="shared" si="0"/>
        <v>4556</v>
      </c>
      <c r="G63" s="1584">
        <v>1297</v>
      </c>
      <c r="H63" s="1584">
        <f t="shared" si="1"/>
        <v>2594</v>
      </c>
      <c r="I63" s="1584">
        <v>854.1</v>
      </c>
      <c r="J63" s="1584">
        <f t="shared" si="2"/>
        <v>1708.2</v>
      </c>
      <c r="K63" s="1584">
        <v>1676.8</v>
      </c>
      <c r="L63" s="1584">
        <f t="shared" si="3"/>
        <v>3353.6</v>
      </c>
      <c r="M63" s="1584">
        <v>15</v>
      </c>
      <c r="N63" s="1584">
        <f t="shared" si="4"/>
        <v>30</v>
      </c>
      <c r="O63" s="1584">
        <v>1500</v>
      </c>
      <c r="P63" s="1584">
        <f t="shared" si="5"/>
        <v>3000</v>
      </c>
    </row>
    <row r="64" spans="1:16" ht="25.5" thickBot="1" x14ac:dyDescent="0.4">
      <c r="A64" s="1581">
        <v>59</v>
      </c>
      <c r="B64" s="1582" t="s">
        <v>3015</v>
      </c>
      <c r="C64" s="1583" t="s">
        <v>10</v>
      </c>
      <c r="D64" s="1583">
        <v>6</v>
      </c>
      <c r="E64" s="1584">
        <v>500</v>
      </c>
      <c r="F64" s="1584">
        <f t="shared" si="0"/>
        <v>3000</v>
      </c>
      <c r="G64" s="1584">
        <v>168</v>
      </c>
      <c r="H64" s="1584">
        <f t="shared" si="1"/>
        <v>1008</v>
      </c>
      <c r="I64" s="1584">
        <v>357.83</v>
      </c>
      <c r="J64" s="1584">
        <f t="shared" si="2"/>
        <v>2146.98</v>
      </c>
      <c r="K64" s="1584">
        <v>94</v>
      </c>
      <c r="L64" s="1584">
        <f t="shared" si="3"/>
        <v>564</v>
      </c>
      <c r="M64" s="1584">
        <v>420</v>
      </c>
      <c r="N64" s="1584">
        <f t="shared" si="4"/>
        <v>2520</v>
      </c>
      <c r="O64" s="1584">
        <v>200</v>
      </c>
      <c r="P64" s="1584">
        <f t="shared" si="5"/>
        <v>1200</v>
      </c>
    </row>
    <row r="65" spans="1:16" ht="38" thickBot="1" x14ac:dyDescent="0.4">
      <c r="A65" s="1581">
        <v>60</v>
      </c>
      <c r="B65" s="1582" t="s">
        <v>4107</v>
      </c>
      <c r="C65" s="1583" t="s">
        <v>10</v>
      </c>
      <c r="D65" s="1583">
        <v>1</v>
      </c>
      <c r="E65" s="1584">
        <v>9000</v>
      </c>
      <c r="F65" s="1584">
        <f t="shared" si="0"/>
        <v>9000</v>
      </c>
      <c r="G65" s="1584">
        <v>10516</v>
      </c>
      <c r="H65" s="1584">
        <f t="shared" si="1"/>
        <v>10516</v>
      </c>
      <c r="I65" s="1584">
        <v>15139.8</v>
      </c>
      <c r="J65" s="1584">
        <f t="shared" si="2"/>
        <v>15139.8</v>
      </c>
      <c r="K65" s="1584">
        <v>22639.3</v>
      </c>
      <c r="L65" s="1584">
        <f t="shared" si="3"/>
        <v>22639.3</v>
      </c>
      <c r="M65" s="1584">
        <v>24500</v>
      </c>
      <c r="N65" s="1584">
        <f t="shared" si="4"/>
        <v>24500</v>
      </c>
      <c r="O65" s="1584">
        <v>15000</v>
      </c>
      <c r="P65" s="1584">
        <f t="shared" si="5"/>
        <v>15000</v>
      </c>
    </row>
    <row r="66" spans="1:16" ht="25.5" thickBot="1" x14ac:dyDescent="0.4">
      <c r="A66" s="1581">
        <v>61</v>
      </c>
      <c r="B66" s="1582" t="s">
        <v>3023</v>
      </c>
      <c r="C66" s="1583" t="s">
        <v>10</v>
      </c>
      <c r="D66" s="1583">
        <v>6</v>
      </c>
      <c r="E66" s="1584">
        <v>500</v>
      </c>
      <c r="F66" s="1584">
        <f t="shared" si="0"/>
        <v>3000</v>
      </c>
      <c r="G66" s="1584">
        <v>224</v>
      </c>
      <c r="H66" s="1584">
        <f t="shared" si="1"/>
        <v>1344</v>
      </c>
      <c r="I66" s="1584">
        <v>257.39999999999998</v>
      </c>
      <c r="J66" s="1584">
        <f t="shared" si="2"/>
        <v>1544.3999999999999</v>
      </c>
      <c r="K66" s="1584">
        <v>209.8</v>
      </c>
      <c r="L66" s="1584">
        <f t="shared" si="3"/>
        <v>1258.8000000000002</v>
      </c>
      <c r="M66" s="1584">
        <v>145</v>
      </c>
      <c r="N66" s="1584">
        <f t="shared" si="4"/>
        <v>870</v>
      </c>
      <c r="O66" s="1584">
        <v>450</v>
      </c>
      <c r="P66" s="1584">
        <f t="shared" si="5"/>
        <v>2700</v>
      </c>
    </row>
    <row r="67" spans="1:16" ht="15" thickBot="1" x14ac:dyDescent="0.4">
      <c r="A67" s="1581">
        <v>62</v>
      </c>
      <c r="B67" s="1582" t="s">
        <v>3024</v>
      </c>
      <c r="C67" s="1583" t="s">
        <v>10</v>
      </c>
      <c r="D67" s="1583">
        <v>31</v>
      </c>
      <c r="E67" s="1584">
        <v>75</v>
      </c>
      <c r="F67" s="1584">
        <f t="shared" si="0"/>
        <v>2325</v>
      </c>
      <c r="G67" s="1584">
        <v>122</v>
      </c>
      <c r="H67" s="1584">
        <f t="shared" si="1"/>
        <v>3782</v>
      </c>
      <c r="I67" s="1584">
        <v>107.38</v>
      </c>
      <c r="J67" s="1584">
        <f t="shared" si="2"/>
        <v>3328.7799999999997</v>
      </c>
      <c r="K67" s="1584">
        <v>256.3</v>
      </c>
      <c r="L67" s="1584">
        <f t="shared" si="3"/>
        <v>7945.3</v>
      </c>
      <c r="M67" s="1584">
        <v>80</v>
      </c>
      <c r="N67" s="1584">
        <f t="shared" si="4"/>
        <v>2480</v>
      </c>
      <c r="O67" s="1584">
        <v>125</v>
      </c>
      <c r="P67" s="1584">
        <f t="shared" si="5"/>
        <v>3875</v>
      </c>
    </row>
    <row r="68" spans="1:16" ht="15" thickBot="1" x14ac:dyDescent="0.4">
      <c r="A68" s="1581">
        <v>63</v>
      </c>
      <c r="B68" s="1582" t="s">
        <v>3025</v>
      </c>
      <c r="C68" s="1583" t="s">
        <v>10</v>
      </c>
      <c r="D68" s="1583">
        <v>102</v>
      </c>
      <c r="E68" s="1584">
        <v>91</v>
      </c>
      <c r="F68" s="1584">
        <f t="shared" si="0"/>
        <v>9282</v>
      </c>
      <c r="G68" s="1584">
        <v>127</v>
      </c>
      <c r="H68" s="1584">
        <f t="shared" si="1"/>
        <v>12954</v>
      </c>
      <c r="I68" s="1584">
        <v>143.33000000000001</v>
      </c>
      <c r="J68" s="1584">
        <f t="shared" si="2"/>
        <v>14619.660000000002</v>
      </c>
      <c r="K68" s="1584">
        <v>327.3</v>
      </c>
      <c r="L68" s="1584">
        <f t="shared" si="3"/>
        <v>33384.6</v>
      </c>
      <c r="M68" s="1584">
        <v>120</v>
      </c>
      <c r="N68" s="1584">
        <f t="shared" si="4"/>
        <v>12240</v>
      </c>
      <c r="O68" s="1584">
        <v>150</v>
      </c>
      <c r="P68" s="1584">
        <f t="shared" si="5"/>
        <v>15300</v>
      </c>
    </row>
    <row r="69" spans="1:16" ht="15" thickBot="1" x14ac:dyDescent="0.4">
      <c r="A69" s="1581">
        <v>64</v>
      </c>
      <c r="B69" s="1582" t="s">
        <v>4108</v>
      </c>
      <c r="C69" s="1583" t="s">
        <v>10</v>
      </c>
      <c r="D69" s="1583">
        <v>3</v>
      </c>
      <c r="E69" s="1584">
        <v>3400</v>
      </c>
      <c r="F69" s="1584">
        <f t="shared" si="0"/>
        <v>10200</v>
      </c>
      <c r="G69" s="1584">
        <v>4024</v>
      </c>
      <c r="H69" s="1584">
        <f t="shared" si="1"/>
        <v>12072</v>
      </c>
      <c r="I69" s="1584">
        <v>2545.14</v>
      </c>
      <c r="J69" s="1584">
        <f t="shared" si="2"/>
        <v>7635.42</v>
      </c>
      <c r="K69" s="1584">
        <v>4598.3</v>
      </c>
      <c r="L69" s="1584">
        <f t="shared" si="3"/>
        <v>13794.900000000001</v>
      </c>
      <c r="M69" s="1584">
        <v>12000</v>
      </c>
      <c r="N69" s="1584">
        <f t="shared" si="4"/>
        <v>36000</v>
      </c>
      <c r="O69" s="1584">
        <v>10000</v>
      </c>
      <c r="P69" s="1584">
        <f t="shared" si="5"/>
        <v>30000</v>
      </c>
    </row>
    <row r="70" spans="1:16" ht="15" thickBot="1" x14ac:dyDescent="0.4">
      <c r="A70" s="1581">
        <v>65</v>
      </c>
      <c r="B70" s="1582" t="s">
        <v>3021</v>
      </c>
      <c r="C70" s="1583" t="s">
        <v>10</v>
      </c>
      <c r="D70" s="1583">
        <v>1</v>
      </c>
      <c r="E70" s="1584">
        <v>23900</v>
      </c>
      <c r="F70" s="1584">
        <f t="shared" si="0"/>
        <v>23900</v>
      </c>
      <c r="G70" s="1584">
        <v>30700</v>
      </c>
      <c r="H70" s="1584">
        <f t="shared" si="1"/>
        <v>30700</v>
      </c>
      <c r="I70" s="1584">
        <v>30166.11</v>
      </c>
      <c r="J70" s="1584">
        <f t="shared" si="2"/>
        <v>30166.11</v>
      </c>
      <c r="K70" s="1584">
        <v>31498.7</v>
      </c>
      <c r="L70" s="1584">
        <f t="shared" si="3"/>
        <v>31498.7</v>
      </c>
      <c r="M70" s="1584">
        <v>33000</v>
      </c>
      <c r="N70" s="1584">
        <f t="shared" si="4"/>
        <v>33000</v>
      </c>
      <c r="O70" s="1584">
        <v>25000</v>
      </c>
      <c r="P70" s="1584">
        <f t="shared" si="5"/>
        <v>25000</v>
      </c>
    </row>
    <row r="71" spans="1:16" ht="38" thickBot="1" x14ac:dyDescent="0.4">
      <c r="A71" s="1581">
        <v>66</v>
      </c>
      <c r="B71" s="1582" t="s">
        <v>1948</v>
      </c>
      <c r="C71" s="1583" t="s">
        <v>3</v>
      </c>
      <c r="D71" s="1583">
        <v>860</v>
      </c>
      <c r="E71" s="1584">
        <v>65</v>
      </c>
      <c r="F71" s="1584">
        <f t="shared" ref="F71:F129" si="6">E71*D71</f>
        <v>55900</v>
      </c>
      <c r="G71" s="1584">
        <v>40</v>
      </c>
      <c r="H71" s="1584">
        <f t="shared" ref="H71:H129" si="7">G71*D71</f>
        <v>34400</v>
      </c>
      <c r="I71" s="1584">
        <v>48.92</v>
      </c>
      <c r="J71" s="1584">
        <f t="shared" ref="J71:J129" si="8">I71*D71</f>
        <v>42071.200000000004</v>
      </c>
      <c r="K71" s="1584">
        <v>50.1</v>
      </c>
      <c r="L71" s="1584">
        <f t="shared" ref="L71:L129" si="9">K71*D71</f>
        <v>43086</v>
      </c>
      <c r="M71" s="1584">
        <v>38</v>
      </c>
      <c r="N71" s="1584">
        <f t="shared" ref="N71:N129" si="10">M71*D71</f>
        <v>32680</v>
      </c>
      <c r="O71" s="1584">
        <v>65</v>
      </c>
      <c r="P71" s="1584">
        <f t="shared" ref="P71:P129" si="11">O71*D71</f>
        <v>55900</v>
      </c>
    </row>
    <row r="72" spans="1:16" ht="38" thickBot="1" x14ac:dyDescent="0.4">
      <c r="A72" s="1581">
        <v>67</v>
      </c>
      <c r="B72" s="1582" t="s">
        <v>1946</v>
      </c>
      <c r="C72" s="1583" t="s">
        <v>3</v>
      </c>
      <c r="D72" s="1583">
        <v>775</v>
      </c>
      <c r="E72" s="1584">
        <v>82</v>
      </c>
      <c r="F72" s="1584">
        <f t="shared" si="6"/>
        <v>63550</v>
      </c>
      <c r="G72" s="1584">
        <v>82</v>
      </c>
      <c r="H72" s="1584">
        <f t="shared" si="7"/>
        <v>63550</v>
      </c>
      <c r="I72" s="1584">
        <v>85.31</v>
      </c>
      <c r="J72" s="1584">
        <f t="shared" si="8"/>
        <v>66115.25</v>
      </c>
      <c r="K72" s="1584">
        <v>95.2</v>
      </c>
      <c r="L72" s="1584">
        <f t="shared" si="9"/>
        <v>73780</v>
      </c>
      <c r="M72" s="1584">
        <v>65</v>
      </c>
      <c r="N72" s="1584">
        <f t="shared" si="10"/>
        <v>50375</v>
      </c>
      <c r="O72" s="1584">
        <v>85</v>
      </c>
      <c r="P72" s="1584">
        <f t="shared" si="11"/>
        <v>65875</v>
      </c>
    </row>
    <row r="73" spans="1:16" ht="38" thickBot="1" x14ac:dyDescent="0.4">
      <c r="A73" s="1581">
        <v>68</v>
      </c>
      <c r="B73" s="1582" t="s">
        <v>4109</v>
      </c>
      <c r="C73" s="1583" t="s">
        <v>3</v>
      </c>
      <c r="D73" s="1583">
        <v>215</v>
      </c>
      <c r="E73" s="1584">
        <v>72</v>
      </c>
      <c r="F73" s="1584">
        <f t="shared" si="6"/>
        <v>15480</v>
      </c>
      <c r="G73" s="1584">
        <v>100</v>
      </c>
      <c r="H73" s="1584">
        <f t="shared" si="7"/>
        <v>21500</v>
      </c>
      <c r="I73" s="1584">
        <v>91.63</v>
      </c>
      <c r="J73" s="1584">
        <f t="shared" si="8"/>
        <v>19700.45</v>
      </c>
      <c r="K73" s="1584">
        <v>84.5</v>
      </c>
      <c r="L73" s="1584">
        <f t="shared" si="9"/>
        <v>18167.5</v>
      </c>
      <c r="M73" s="1584">
        <v>65</v>
      </c>
      <c r="N73" s="1584">
        <f t="shared" si="10"/>
        <v>13975</v>
      </c>
      <c r="O73" s="1584">
        <v>80</v>
      </c>
      <c r="P73" s="1584">
        <f t="shared" si="11"/>
        <v>17200</v>
      </c>
    </row>
    <row r="74" spans="1:16" ht="38" thickBot="1" x14ac:dyDescent="0.4">
      <c r="A74" s="1581">
        <v>69</v>
      </c>
      <c r="B74" s="1588" t="s">
        <v>4110</v>
      </c>
      <c r="C74" s="1614" t="s">
        <v>3</v>
      </c>
      <c r="D74" s="1615">
        <v>1740</v>
      </c>
      <c r="E74" s="1609">
        <v>58</v>
      </c>
      <c r="F74" s="1584">
        <f t="shared" si="6"/>
        <v>100920</v>
      </c>
      <c r="G74" s="1609">
        <v>48</v>
      </c>
      <c r="H74" s="1584">
        <f t="shared" si="7"/>
        <v>83520</v>
      </c>
      <c r="I74" s="1609">
        <v>63.82</v>
      </c>
      <c r="J74" s="1584">
        <f t="shared" si="8"/>
        <v>111046.8</v>
      </c>
      <c r="K74" s="1609">
        <v>39.1</v>
      </c>
      <c r="L74" s="1584">
        <f t="shared" si="9"/>
        <v>68034</v>
      </c>
      <c r="M74" s="1609">
        <v>40</v>
      </c>
      <c r="N74" s="1584">
        <f t="shared" si="10"/>
        <v>69600</v>
      </c>
      <c r="O74" s="1609">
        <v>50</v>
      </c>
      <c r="P74" s="1584">
        <f t="shared" si="11"/>
        <v>87000</v>
      </c>
    </row>
    <row r="75" spans="1:16" ht="38" thickBot="1" x14ac:dyDescent="0.4">
      <c r="A75" s="1598">
        <v>70</v>
      </c>
      <c r="B75" s="1599" t="s">
        <v>4111</v>
      </c>
      <c r="C75" s="1601" t="s">
        <v>3</v>
      </c>
      <c r="D75" s="1601">
        <v>260</v>
      </c>
      <c r="E75" s="1594">
        <v>71</v>
      </c>
      <c r="F75" s="1584">
        <f t="shared" si="6"/>
        <v>18460</v>
      </c>
      <c r="G75" s="1594">
        <v>80</v>
      </c>
      <c r="H75" s="1584">
        <f t="shared" si="7"/>
        <v>20800</v>
      </c>
      <c r="I75" s="1594">
        <v>64.12</v>
      </c>
      <c r="J75" s="1584">
        <f t="shared" si="8"/>
        <v>16671.2</v>
      </c>
      <c r="K75" s="1594">
        <v>74.400000000000006</v>
      </c>
      <c r="L75" s="1584">
        <f t="shared" si="9"/>
        <v>19344</v>
      </c>
      <c r="M75" s="1594">
        <v>45</v>
      </c>
      <c r="N75" s="1584">
        <f t="shared" si="10"/>
        <v>11700</v>
      </c>
      <c r="O75" s="1594">
        <v>115</v>
      </c>
      <c r="P75" s="1584">
        <f t="shared" si="11"/>
        <v>29900</v>
      </c>
    </row>
    <row r="76" spans="1:16" ht="25.5" thickBot="1" x14ac:dyDescent="0.4">
      <c r="A76" s="1581">
        <v>71</v>
      </c>
      <c r="B76" s="1582" t="s">
        <v>4112</v>
      </c>
      <c r="C76" s="1583" t="s">
        <v>10</v>
      </c>
      <c r="D76" s="1583">
        <v>300</v>
      </c>
      <c r="E76" s="1584">
        <v>52</v>
      </c>
      <c r="F76" s="1584">
        <f t="shared" si="6"/>
        <v>15600</v>
      </c>
      <c r="G76" s="1584">
        <v>25</v>
      </c>
      <c r="H76" s="1584">
        <f t="shared" si="7"/>
        <v>7500</v>
      </c>
      <c r="I76" s="1584">
        <v>18.75</v>
      </c>
      <c r="J76" s="1584">
        <f t="shared" si="8"/>
        <v>5625</v>
      </c>
      <c r="K76" s="1584">
        <v>28.4</v>
      </c>
      <c r="L76" s="1584">
        <f t="shared" si="9"/>
        <v>8520</v>
      </c>
      <c r="M76" s="1584">
        <v>30</v>
      </c>
      <c r="N76" s="1584">
        <f t="shared" si="10"/>
        <v>9000</v>
      </c>
      <c r="O76" s="1584">
        <v>18</v>
      </c>
      <c r="P76" s="1584">
        <f t="shared" si="11"/>
        <v>5400</v>
      </c>
    </row>
    <row r="77" spans="1:16" ht="15" thickBot="1" x14ac:dyDescent="0.4">
      <c r="A77" s="1581">
        <v>72</v>
      </c>
      <c r="B77" s="1582" t="s">
        <v>1949</v>
      </c>
      <c r="C77" s="1583" t="s">
        <v>10</v>
      </c>
      <c r="D77" s="1583">
        <v>11</v>
      </c>
      <c r="E77" s="1584">
        <v>2750</v>
      </c>
      <c r="F77" s="1584">
        <f t="shared" si="6"/>
        <v>30250</v>
      </c>
      <c r="G77" s="1584">
        <v>3300</v>
      </c>
      <c r="H77" s="1584">
        <f t="shared" si="7"/>
        <v>36300</v>
      </c>
      <c r="I77" s="1584">
        <v>4030.96</v>
      </c>
      <c r="J77" s="1584">
        <f t="shared" si="8"/>
        <v>44340.56</v>
      </c>
      <c r="K77" s="1584">
        <v>2803.3</v>
      </c>
      <c r="L77" s="1584">
        <f t="shared" si="9"/>
        <v>30836.300000000003</v>
      </c>
      <c r="M77" s="1584">
        <v>4000</v>
      </c>
      <c r="N77" s="1584">
        <f t="shared" si="10"/>
        <v>44000</v>
      </c>
      <c r="O77" s="1584">
        <v>5000</v>
      </c>
      <c r="P77" s="1584">
        <f t="shared" si="11"/>
        <v>55000</v>
      </c>
    </row>
    <row r="78" spans="1:16" ht="25.5" thickBot="1" x14ac:dyDescent="0.4">
      <c r="A78" s="1581">
        <v>73</v>
      </c>
      <c r="B78" s="1582" t="s">
        <v>4113</v>
      </c>
      <c r="C78" s="1583" t="s">
        <v>10</v>
      </c>
      <c r="D78" s="1583">
        <v>2</v>
      </c>
      <c r="E78" s="1584">
        <v>3400</v>
      </c>
      <c r="F78" s="1584">
        <f t="shared" si="6"/>
        <v>6800</v>
      </c>
      <c r="G78" s="1584">
        <v>4650</v>
      </c>
      <c r="H78" s="1584">
        <f t="shared" si="7"/>
        <v>9300</v>
      </c>
      <c r="I78" s="1584">
        <v>5828.66</v>
      </c>
      <c r="J78" s="1584">
        <f t="shared" si="8"/>
        <v>11657.32</v>
      </c>
      <c r="K78" s="1584">
        <v>5020.1000000000004</v>
      </c>
      <c r="L78" s="1584">
        <f t="shared" si="9"/>
        <v>10040.200000000001</v>
      </c>
      <c r="M78" s="1584">
        <v>5000</v>
      </c>
      <c r="N78" s="1584">
        <f t="shared" si="10"/>
        <v>10000</v>
      </c>
      <c r="O78" s="1584">
        <v>8000</v>
      </c>
      <c r="P78" s="1584">
        <f t="shared" si="11"/>
        <v>16000</v>
      </c>
    </row>
    <row r="79" spans="1:16" ht="15" thickBot="1" x14ac:dyDescent="0.4">
      <c r="A79" s="1581">
        <v>74</v>
      </c>
      <c r="B79" s="1582" t="s">
        <v>4114</v>
      </c>
      <c r="C79" s="1583" t="s">
        <v>10</v>
      </c>
      <c r="D79" s="1583">
        <v>1</v>
      </c>
      <c r="E79" s="1584">
        <v>750</v>
      </c>
      <c r="F79" s="1584">
        <f t="shared" si="6"/>
        <v>750</v>
      </c>
      <c r="G79" s="1584">
        <v>350</v>
      </c>
      <c r="H79" s="1584">
        <f t="shared" si="7"/>
        <v>350</v>
      </c>
      <c r="I79" s="1584">
        <v>298.35000000000002</v>
      </c>
      <c r="J79" s="1584">
        <f t="shared" si="8"/>
        <v>298.35000000000002</v>
      </c>
      <c r="K79" s="1584">
        <v>425.4</v>
      </c>
      <c r="L79" s="1584">
        <f t="shared" si="9"/>
        <v>425.4</v>
      </c>
      <c r="M79" s="1584">
        <v>660</v>
      </c>
      <c r="N79" s="1584">
        <f t="shared" si="10"/>
        <v>660</v>
      </c>
      <c r="O79" s="1584">
        <v>500</v>
      </c>
      <c r="P79" s="1584">
        <f t="shared" si="11"/>
        <v>500</v>
      </c>
    </row>
    <row r="80" spans="1:16" ht="15" thickBot="1" x14ac:dyDescent="0.4">
      <c r="A80" s="1581">
        <v>75</v>
      </c>
      <c r="B80" s="1582" t="s">
        <v>3034</v>
      </c>
      <c r="C80" s="1583" t="s">
        <v>10</v>
      </c>
      <c r="D80" s="1583">
        <v>3</v>
      </c>
      <c r="E80" s="1584">
        <v>25</v>
      </c>
      <c r="F80" s="1584">
        <f t="shared" si="6"/>
        <v>75</v>
      </c>
      <c r="G80" s="1584">
        <v>75</v>
      </c>
      <c r="H80" s="1584">
        <f t="shared" si="7"/>
        <v>225</v>
      </c>
      <c r="I80" s="1584">
        <v>90.48</v>
      </c>
      <c r="J80" s="1584">
        <f t="shared" si="8"/>
        <v>271.44</v>
      </c>
      <c r="K80" s="1584">
        <v>50.3</v>
      </c>
      <c r="L80" s="1584">
        <f t="shared" si="9"/>
        <v>150.89999999999998</v>
      </c>
      <c r="M80" s="1584">
        <v>70</v>
      </c>
      <c r="N80" s="1584">
        <f t="shared" si="10"/>
        <v>210</v>
      </c>
      <c r="O80" s="1584">
        <v>135</v>
      </c>
      <c r="P80" s="1584">
        <f t="shared" si="11"/>
        <v>405</v>
      </c>
    </row>
    <row r="81" spans="1:16" ht="15" thickBot="1" x14ac:dyDescent="0.4">
      <c r="A81" s="1581">
        <v>76</v>
      </c>
      <c r="B81" s="1582" t="s">
        <v>4115</v>
      </c>
      <c r="C81" s="1583" t="s">
        <v>10</v>
      </c>
      <c r="D81" s="1583">
        <v>1</v>
      </c>
      <c r="E81" s="1584">
        <v>35</v>
      </c>
      <c r="F81" s="1584">
        <f t="shared" si="6"/>
        <v>35</v>
      </c>
      <c r="G81" s="1584">
        <v>170</v>
      </c>
      <c r="H81" s="1584">
        <f t="shared" si="7"/>
        <v>170</v>
      </c>
      <c r="I81" s="1584">
        <v>129.87</v>
      </c>
      <c r="J81" s="1584">
        <f t="shared" si="8"/>
        <v>129.87</v>
      </c>
      <c r="K81" s="1584">
        <v>86.8</v>
      </c>
      <c r="L81" s="1584">
        <f t="shared" si="9"/>
        <v>86.8</v>
      </c>
      <c r="M81" s="1584">
        <v>70</v>
      </c>
      <c r="N81" s="1584">
        <f t="shared" si="10"/>
        <v>70</v>
      </c>
      <c r="O81" s="1584">
        <v>170</v>
      </c>
      <c r="P81" s="1584">
        <f t="shared" si="11"/>
        <v>170</v>
      </c>
    </row>
    <row r="82" spans="1:16" ht="15" thickBot="1" x14ac:dyDescent="0.4">
      <c r="A82" s="1581">
        <v>77</v>
      </c>
      <c r="B82" s="1582" t="s">
        <v>1955</v>
      </c>
      <c r="C82" s="1583" t="s">
        <v>10</v>
      </c>
      <c r="D82" s="1583">
        <v>29</v>
      </c>
      <c r="E82" s="1584">
        <v>40</v>
      </c>
      <c r="F82" s="1584">
        <f t="shared" si="6"/>
        <v>1160</v>
      </c>
      <c r="G82" s="1584">
        <v>90</v>
      </c>
      <c r="H82" s="1584">
        <f t="shared" si="7"/>
        <v>2610</v>
      </c>
      <c r="I82" s="1584">
        <v>145.87</v>
      </c>
      <c r="J82" s="1584">
        <f t="shared" si="8"/>
        <v>4230.2300000000005</v>
      </c>
      <c r="K82" s="1584">
        <v>95</v>
      </c>
      <c r="L82" s="1584">
        <f t="shared" si="9"/>
        <v>2755</v>
      </c>
      <c r="M82" s="1584">
        <v>80</v>
      </c>
      <c r="N82" s="1584">
        <f t="shared" si="10"/>
        <v>2320</v>
      </c>
      <c r="O82" s="1584">
        <v>175</v>
      </c>
      <c r="P82" s="1584">
        <f t="shared" si="11"/>
        <v>5075</v>
      </c>
    </row>
    <row r="83" spans="1:16" ht="25.5" thickBot="1" x14ac:dyDescent="0.4">
      <c r="A83" s="1581">
        <v>78</v>
      </c>
      <c r="B83" s="1582" t="s">
        <v>4116</v>
      </c>
      <c r="C83" s="1583" t="s">
        <v>10</v>
      </c>
      <c r="D83" s="1583">
        <v>1</v>
      </c>
      <c r="E83" s="1584">
        <v>75000</v>
      </c>
      <c r="F83" s="1584">
        <f t="shared" si="6"/>
        <v>75000</v>
      </c>
      <c r="G83" s="1584">
        <v>89000</v>
      </c>
      <c r="H83" s="1584">
        <f t="shared" si="7"/>
        <v>89000</v>
      </c>
      <c r="I83" s="1584">
        <v>90967.5</v>
      </c>
      <c r="J83" s="1584">
        <f t="shared" si="8"/>
        <v>90967.5</v>
      </c>
      <c r="K83" s="1584">
        <v>82448.7</v>
      </c>
      <c r="L83" s="1584">
        <f t="shared" si="9"/>
        <v>82448.7</v>
      </c>
      <c r="M83" s="1584">
        <v>112000</v>
      </c>
      <c r="N83" s="1584">
        <f t="shared" si="10"/>
        <v>112000</v>
      </c>
      <c r="O83" s="1584">
        <v>95000</v>
      </c>
      <c r="P83" s="1584">
        <f t="shared" si="11"/>
        <v>95000</v>
      </c>
    </row>
    <row r="84" spans="1:16" ht="15" thickBot="1" x14ac:dyDescent="0.4">
      <c r="A84" s="1581">
        <v>79</v>
      </c>
      <c r="B84" s="1582" t="s">
        <v>1963</v>
      </c>
      <c r="C84" s="1583" t="s">
        <v>10</v>
      </c>
      <c r="D84" s="1583">
        <v>18</v>
      </c>
      <c r="E84" s="1584">
        <v>1000</v>
      </c>
      <c r="F84" s="1584">
        <f t="shared" si="6"/>
        <v>18000</v>
      </c>
      <c r="G84" s="1584">
        <v>1100</v>
      </c>
      <c r="H84" s="1584">
        <f t="shared" si="7"/>
        <v>19800</v>
      </c>
      <c r="I84" s="1584">
        <v>1456.33</v>
      </c>
      <c r="J84" s="1584">
        <f t="shared" si="8"/>
        <v>26213.94</v>
      </c>
      <c r="K84" s="1584">
        <v>1885.6</v>
      </c>
      <c r="L84" s="1584">
        <f t="shared" si="9"/>
        <v>33940.799999999996</v>
      </c>
      <c r="M84" s="1584">
        <v>1450</v>
      </c>
      <c r="N84" s="1584">
        <f t="shared" si="10"/>
        <v>26100</v>
      </c>
      <c r="O84" s="1584">
        <v>2200</v>
      </c>
      <c r="P84" s="1584">
        <f t="shared" si="11"/>
        <v>39600</v>
      </c>
    </row>
    <row r="85" spans="1:16" ht="15" thickBot="1" x14ac:dyDescent="0.4">
      <c r="A85" s="1581">
        <v>80</v>
      </c>
      <c r="B85" s="1582" t="s">
        <v>3039</v>
      </c>
      <c r="C85" s="1583" t="s">
        <v>3</v>
      </c>
      <c r="D85" s="1583">
        <v>36</v>
      </c>
      <c r="E85" s="1584">
        <v>50</v>
      </c>
      <c r="F85" s="1584">
        <f t="shared" si="6"/>
        <v>1800</v>
      </c>
      <c r="G85" s="1584">
        <v>50</v>
      </c>
      <c r="H85" s="1584">
        <f t="shared" si="7"/>
        <v>1800</v>
      </c>
      <c r="I85" s="1584">
        <v>44.5</v>
      </c>
      <c r="J85" s="1584">
        <f t="shared" si="8"/>
        <v>1602</v>
      </c>
      <c r="K85" s="1584">
        <v>29.5</v>
      </c>
      <c r="L85" s="1584">
        <f t="shared" si="9"/>
        <v>1062</v>
      </c>
      <c r="M85" s="1584">
        <v>50</v>
      </c>
      <c r="N85" s="1584">
        <f t="shared" si="10"/>
        <v>1800</v>
      </c>
      <c r="O85" s="1584">
        <v>45</v>
      </c>
      <c r="P85" s="1584">
        <f t="shared" si="11"/>
        <v>1620</v>
      </c>
    </row>
    <row r="86" spans="1:16" ht="15" thickBot="1" x14ac:dyDescent="0.4">
      <c r="A86" s="1581">
        <v>81</v>
      </c>
      <c r="B86" s="1582" t="s">
        <v>3040</v>
      </c>
      <c r="C86" s="1583" t="s">
        <v>3</v>
      </c>
      <c r="D86" s="1583">
        <v>462</v>
      </c>
      <c r="E86" s="1584">
        <v>60</v>
      </c>
      <c r="F86" s="1584">
        <f t="shared" si="6"/>
        <v>27720</v>
      </c>
      <c r="G86" s="1584">
        <v>34</v>
      </c>
      <c r="H86" s="1584">
        <f t="shared" si="7"/>
        <v>15708</v>
      </c>
      <c r="I86" s="1584">
        <v>40.32</v>
      </c>
      <c r="J86" s="1584">
        <f t="shared" si="8"/>
        <v>18627.84</v>
      </c>
      <c r="K86" s="1584">
        <v>37.6</v>
      </c>
      <c r="L86" s="1584">
        <f t="shared" si="9"/>
        <v>17371.2</v>
      </c>
      <c r="M86" s="1584">
        <v>40</v>
      </c>
      <c r="N86" s="1584">
        <f t="shared" si="10"/>
        <v>18480</v>
      </c>
      <c r="O86" s="1584">
        <v>46</v>
      </c>
      <c r="P86" s="1584">
        <f t="shared" si="11"/>
        <v>21252</v>
      </c>
    </row>
    <row r="87" spans="1:16" ht="15" thickBot="1" x14ac:dyDescent="0.4">
      <c r="A87" s="1581">
        <v>82</v>
      </c>
      <c r="B87" s="1582" t="s">
        <v>3041</v>
      </c>
      <c r="C87" s="1583" t="s">
        <v>3</v>
      </c>
      <c r="D87" s="1583">
        <v>395</v>
      </c>
      <c r="E87" s="1584">
        <v>75</v>
      </c>
      <c r="F87" s="1584">
        <f t="shared" si="6"/>
        <v>29625</v>
      </c>
      <c r="G87" s="1584">
        <v>38</v>
      </c>
      <c r="H87" s="1584">
        <f t="shared" si="7"/>
        <v>15010</v>
      </c>
      <c r="I87" s="1584">
        <v>47.09</v>
      </c>
      <c r="J87" s="1584">
        <f t="shared" si="8"/>
        <v>18600.550000000003</v>
      </c>
      <c r="K87" s="1584">
        <v>38.700000000000003</v>
      </c>
      <c r="L87" s="1584">
        <f t="shared" si="9"/>
        <v>15286.500000000002</v>
      </c>
      <c r="M87" s="1584">
        <v>35</v>
      </c>
      <c r="N87" s="1584">
        <f t="shared" si="10"/>
        <v>13825</v>
      </c>
      <c r="O87" s="1584">
        <v>47</v>
      </c>
      <c r="P87" s="1584">
        <f t="shared" si="11"/>
        <v>18565</v>
      </c>
    </row>
    <row r="88" spans="1:16" ht="15" thickBot="1" x14ac:dyDescent="0.4">
      <c r="A88" s="1581">
        <v>83</v>
      </c>
      <c r="B88" s="1588" t="s">
        <v>4117</v>
      </c>
      <c r="C88" s="1589" t="s">
        <v>3</v>
      </c>
      <c r="D88" s="1589">
        <v>56</v>
      </c>
      <c r="E88" s="1590">
        <v>80</v>
      </c>
      <c r="F88" s="1584">
        <f t="shared" si="6"/>
        <v>4480</v>
      </c>
      <c r="G88" s="1590">
        <v>40</v>
      </c>
      <c r="H88" s="1584">
        <f t="shared" si="7"/>
        <v>2240</v>
      </c>
      <c r="I88" s="1590">
        <v>47.22</v>
      </c>
      <c r="J88" s="1584">
        <f t="shared" si="8"/>
        <v>2644.3199999999997</v>
      </c>
      <c r="K88" s="1590">
        <v>43.7</v>
      </c>
      <c r="L88" s="1584">
        <f t="shared" si="9"/>
        <v>2447.2000000000003</v>
      </c>
      <c r="M88" s="1590">
        <v>35</v>
      </c>
      <c r="N88" s="1584">
        <f t="shared" si="10"/>
        <v>1960</v>
      </c>
      <c r="O88" s="1590">
        <v>51</v>
      </c>
      <c r="P88" s="1584">
        <f t="shared" si="11"/>
        <v>2856</v>
      </c>
    </row>
    <row r="89" spans="1:16" ht="25.5" thickBot="1" x14ac:dyDescent="0.4">
      <c r="A89" s="1598">
        <v>84</v>
      </c>
      <c r="B89" s="1599" t="s">
        <v>4118</v>
      </c>
      <c r="C89" s="1601" t="s">
        <v>3</v>
      </c>
      <c r="D89" s="1601">
        <v>900</v>
      </c>
      <c r="E89" s="1594">
        <v>18</v>
      </c>
      <c r="F89" s="1584">
        <f t="shared" si="6"/>
        <v>16200</v>
      </c>
      <c r="G89" s="1594">
        <v>30</v>
      </c>
      <c r="H89" s="1584">
        <f t="shared" si="7"/>
        <v>27000</v>
      </c>
      <c r="I89" s="1594">
        <v>16.920000000000002</v>
      </c>
      <c r="J89" s="1584">
        <f t="shared" si="8"/>
        <v>15228.000000000002</v>
      </c>
      <c r="K89" s="1594">
        <v>19.100000000000001</v>
      </c>
      <c r="L89" s="1584">
        <f t="shared" si="9"/>
        <v>17190</v>
      </c>
      <c r="M89" s="1594">
        <v>35</v>
      </c>
      <c r="N89" s="1584">
        <f t="shared" si="10"/>
        <v>31500</v>
      </c>
      <c r="O89" s="1594">
        <v>30</v>
      </c>
      <c r="P89" s="1584">
        <f t="shared" si="11"/>
        <v>27000</v>
      </c>
    </row>
    <row r="90" spans="1:16" ht="25.5" thickBot="1" x14ac:dyDescent="0.4">
      <c r="A90" s="1581">
        <v>85</v>
      </c>
      <c r="B90" s="1582" t="s">
        <v>4119</v>
      </c>
      <c r="C90" s="1583" t="s">
        <v>3</v>
      </c>
      <c r="D90" s="1583">
        <v>250</v>
      </c>
      <c r="E90" s="1584">
        <v>10</v>
      </c>
      <c r="F90" s="1584">
        <f t="shared" si="6"/>
        <v>2500</v>
      </c>
      <c r="G90" s="1584">
        <v>30</v>
      </c>
      <c r="H90" s="1584">
        <f t="shared" si="7"/>
        <v>7500</v>
      </c>
      <c r="I90" s="1584">
        <v>17.89</v>
      </c>
      <c r="J90" s="1584">
        <f t="shared" si="8"/>
        <v>4472.5</v>
      </c>
      <c r="K90" s="1584">
        <v>23.2</v>
      </c>
      <c r="L90" s="1584">
        <f t="shared" si="9"/>
        <v>5800</v>
      </c>
      <c r="M90" s="1584">
        <v>35</v>
      </c>
      <c r="N90" s="1584">
        <f t="shared" si="10"/>
        <v>8750</v>
      </c>
      <c r="O90" s="1584">
        <v>30</v>
      </c>
      <c r="P90" s="1584">
        <f t="shared" si="11"/>
        <v>7500</v>
      </c>
    </row>
    <row r="91" spans="1:16" ht="25.5" thickBot="1" x14ac:dyDescent="0.4">
      <c r="A91" s="1581">
        <v>86</v>
      </c>
      <c r="B91" s="1582" t="s">
        <v>4120</v>
      </c>
      <c r="C91" s="1583" t="s">
        <v>10</v>
      </c>
      <c r="D91" s="1583">
        <v>4</v>
      </c>
      <c r="E91" s="1584">
        <v>2000</v>
      </c>
      <c r="F91" s="1584">
        <f t="shared" si="6"/>
        <v>8000</v>
      </c>
      <c r="G91" s="1584">
        <v>850</v>
      </c>
      <c r="H91" s="1584">
        <f t="shared" si="7"/>
        <v>3400</v>
      </c>
      <c r="I91" s="1584">
        <v>1377.68</v>
      </c>
      <c r="J91" s="1584">
        <f t="shared" si="8"/>
        <v>5510.72</v>
      </c>
      <c r="K91" s="1584">
        <v>1330.7</v>
      </c>
      <c r="L91" s="1584">
        <f t="shared" si="9"/>
        <v>5322.8</v>
      </c>
      <c r="M91" s="1584">
        <v>900</v>
      </c>
      <c r="N91" s="1584">
        <f t="shared" si="10"/>
        <v>3600</v>
      </c>
      <c r="O91" s="1584">
        <v>2100</v>
      </c>
      <c r="P91" s="1584">
        <f t="shared" si="11"/>
        <v>8400</v>
      </c>
    </row>
    <row r="92" spans="1:16" ht="15" thickBot="1" x14ac:dyDescent="0.4">
      <c r="A92" s="1581">
        <v>87</v>
      </c>
      <c r="B92" s="1582" t="s">
        <v>3368</v>
      </c>
      <c r="C92" s="1583" t="s">
        <v>10</v>
      </c>
      <c r="D92" s="1583">
        <v>4</v>
      </c>
      <c r="E92" s="1584">
        <v>1000</v>
      </c>
      <c r="F92" s="1584">
        <f t="shared" si="6"/>
        <v>4000</v>
      </c>
      <c r="G92" s="1584">
        <v>700</v>
      </c>
      <c r="H92" s="1584">
        <f t="shared" si="7"/>
        <v>2800</v>
      </c>
      <c r="I92" s="1584">
        <v>429.98</v>
      </c>
      <c r="J92" s="1584">
        <f t="shared" si="8"/>
        <v>1719.92</v>
      </c>
      <c r="K92" s="1584">
        <v>519.29999999999995</v>
      </c>
      <c r="L92" s="1584">
        <f t="shared" si="9"/>
        <v>2077.1999999999998</v>
      </c>
      <c r="M92" s="1584">
        <v>900</v>
      </c>
      <c r="N92" s="1584">
        <f t="shared" si="10"/>
        <v>3600</v>
      </c>
      <c r="O92" s="1584">
        <v>500</v>
      </c>
      <c r="P92" s="1584">
        <f t="shared" si="11"/>
        <v>2000</v>
      </c>
    </row>
    <row r="93" spans="1:16" ht="25.5" thickBot="1" x14ac:dyDescent="0.4">
      <c r="A93" s="1581">
        <v>88</v>
      </c>
      <c r="B93" s="1582" t="s">
        <v>3048</v>
      </c>
      <c r="C93" s="1583" t="s">
        <v>3</v>
      </c>
      <c r="D93" s="1585">
        <v>1850</v>
      </c>
      <c r="E93" s="1584">
        <v>52</v>
      </c>
      <c r="F93" s="1584">
        <f t="shared" si="6"/>
        <v>96200</v>
      </c>
      <c r="G93" s="1584">
        <v>60</v>
      </c>
      <c r="H93" s="1584">
        <f t="shared" si="7"/>
        <v>111000</v>
      </c>
      <c r="I93" s="1584">
        <v>60.52</v>
      </c>
      <c r="J93" s="1584">
        <f t="shared" si="8"/>
        <v>111962</v>
      </c>
      <c r="K93" s="1584">
        <v>52.1</v>
      </c>
      <c r="L93" s="1584">
        <f t="shared" si="9"/>
        <v>96385</v>
      </c>
      <c r="M93" s="1584">
        <v>45</v>
      </c>
      <c r="N93" s="1584">
        <f t="shared" si="10"/>
        <v>83250</v>
      </c>
      <c r="O93" s="1584">
        <v>85</v>
      </c>
      <c r="P93" s="1584">
        <f t="shared" si="11"/>
        <v>157250</v>
      </c>
    </row>
    <row r="94" spans="1:16" ht="25.5" thickBot="1" x14ac:dyDescent="0.4">
      <c r="A94" s="1581">
        <v>89</v>
      </c>
      <c r="B94" s="1582" t="s">
        <v>1977</v>
      </c>
      <c r="C94" s="1583" t="s">
        <v>3</v>
      </c>
      <c r="D94" s="1585">
        <v>2070</v>
      </c>
      <c r="E94" s="1584">
        <v>46</v>
      </c>
      <c r="F94" s="1584">
        <f t="shared" si="6"/>
        <v>95220</v>
      </c>
      <c r="G94" s="1584">
        <v>32</v>
      </c>
      <c r="H94" s="1584">
        <f t="shared" si="7"/>
        <v>66240</v>
      </c>
      <c r="I94" s="1584">
        <v>31.69</v>
      </c>
      <c r="J94" s="1584">
        <f t="shared" si="8"/>
        <v>65598.3</v>
      </c>
      <c r="K94" s="1584">
        <v>24.2</v>
      </c>
      <c r="L94" s="1584">
        <f t="shared" si="9"/>
        <v>50094</v>
      </c>
      <c r="M94" s="1584">
        <v>45</v>
      </c>
      <c r="N94" s="1584">
        <f t="shared" si="10"/>
        <v>93150</v>
      </c>
      <c r="O94" s="1584">
        <v>18</v>
      </c>
      <c r="P94" s="1584">
        <f t="shared" si="11"/>
        <v>37260</v>
      </c>
    </row>
    <row r="95" spans="1:16" ht="15" thickBot="1" x14ac:dyDescent="0.4">
      <c r="A95" s="1581">
        <v>90</v>
      </c>
      <c r="B95" s="1582" t="s">
        <v>1991</v>
      </c>
      <c r="C95" s="1583" t="s">
        <v>10</v>
      </c>
      <c r="D95" s="1583">
        <v>7</v>
      </c>
      <c r="E95" s="1584">
        <v>500</v>
      </c>
      <c r="F95" s="1584">
        <f t="shared" si="6"/>
        <v>3500</v>
      </c>
      <c r="G95" s="1584">
        <v>1100</v>
      </c>
      <c r="H95" s="1584">
        <f t="shared" si="7"/>
        <v>7700</v>
      </c>
      <c r="I95" s="1584">
        <v>796.15</v>
      </c>
      <c r="J95" s="1584">
        <f t="shared" si="8"/>
        <v>5573.05</v>
      </c>
      <c r="K95" s="1584">
        <v>715.8</v>
      </c>
      <c r="L95" s="1584">
        <f t="shared" si="9"/>
        <v>5010.5999999999995</v>
      </c>
      <c r="M95" s="1584">
        <v>1300</v>
      </c>
      <c r="N95" s="1584">
        <f t="shared" si="10"/>
        <v>9100</v>
      </c>
      <c r="O95" s="1584">
        <v>1700</v>
      </c>
      <c r="P95" s="1584">
        <f t="shared" si="11"/>
        <v>11900</v>
      </c>
    </row>
    <row r="96" spans="1:16" ht="15" thickBot="1" x14ac:dyDescent="0.4">
      <c r="A96" s="1581">
        <v>91</v>
      </c>
      <c r="B96" s="1582" t="s">
        <v>1989</v>
      </c>
      <c r="C96" s="1583" t="s">
        <v>10</v>
      </c>
      <c r="D96" s="1583">
        <v>6</v>
      </c>
      <c r="E96" s="1584">
        <v>10</v>
      </c>
      <c r="F96" s="1584">
        <f t="shared" si="6"/>
        <v>60</v>
      </c>
      <c r="G96" s="1584">
        <v>300</v>
      </c>
      <c r="H96" s="1584">
        <f t="shared" si="7"/>
        <v>1800</v>
      </c>
      <c r="I96" s="1584">
        <v>42.49</v>
      </c>
      <c r="J96" s="1584">
        <f t="shared" si="8"/>
        <v>254.94</v>
      </c>
      <c r="K96" s="1584">
        <v>13.7</v>
      </c>
      <c r="L96" s="1584">
        <f t="shared" si="9"/>
        <v>82.199999999999989</v>
      </c>
      <c r="M96" s="1584">
        <v>550</v>
      </c>
      <c r="N96" s="1584">
        <f t="shared" si="10"/>
        <v>3300</v>
      </c>
      <c r="O96" s="1584">
        <v>100</v>
      </c>
      <c r="P96" s="1584">
        <f t="shared" si="11"/>
        <v>600</v>
      </c>
    </row>
    <row r="97" spans="1:16" ht="15" thickBot="1" x14ac:dyDescent="0.4">
      <c r="A97" s="1581">
        <v>92</v>
      </c>
      <c r="B97" s="1582" t="s">
        <v>1993</v>
      </c>
      <c r="C97" s="1583" t="s">
        <v>10</v>
      </c>
      <c r="D97" s="1583">
        <v>1</v>
      </c>
      <c r="E97" s="1584">
        <v>5000</v>
      </c>
      <c r="F97" s="1584">
        <f t="shared" si="6"/>
        <v>5000</v>
      </c>
      <c r="G97" s="1584">
        <v>4500</v>
      </c>
      <c r="H97" s="1584">
        <f t="shared" si="7"/>
        <v>4500</v>
      </c>
      <c r="I97" s="1584">
        <v>2876.99</v>
      </c>
      <c r="J97" s="1584">
        <f t="shared" si="8"/>
        <v>2876.99</v>
      </c>
      <c r="K97" s="1584">
        <v>3210.6</v>
      </c>
      <c r="L97" s="1584">
        <f t="shared" si="9"/>
        <v>3210.6</v>
      </c>
      <c r="M97" s="1584">
        <v>2400</v>
      </c>
      <c r="N97" s="1584">
        <f t="shared" si="10"/>
        <v>2400</v>
      </c>
      <c r="O97" s="1584">
        <v>4500</v>
      </c>
      <c r="P97" s="1584">
        <f t="shared" si="11"/>
        <v>4500</v>
      </c>
    </row>
    <row r="98" spans="1:16" ht="15" thickBot="1" x14ac:dyDescent="0.4">
      <c r="A98" s="1581">
        <v>93</v>
      </c>
      <c r="B98" s="1582" t="s">
        <v>4121</v>
      </c>
      <c r="C98" s="1583" t="s">
        <v>10</v>
      </c>
      <c r="D98" s="1583">
        <v>2</v>
      </c>
      <c r="E98" s="1584">
        <v>2900</v>
      </c>
      <c r="F98" s="1584">
        <f t="shared" si="6"/>
        <v>5800</v>
      </c>
      <c r="G98" s="1584">
        <v>2400</v>
      </c>
      <c r="H98" s="1584">
        <f t="shared" si="7"/>
        <v>4800</v>
      </c>
      <c r="I98" s="1584">
        <v>2954.25</v>
      </c>
      <c r="J98" s="1584">
        <f t="shared" si="8"/>
        <v>5908.5</v>
      </c>
      <c r="K98" s="1584">
        <v>3006.3</v>
      </c>
      <c r="L98" s="1584">
        <f t="shared" si="9"/>
        <v>6012.6</v>
      </c>
      <c r="M98" s="1584">
        <v>1200</v>
      </c>
      <c r="N98" s="1584">
        <f t="shared" si="10"/>
        <v>2400</v>
      </c>
      <c r="O98" s="1584">
        <v>1800</v>
      </c>
      <c r="P98" s="1584">
        <f t="shared" si="11"/>
        <v>3600</v>
      </c>
    </row>
    <row r="99" spans="1:16" ht="25.5" thickBot="1" x14ac:dyDescent="0.4">
      <c r="A99" s="1581">
        <v>94</v>
      </c>
      <c r="B99" s="1582" t="s">
        <v>3059</v>
      </c>
      <c r="C99" s="1583" t="s">
        <v>10</v>
      </c>
      <c r="D99" s="1583">
        <v>3</v>
      </c>
      <c r="E99" s="1584">
        <v>1000</v>
      </c>
      <c r="F99" s="1584">
        <f t="shared" si="6"/>
        <v>3000</v>
      </c>
      <c r="G99" s="1584">
        <v>2500</v>
      </c>
      <c r="H99" s="1584">
        <f t="shared" si="7"/>
        <v>7500</v>
      </c>
      <c r="I99" s="1584">
        <v>429.39</v>
      </c>
      <c r="J99" s="1584">
        <f t="shared" si="8"/>
        <v>1288.17</v>
      </c>
      <c r="K99" s="1584">
        <v>773.6</v>
      </c>
      <c r="L99" s="1584">
        <f t="shared" si="9"/>
        <v>2320.8000000000002</v>
      </c>
      <c r="M99" s="1584">
        <v>900</v>
      </c>
      <c r="N99" s="1584">
        <f t="shared" si="10"/>
        <v>2700</v>
      </c>
      <c r="O99" s="1584">
        <v>600</v>
      </c>
      <c r="P99" s="1584">
        <f t="shared" si="11"/>
        <v>1800</v>
      </c>
    </row>
    <row r="100" spans="1:16" ht="15" thickBot="1" x14ac:dyDescent="0.4">
      <c r="A100" s="1581">
        <v>95</v>
      </c>
      <c r="B100" s="1582"/>
      <c r="C100" s="1583"/>
      <c r="D100" s="1583"/>
      <c r="E100" s="1584"/>
      <c r="F100" s="1584">
        <f t="shared" si="6"/>
        <v>0</v>
      </c>
      <c r="G100" s="1584"/>
      <c r="H100" s="1584">
        <f t="shared" si="7"/>
        <v>0</v>
      </c>
      <c r="I100" s="1584"/>
      <c r="J100" s="1584">
        <f t="shared" si="8"/>
        <v>0</v>
      </c>
      <c r="K100" s="1584">
        <v>37.5</v>
      </c>
      <c r="L100" s="1629">
        <f t="shared" si="9"/>
        <v>0</v>
      </c>
      <c r="M100" s="1584"/>
      <c r="N100" s="1584">
        <f t="shared" si="10"/>
        <v>0</v>
      </c>
      <c r="O100" s="1584"/>
      <c r="P100" s="1584">
        <f t="shared" si="11"/>
        <v>0</v>
      </c>
    </row>
    <row r="101" spans="1:16" ht="15" thickBot="1" x14ac:dyDescent="0.4">
      <c r="A101" s="1581">
        <v>96</v>
      </c>
      <c r="B101" s="1582"/>
      <c r="C101" s="1583"/>
      <c r="D101" s="1583"/>
      <c r="E101" s="1584"/>
      <c r="F101" s="1584">
        <f t="shared" si="6"/>
        <v>0</v>
      </c>
      <c r="G101" s="1584"/>
      <c r="H101" s="1584">
        <f t="shared" si="7"/>
        <v>0</v>
      </c>
      <c r="I101" s="1584"/>
      <c r="J101" s="1584">
        <f t="shared" si="8"/>
        <v>0</v>
      </c>
      <c r="K101" s="1584">
        <v>5513.5</v>
      </c>
      <c r="L101" s="1629">
        <f t="shared" si="9"/>
        <v>0</v>
      </c>
      <c r="M101" s="1584"/>
      <c r="N101" s="1584">
        <f t="shared" si="10"/>
        <v>0</v>
      </c>
      <c r="O101" s="1584"/>
      <c r="P101" s="1584">
        <f t="shared" si="11"/>
        <v>0</v>
      </c>
    </row>
    <row r="102" spans="1:16" ht="15" thickBot="1" x14ac:dyDescent="0.4">
      <c r="A102" s="1581">
        <v>97</v>
      </c>
      <c r="B102" s="1582"/>
      <c r="C102" s="1583"/>
      <c r="D102" s="1583"/>
      <c r="E102" s="1584"/>
      <c r="F102" s="1584">
        <f t="shared" si="6"/>
        <v>0</v>
      </c>
      <c r="G102" s="1584"/>
      <c r="H102" s="1584">
        <f t="shared" si="7"/>
        <v>0</v>
      </c>
      <c r="I102" s="1584"/>
      <c r="J102" s="1584">
        <f t="shared" si="8"/>
        <v>0</v>
      </c>
      <c r="K102" s="1584">
        <v>5513.5</v>
      </c>
      <c r="L102" s="1629">
        <f t="shared" si="9"/>
        <v>0</v>
      </c>
      <c r="M102" s="1584"/>
      <c r="N102" s="1584">
        <f t="shared" si="10"/>
        <v>0</v>
      </c>
      <c r="O102" s="1584"/>
      <c r="P102" s="1584">
        <f t="shared" si="11"/>
        <v>0</v>
      </c>
    </row>
    <row r="103" spans="1:16" ht="15" thickBot="1" x14ac:dyDescent="0.4">
      <c r="A103" s="1581">
        <v>98</v>
      </c>
      <c r="B103" s="1582" t="s">
        <v>4122</v>
      </c>
      <c r="C103" s="1583" t="s">
        <v>100</v>
      </c>
      <c r="D103" s="1583">
        <v>1</v>
      </c>
      <c r="E103" s="1584">
        <v>13650</v>
      </c>
      <c r="F103" s="1584">
        <f t="shared" si="6"/>
        <v>13650</v>
      </c>
      <c r="G103" s="1584">
        <v>7315</v>
      </c>
      <c r="H103" s="1584">
        <f t="shared" si="7"/>
        <v>7315</v>
      </c>
      <c r="I103" s="1584">
        <v>15970.5</v>
      </c>
      <c r="J103" s="1584">
        <f t="shared" si="8"/>
        <v>15970.5</v>
      </c>
      <c r="K103" s="1584">
        <v>15042.9</v>
      </c>
      <c r="L103" s="1584">
        <f t="shared" si="9"/>
        <v>15042.9</v>
      </c>
      <c r="M103" s="1584">
        <v>16000</v>
      </c>
      <c r="N103" s="1584">
        <f t="shared" si="10"/>
        <v>16000</v>
      </c>
      <c r="O103" s="1584">
        <v>15000</v>
      </c>
      <c r="P103" s="1584">
        <f t="shared" si="11"/>
        <v>15000</v>
      </c>
    </row>
    <row r="104" spans="1:16" ht="25.5" thickBot="1" x14ac:dyDescent="0.4">
      <c r="A104" s="1581">
        <v>99</v>
      </c>
      <c r="B104" s="1582" t="s">
        <v>2008</v>
      </c>
      <c r="C104" s="1583" t="s">
        <v>10</v>
      </c>
      <c r="D104" s="1583">
        <v>51</v>
      </c>
      <c r="E104" s="1584">
        <v>410</v>
      </c>
      <c r="F104" s="1584">
        <f t="shared" si="6"/>
        <v>20910</v>
      </c>
      <c r="G104" s="1584">
        <v>918</v>
      </c>
      <c r="H104" s="1584">
        <f t="shared" si="7"/>
        <v>46818</v>
      </c>
      <c r="I104" s="1584">
        <v>480.62</v>
      </c>
      <c r="J104" s="1584">
        <f t="shared" si="8"/>
        <v>24511.62</v>
      </c>
      <c r="K104" s="1584">
        <v>451.8</v>
      </c>
      <c r="L104" s="1584">
        <f t="shared" si="9"/>
        <v>23041.8</v>
      </c>
      <c r="M104" s="1584">
        <v>500</v>
      </c>
      <c r="N104" s="1584">
        <f t="shared" si="10"/>
        <v>25500</v>
      </c>
      <c r="O104" s="1584">
        <v>410</v>
      </c>
      <c r="P104" s="1584">
        <f t="shared" si="11"/>
        <v>20910</v>
      </c>
    </row>
    <row r="105" spans="1:16" ht="15" thickBot="1" x14ac:dyDescent="0.4">
      <c r="A105" s="1581">
        <v>100</v>
      </c>
      <c r="B105" s="1582" t="s">
        <v>2010</v>
      </c>
      <c r="C105" s="1583" t="s">
        <v>10</v>
      </c>
      <c r="D105" s="1583">
        <v>3</v>
      </c>
      <c r="E105" s="1584">
        <v>18350</v>
      </c>
      <c r="F105" s="1584">
        <f t="shared" si="6"/>
        <v>55050</v>
      </c>
      <c r="G105" s="1584">
        <v>23262</v>
      </c>
      <c r="H105" s="1584">
        <f t="shared" si="7"/>
        <v>69786</v>
      </c>
      <c r="I105" s="1584">
        <v>21469.5</v>
      </c>
      <c r="J105" s="1584">
        <f t="shared" si="8"/>
        <v>64408.5</v>
      </c>
      <c r="K105" s="1584">
        <v>20222.400000000001</v>
      </c>
      <c r="L105" s="1584">
        <f t="shared" si="9"/>
        <v>60667.200000000004</v>
      </c>
      <c r="M105" s="1584">
        <v>22000</v>
      </c>
      <c r="N105" s="1584">
        <f t="shared" si="10"/>
        <v>66000</v>
      </c>
      <c r="O105" s="1584">
        <v>18350</v>
      </c>
      <c r="P105" s="1584">
        <f t="shared" si="11"/>
        <v>55050</v>
      </c>
    </row>
    <row r="106" spans="1:16" ht="15" thickBot="1" x14ac:dyDescent="0.4">
      <c r="A106" s="1581">
        <v>101</v>
      </c>
      <c r="B106" s="1582" t="s">
        <v>2012</v>
      </c>
      <c r="C106" s="1583" t="s">
        <v>3</v>
      </c>
      <c r="D106" s="1585">
        <v>3200</v>
      </c>
      <c r="E106" s="1584">
        <v>8.2100000000000009</v>
      </c>
      <c r="F106" s="1584">
        <f t="shared" si="6"/>
        <v>26272.000000000004</v>
      </c>
      <c r="G106" s="1584">
        <v>13.68</v>
      </c>
      <c r="H106" s="1584">
        <f t="shared" si="7"/>
        <v>43776</v>
      </c>
      <c r="I106" s="1584">
        <v>9.61</v>
      </c>
      <c r="J106" s="1584">
        <f t="shared" si="8"/>
        <v>30752</v>
      </c>
      <c r="K106" s="1584">
        <v>9</v>
      </c>
      <c r="L106" s="1584">
        <f t="shared" si="9"/>
        <v>28800</v>
      </c>
      <c r="M106" s="1584">
        <v>10</v>
      </c>
      <c r="N106" s="1584">
        <f t="shared" si="10"/>
        <v>32000</v>
      </c>
      <c r="O106" s="1584">
        <v>8.2100000000000009</v>
      </c>
      <c r="P106" s="1584">
        <f t="shared" si="11"/>
        <v>26272.000000000004</v>
      </c>
    </row>
    <row r="107" spans="1:16" ht="15" thickBot="1" x14ac:dyDescent="0.4">
      <c r="A107" s="1581">
        <v>102</v>
      </c>
      <c r="B107" s="1582" t="s">
        <v>2014</v>
      </c>
      <c r="C107" s="1583" t="s">
        <v>10</v>
      </c>
      <c r="D107" s="1583">
        <v>3</v>
      </c>
      <c r="E107" s="1584">
        <v>2750</v>
      </c>
      <c r="F107" s="1584">
        <f t="shared" si="6"/>
        <v>8250</v>
      </c>
      <c r="G107" s="1584">
        <v>2643</v>
      </c>
      <c r="H107" s="1584">
        <f t="shared" si="7"/>
        <v>7929</v>
      </c>
      <c r="I107" s="1584">
        <v>3217.5</v>
      </c>
      <c r="J107" s="1584">
        <f t="shared" si="8"/>
        <v>9652.5</v>
      </c>
      <c r="K107" s="1584">
        <v>3030.6</v>
      </c>
      <c r="L107" s="1584">
        <f t="shared" si="9"/>
        <v>9091.7999999999993</v>
      </c>
      <c r="M107" s="1584">
        <v>3300</v>
      </c>
      <c r="N107" s="1584">
        <f t="shared" si="10"/>
        <v>9900</v>
      </c>
      <c r="O107" s="1584">
        <v>2750</v>
      </c>
      <c r="P107" s="1584">
        <f t="shared" si="11"/>
        <v>8250</v>
      </c>
    </row>
    <row r="108" spans="1:16" ht="15" thickBot="1" x14ac:dyDescent="0.4">
      <c r="A108" s="1581">
        <v>103</v>
      </c>
      <c r="B108" s="1582" t="s">
        <v>2016</v>
      </c>
      <c r="C108" s="1583" t="s">
        <v>10</v>
      </c>
      <c r="D108" s="1583">
        <v>3</v>
      </c>
      <c r="E108" s="1584">
        <v>3925</v>
      </c>
      <c r="F108" s="1584">
        <f t="shared" si="6"/>
        <v>11775</v>
      </c>
      <c r="G108" s="1584">
        <v>6378</v>
      </c>
      <c r="H108" s="1584">
        <f t="shared" si="7"/>
        <v>19134</v>
      </c>
      <c r="I108" s="1584">
        <v>4592.25</v>
      </c>
      <c r="J108" s="1584">
        <f t="shared" si="8"/>
        <v>13776.75</v>
      </c>
      <c r="K108" s="1584">
        <v>4325.5</v>
      </c>
      <c r="L108" s="1584">
        <f t="shared" si="9"/>
        <v>12976.5</v>
      </c>
      <c r="M108" s="1584">
        <v>4500</v>
      </c>
      <c r="N108" s="1584">
        <f t="shared" si="10"/>
        <v>13500</v>
      </c>
      <c r="O108" s="1584">
        <v>3925</v>
      </c>
      <c r="P108" s="1584">
        <f t="shared" si="11"/>
        <v>11775</v>
      </c>
    </row>
    <row r="109" spans="1:16" ht="15" thickBot="1" x14ac:dyDescent="0.4">
      <c r="A109" s="1581">
        <v>104</v>
      </c>
      <c r="B109" s="1582" t="s">
        <v>2018</v>
      </c>
      <c r="C109" s="1583" t="s">
        <v>10</v>
      </c>
      <c r="D109" s="1583">
        <v>3</v>
      </c>
      <c r="E109" s="1584">
        <v>150</v>
      </c>
      <c r="F109" s="1584">
        <f t="shared" si="6"/>
        <v>450</v>
      </c>
      <c r="G109" s="1584">
        <v>775</v>
      </c>
      <c r="H109" s="1584">
        <f t="shared" si="7"/>
        <v>2325</v>
      </c>
      <c r="I109" s="1584">
        <v>175.5</v>
      </c>
      <c r="J109" s="1584">
        <f t="shared" si="8"/>
        <v>526.5</v>
      </c>
      <c r="K109" s="1584">
        <v>165.3</v>
      </c>
      <c r="L109" s="1584">
        <f t="shared" si="9"/>
        <v>495.90000000000003</v>
      </c>
      <c r="M109" s="1584">
        <v>180</v>
      </c>
      <c r="N109" s="1584">
        <f t="shared" si="10"/>
        <v>540</v>
      </c>
      <c r="O109" s="1584">
        <v>150</v>
      </c>
      <c r="P109" s="1584">
        <f t="shared" si="11"/>
        <v>450</v>
      </c>
    </row>
    <row r="110" spans="1:16" ht="25.5" thickBot="1" x14ac:dyDescent="0.4">
      <c r="A110" s="1581">
        <v>105</v>
      </c>
      <c r="B110" s="1582" t="s">
        <v>4123</v>
      </c>
      <c r="C110" s="1583" t="s">
        <v>3</v>
      </c>
      <c r="D110" s="1585">
        <v>5000</v>
      </c>
      <c r="E110" s="1584">
        <v>34.299999999999997</v>
      </c>
      <c r="F110" s="1584">
        <f t="shared" si="6"/>
        <v>171500</v>
      </c>
      <c r="G110" s="1584">
        <v>28.8</v>
      </c>
      <c r="H110" s="1584">
        <f t="shared" si="7"/>
        <v>144000</v>
      </c>
      <c r="I110" s="1584">
        <v>40.14</v>
      </c>
      <c r="J110" s="1584">
        <f t="shared" si="8"/>
        <v>200700</v>
      </c>
      <c r="K110" s="1584">
        <v>37.799999999999997</v>
      </c>
      <c r="L110" s="1584">
        <f t="shared" si="9"/>
        <v>189000</v>
      </c>
      <c r="M110" s="1584">
        <v>42</v>
      </c>
      <c r="N110" s="1584">
        <f t="shared" si="10"/>
        <v>210000</v>
      </c>
      <c r="O110" s="1584">
        <v>34.299999999999997</v>
      </c>
      <c r="P110" s="1584">
        <f t="shared" si="11"/>
        <v>171500</v>
      </c>
    </row>
    <row r="111" spans="1:16" ht="15" thickBot="1" x14ac:dyDescent="0.4">
      <c r="A111" s="1581">
        <v>106</v>
      </c>
      <c r="B111" s="1610" t="s">
        <v>2022</v>
      </c>
      <c r="C111" s="1600" t="s">
        <v>3</v>
      </c>
      <c r="D111" s="1616">
        <v>1000</v>
      </c>
      <c r="E111" s="1584">
        <v>35</v>
      </c>
      <c r="F111" s="1584">
        <f t="shared" si="6"/>
        <v>35000</v>
      </c>
      <c r="G111" s="1584">
        <v>16</v>
      </c>
      <c r="H111" s="1584">
        <f t="shared" si="7"/>
        <v>16000</v>
      </c>
      <c r="I111" s="1584">
        <v>3.51</v>
      </c>
      <c r="J111" s="1584">
        <f t="shared" si="8"/>
        <v>3510</v>
      </c>
      <c r="K111" s="1584">
        <v>38.6</v>
      </c>
      <c r="L111" s="1584">
        <f t="shared" si="9"/>
        <v>38600</v>
      </c>
      <c r="M111" s="1584">
        <v>42</v>
      </c>
      <c r="N111" s="1584">
        <f t="shared" si="10"/>
        <v>42000</v>
      </c>
      <c r="O111" s="1584">
        <v>35</v>
      </c>
      <c r="P111" s="1584">
        <f t="shared" si="11"/>
        <v>35000</v>
      </c>
    </row>
    <row r="112" spans="1:16" ht="15" thickBot="1" x14ac:dyDescent="0.4">
      <c r="A112" s="1581">
        <v>107</v>
      </c>
      <c r="B112" s="1582" t="s">
        <v>4124</v>
      </c>
      <c r="C112" s="1583" t="s">
        <v>100</v>
      </c>
      <c r="D112" s="1583">
        <v>1</v>
      </c>
      <c r="E112" s="1584">
        <v>29000</v>
      </c>
      <c r="F112" s="1584">
        <f t="shared" si="6"/>
        <v>29000</v>
      </c>
      <c r="G112" s="1584">
        <v>23166</v>
      </c>
      <c r="H112" s="1584">
        <f t="shared" si="7"/>
        <v>23166</v>
      </c>
      <c r="I112" s="1584">
        <v>33930</v>
      </c>
      <c r="J112" s="1584">
        <f t="shared" si="8"/>
        <v>33930</v>
      </c>
      <c r="K112" s="1584">
        <v>31959.200000000001</v>
      </c>
      <c r="L112" s="1584">
        <f t="shared" si="9"/>
        <v>31959.200000000001</v>
      </c>
      <c r="M112" s="1584">
        <v>35000</v>
      </c>
      <c r="N112" s="1584">
        <f t="shared" si="10"/>
        <v>35000</v>
      </c>
      <c r="O112" s="1584">
        <v>29000</v>
      </c>
      <c r="P112" s="1584">
        <f t="shared" si="11"/>
        <v>29000</v>
      </c>
    </row>
    <row r="113" spans="1:16" ht="15" thickBot="1" x14ac:dyDescent="0.4">
      <c r="A113" s="1581">
        <v>108</v>
      </c>
      <c r="B113" s="1582" t="s">
        <v>3062</v>
      </c>
      <c r="C113" s="1583" t="s">
        <v>100</v>
      </c>
      <c r="D113" s="1583">
        <v>1</v>
      </c>
      <c r="E113" s="1584">
        <v>9317</v>
      </c>
      <c r="F113" s="1584">
        <f t="shared" si="6"/>
        <v>9317</v>
      </c>
      <c r="G113" s="1584">
        <v>13854</v>
      </c>
      <c r="H113" s="1584">
        <f t="shared" si="7"/>
        <v>13854</v>
      </c>
      <c r="I113" s="1584">
        <v>10900.89</v>
      </c>
      <c r="J113" s="1584">
        <f t="shared" si="8"/>
        <v>10900.89</v>
      </c>
      <c r="K113" s="1584">
        <v>10267.700000000001</v>
      </c>
      <c r="L113" s="1584">
        <f t="shared" si="9"/>
        <v>10267.700000000001</v>
      </c>
      <c r="M113" s="1584">
        <v>12000</v>
      </c>
      <c r="N113" s="1584">
        <f t="shared" si="10"/>
        <v>12000</v>
      </c>
      <c r="O113" s="1584">
        <v>9317</v>
      </c>
      <c r="P113" s="1584">
        <f t="shared" si="11"/>
        <v>9317</v>
      </c>
    </row>
    <row r="114" spans="1:16" ht="15" thickBot="1" x14ac:dyDescent="0.4">
      <c r="A114" s="1581">
        <v>109</v>
      </c>
      <c r="B114" s="1582" t="s">
        <v>4125</v>
      </c>
      <c r="C114" s="1583" t="s">
        <v>100</v>
      </c>
      <c r="D114" s="1583">
        <v>1</v>
      </c>
      <c r="E114" s="1584">
        <v>18215</v>
      </c>
      <c r="F114" s="1584">
        <f t="shared" si="6"/>
        <v>18215</v>
      </c>
      <c r="G114" s="1584">
        <v>20227</v>
      </c>
      <c r="H114" s="1584">
        <f t="shared" si="7"/>
        <v>20227</v>
      </c>
      <c r="I114" s="1584">
        <v>21311.55</v>
      </c>
      <c r="J114" s="1584">
        <f t="shared" si="8"/>
        <v>21311.55</v>
      </c>
      <c r="K114" s="1584">
        <v>20112.2</v>
      </c>
      <c r="L114" s="1584">
        <f t="shared" si="9"/>
        <v>20112.2</v>
      </c>
      <c r="M114" s="1584">
        <v>23000</v>
      </c>
      <c r="N114" s="1584">
        <f t="shared" si="10"/>
        <v>23000</v>
      </c>
      <c r="O114" s="1584">
        <v>30000</v>
      </c>
      <c r="P114" s="1584">
        <f t="shared" si="11"/>
        <v>30000</v>
      </c>
    </row>
    <row r="115" spans="1:16" ht="15" thickBot="1" x14ac:dyDescent="0.4">
      <c r="A115" s="1581">
        <v>110</v>
      </c>
      <c r="B115" s="1582" t="s">
        <v>4126</v>
      </c>
      <c r="C115" s="1583" t="s">
        <v>3</v>
      </c>
      <c r="D115" s="1585">
        <v>1400</v>
      </c>
      <c r="E115" s="1584">
        <v>11.48</v>
      </c>
      <c r="F115" s="1584">
        <f t="shared" si="6"/>
        <v>16072</v>
      </c>
      <c r="G115" s="1584">
        <v>14.7</v>
      </c>
      <c r="H115" s="1584">
        <f t="shared" si="7"/>
        <v>20580</v>
      </c>
      <c r="I115" s="1584">
        <v>13.44</v>
      </c>
      <c r="J115" s="1584">
        <f t="shared" si="8"/>
        <v>18816</v>
      </c>
      <c r="K115" s="1584">
        <v>12.7</v>
      </c>
      <c r="L115" s="1584">
        <f t="shared" si="9"/>
        <v>17780</v>
      </c>
      <c r="M115" s="1584">
        <v>15</v>
      </c>
      <c r="N115" s="1584">
        <f t="shared" si="10"/>
        <v>21000</v>
      </c>
      <c r="O115" s="1584">
        <v>11.48</v>
      </c>
      <c r="P115" s="1584">
        <f t="shared" si="11"/>
        <v>16072</v>
      </c>
    </row>
    <row r="116" spans="1:16" ht="15" thickBot="1" x14ac:dyDescent="0.4">
      <c r="A116" s="1581">
        <v>111</v>
      </c>
      <c r="B116" s="1582" t="s">
        <v>4127</v>
      </c>
      <c r="C116" s="1583" t="s">
        <v>10</v>
      </c>
      <c r="D116" s="1583">
        <v>3</v>
      </c>
      <c r="E116" s="1584">
        <v>1167</v>
      </c>
      <c r="F116" s="1584">
        <f t="shared" si="6"/>
        <v>3501</v>
      </c>
      <c r="G116" s="1584">
        <v>1435</v>
      </c>
      <c r="H116" s="1584">
        <f t="shared" si="7"/>
        <v>4305</v>
      </c>
      <c r="I116" s="1584">
        <v>1365.39</v>
      </c>
      <c r="J116" s="1584">
        <f t="shared" si="8"/>
        <v>4096.17</v>
      </c>
      <c r="K116" s="1584">
        <v>1286.0999999999999</v>
      </c>
      <c r="L116" s="1584">
        <f t="shared" si="9"/>
        <v>3858.2999999999997</v>
      </c>
      <c r="M116" s="1584">
        <v>1500</v>
      </c>
      <c r="N116" s="1584">
        <f t="shared" si="10"/>
        <v>4500</v>
      </c>
      <c r="O116" s="1584">
        <v>1167</v>
      </c>
      <c r="P116" s="1584">
        <f t="shared" si="11"/>
        <v>3501</v>
      </c>
    </row>
    <row r="117" spans="1:16" ht="25.5" thickBot="1" x14ac:dyDescent="0.4">
      <c r="A117" s="1581">
        <v>112</v>
      </c>
      <c r="B117" s="1582" t="s">
        <v>4128</v>
      </c>
      <c r="C117" s="1583" t="s">
        <v>100</v>
      </c>
      <c r="D117" s="1583">
        <v>1</v>
      </c>
      <c r="E117" s="1584">
        <v>7050</v>
      </c>
      <c r="F117" s="1584">
        <f t="shared" si="6"/>
        <v>7050</v>
      </c>
      <c r="G117" s="1584">
        <v>6650</v>
      </c>
      <c r="H117" s="1584">
        <f t="shared" si="7"/>
        <v>6650</v>
      </c>
      <c r="I117" s="1584">
        <v>8248.5</v>
      </c>
      <c r="J117" s="1584">
        <f t="shared" si="8"/>
        <v>8248.5</v>
      </c>
      <c r="K117" s="1584">
        <v>7769.4</v>
      </c>
      <c r="L117" s="1584">
        <f t="shared" si="9"/>
        <v>7769.4</v>
      </c>
      <c r="M117" s="1584">
        <v>8500</v>
      </c>
      <c r="N117" s="1584">
        <f t="shared" si="10"/>
        <v>8500</v>
      </c>
      <c r="O117" s="1584">
        <v>7050</v>
      </c>
      <c r="P117" s="1584">
        <f t="shared" si="11"/>
        <v>7050</v>
      </c>
    </row>
    <row r="118" spans="1:16" ht="15" thickBot="1" x14ac:dyDescent="0.4">
      <c r="A118" s="1581">
        <v>113</v>
      </c>
      <c r="B118" s="1582" t="s">
        <v>4129</v>
      </c>
      <c r="C118" s="1583" t="s">
        <v>10</v>
      </c>
      <c r="D118" s="1583">
        <v>29</v>
      </c>
      <c r="E118" s="1584">
        <v>445</v>
      </c>
      <c r="F118" s="1584">
        <f t="shared" si="6"/>
        <v>12905</v>
      </c>
      <c r="G118" s="1584">
        <v>499</v>
      </c>
      <c r="H118" s="1584">
        <f t="shared" si="7"/>
        <v>14471</v>
      </c>
      <c r="I118" s="1584">
        <v>526.5</v>
      </c>
      <c r="J118" s="1584">
        <f t="shared" si="8"/>
        <v>15268.5</v>
      </c>
      <c r="K118" s="1584">
        <v>615.20000000000005</v>
      </c>
      <c r="L118" s="1584">
        <f t="shared" si="9"/>
        <v>17840.800000000003</v>
      </c>
      <c r="M118" s="1584">
        <v>550</v>
      </c>
      <c r="N118" s="1584">
        <f t="shared" si="10"/>
        <v>15950</v>
      </c>
      <c r="O118" s="1584">
        <v>450</v>
      </c>
      <c r="P118" s="1584">
        <f t="shared" si="11"/>
        <v>13050</v>
      </c>
    </row>
    <row r="119" spans="1:16" ht="15" thickBot="1" x14ac:dyDescent="0.4">
      <c r="A119" s="1581">
        <v>114</v>
      </c>
      <c r="B119" s="1582" t="s">
        <v>2001</v>
      </c>
      <c r="C119" s="1583" t="s">
        <v>10</v>
      </c>
      <c r="D119" s="1583">
        <v>73</v>
      </c>
      <c r="E119" s="1584">
        <v>65</v>
      </c>
      <c r="F119" s="1584">
        <f t="shared" si="6"/>
        <v>4745</v>
      </c>
      <c r="G119" s="1584">
        <v>67</v>
      </c>
      <c r="H119" s="1584">
        <f t="shared" si="7"/>
        <v>4891</v>
      </c>
      <c r="I119" s="1584">
        <v>70.2</v>
      </c>
      <c r="J119" s="1584">
        <f t="shared" si="8"/>
        <v>5124.6000000000004</v>
      </c>
      <c r="K119" s="1584">
        <v>152.77000000000001</v>
      </c>
      <c r="L119" s="1584">
        <f t="shared" si="9"/>
        <v>11152.210000000001</v>
      </c>
      <c r="M119" s="1584">
        <v>75</v>
      </c>
      <c r="N119" s="1584">
        <f t="shared" si="10"/>
        <v>5475</v>
      </c>
      <c r="O119" s="1584">
        <v>60</v>
      </c>
      <c r="P119" s="1584">
        <f t="shared" si="11"/>
        <v>4380</v>
      </c>
    </row>
    <row r="120" spans="1:16" ht="25.5" thickBot="1" x14ac:dyDescent="0.4">
      <c r="A120" s="1581">
        <v>115</v>
      </c>
      <c r="B120" s="1582" t="s">
        <v>3064</v>
      </c>
      <c r="C120" s="1583" t="s">
        <v>10</v>
      </c>
      <c r="D120" s="1583">
        <v>323</v>
      </c>
      <c r="E120" s="1584">
        <v>25</v>
      </c>
      <c r="F120" s="1584">
        <f t="shared" si="6"/>
        <v>8075</v>
      </c>
      <c r="G120" s="1584">
        <v>28</v>
      </c>
      <c r="H120" s="1584">
        <f t="shared" si="7"/>
        <v>9044</v>
      </c>
      <c r="I120" s="1584">
        <v>29.25</v>
      </c>
      <c r="J120" s="1584">
        <f t="shared" si="8"/>
        <v>9447.75</v>
      </c>
      <c r="K120" s="1584">
        <v>108.1</v>
      </c>
      <c r="L120" s="1584">
        <f t="shared" si="9"/>
        <v>34916.299999999996</v>
      </c>
      <c r="M120" s="1584">
        <v>30</v>
      </c>
      <c r="N120" s="1584">
        <f t="shared" si="10"/>
        <v>9690</v>
      </c>
      <c r="O120" s="1584">
        <v>25</v>
      </c>
      <c r="P120" s="1584">
        <f t="shared" si="11"/>
        <v>8075</v>
      </c>
    </row>
    <row r="121" spans="1:16" ht="15" thickBot="1" x14ac:dyDescent="0.4">
      <c r="A121" s="1581">
        <v>116</v>
      </c>
      <c r="B121" s="1582" t="s">
        <v>4130</v>
      </c>
      <c r="C121" s="1583" t="s">
        <v>8</v>
      </c>
      <c r="D121" s="1585">
        <v>5500</v>
      </c>
      <c r="E121" s="1584">
        <v>1</v>
      </c>
      <c r="F121" s="1584">
        <f t="shared" si="6"/>
        <v>5500</v>
      </c>
      <c r="G121" s="1584">
        <v>1.1100000000000001</v>
      </c>
      <c r="H121" s="1584">
        <f t="shared" si="7"/>
        <v>6105.0000000000009</v>
      </c>
      <c r="I121" s="1584">
        <v>1.17</v>
      </c>
      <c r="J121" s="1584">
        <f t="shared" si="8"/>
        <v>6435</v>
      </c>
      <c r="K121" s="1584">
        <v>3.2</v>
      </c>
      <c r="L121" s="1584">
        <f t="shared" si="9"/>
        <v>17600</v>
      </c>
      <c r="M121" s="1584">
        <v>2</v>
      </c>
      <c r="N121" s="1584">
        <f t="shared" si="10"/>
        <v>11000</v>
      </c>
      <c r="O121" s="1584">
        <v>1</v>
      </c>
      <c r="P121" s="1584">
        <f t="shared" si="11"/>
        <v>5500</v>
      </c>
    </row>
    <row r="122" spans="1:16" ht="15" thickBot="1" x14ac:dyDescent="0.4">
      <c r="A122" s="1581">
        <v>117</v>
      </c>
      <c r="B122" s="1582" t="s">
        <v>1827</v>
      </c>
      <c r="C122" s="1583" t="s">
        <v>8</v>
      </c>
      <c r="D122" s="1585">
        <v>10830</v>
      </c>
      <c r="E122" s="1584">
        <v>1</v>
      </c>
      <c r="F122" s="1584">
        <f t="shared" si="6"/>
        <v>10830</v>
      </c>
      <c r="G122" s="1584">
        <v>1.1000000000000001</v>
      </c>
      <c r="H122" s="1584">
        <f t="shared" si="7"/>
        <v>11913.000000000002</v>
      </c>
      <c r="I122" s="1584">
        <v>1.1200000000000001</v>
      </c>
      <c r="J122" s="1584">
        <f t="shared" si="8"/>
        <v>12129.6</v>
      </c>
      <c r="K122" s="1584">
        <v>3.3</v>
      </c>
      <c r="L122" s="1584">
        <f t="shared" si="9"/>
        <v>35739</v>
      </c>
      <c r="M122" s="1584">
        <v>2</v>
      </c>
      <c r="N122" s="1584">
        <f t="shared" si="10"/>
        <v>21660</v>
      </c>
      <c r="O122" s="1584">
        <v>0.95</v>
      </c>
      <c r="P122" s="1584">
        <f t="shared" si="11"/>
        <v>10288.5</v>
      </c>
    </row>
    <row r="123" spans="1:16" ht="25.5" thickBot="1" x14ac:dyDescent="0.4">
      <c r="A123" s="1581">
        <v>118</v>
      </c>
      <c r="B123" s="1582" t="s">
        <v>4131</v>
      </c>
      <c r="C123" s="1583" t="s">
        <v>10</v>
      </c>
      <c r="D123" s="1583">
        <v>51</v>
      </c>
      <c r="E123" s="1584">
        <v>800</v>
      </c>
      <c r="F123" s="1584">
        <f t="shared" si="6"/>
        <v>40800</v>
      </c>
      <c r="G123" s="1584">
        <v>887</v>
      </c>
      <c r="H123" s="1584">
        <f t="shared" si="7"/>
        <v>45237</v>
      </c>
      <c r="I123" s="1584">
        <v>936</v>
      </c>
      <c r="J123" s="1584">
        <f t="shared" si="8"/>
        <v>47736</v>
      </c>
      <c r="K123" s="1584">
        <v>1574.8</v>
      </c>
      <c r="L123" s="1584">
        <f t="shared" si="9"/>
        <v>80314.8</v>
      </c>
      <c r="M123" s="1584">
        <v>1000</v>
      </c>
      <c r="N123" s="1584">
        <f t="shared" si="10"/>
        <v>51000</v>
      </c>
      <c r="O123" s="1584">
        <v>800</v>
      </c>
      <c r="P123" s="1584">
        <f t="shared" si="11"/>
        <v>40800</v>
      </c>
    </row>
    <row r="124" spans="1:16" ht="15" thickBot="1" x14ac:dyDescent="0.4">
      <c r="A124" s="1581">
        <v>119</v>
      </c>
      <c r="B124" s="1582" t="s">
        <v>3026</v>
      </c>
      <c r="C124" s="1583" t="s">
        <v>4</v>
      </c>
      <c r="D124" s="1583">
        <v>263</v>
      </c>
      <c r="E124" s="1584">
        <v>200</v>
      </c>
      <c r="F124" s="1584">
        <f t="shared" si="6"/>
        <v>52600</v>
      </c>
      <c r="G124" s="1584">
        <v>189</v>
      </c>
      <c r="H124" s="1584">
        <f t="shared" si="7"/>
        <v>49707</v>
      </c>
      <c r="I124" s="1584">
        <v>198.9</v>
      </c>
      <c r="J124" s="1584">
        <f t="shared" si="8"/>
        <v>52310.700000000004</v>
      </c>
      <c r="K124" s="1584">
        <v>166.7</v>
      </c>
      <c r="L124" s="1584">
        <f t="shared" si="9"/>
        <v>43842.1</v>
      </c>
      <c r="M124" s="1584">
        <v>200</v>
      </c>
      <c r="N124" s="1584">
        <f t="shared" si="10"/>
        <v>52600</v>
      </c>
      <c r="O124" s="1584">
        <v>170</v>
      </c>
      <c r="P124" s="1584">
        <f t="shared" si="11"/>
        <v>44710</v>
      </c>
    </row>
    <row r="125" spans="1:16" ht="25.5" thickBot="1" x14ac:dyDescent="0.4">
      <c r="A125" s="1581">
        <v>120</v>
      </c>
      <c r="B125" s="1582" t="s">
        <v>3027</v>
      </c>
      <c r="C125" s="1583" t="s">
        <v>8</v>
      </c>
      <c r="D125" s="1585">
        <v>3150</v>
      </c>
      <c r="E125" s="1584">
        <v>1.5</v>
      </c>
      <c r="F125" s="1584">
        <f t="shared" si="6"/>
        <v>4725</v>
      </c>
      <c r="G125" s="1584">
        <v>1.66</v>
      </c>
      <c r="H125" s="1584">
        <f t="shared" si="7"/>
        <v>5229</v>
      </c>
      <c r="I125" s="1584">
        <v>1.76</v>
      </c>
      <c r="J125" s="1584">
        <f t="shared" si="8"/>
        <v>5544</v>
      </c>
      <c r="K125" s="1584">
        <v>2.1</v>
      </c>
      <c r="L125" s="1584">
        <f t="shared" si="9"/>
        <v>6615</v>
      </c>
      <c r="M125" s="1584">
        <v>2</v>
      </c>
      <c r="N125" s="1584">
        <f t="shared" si="10"/>
        <v>6300</v>
      </c>
      <c r="O125" s="1584">
        <v>1.5</v>
      </c>
      <c r="P125" s="1584">
        <f t="shared" si="11"/>
        <v>4725</v>
      </c>
    </row>
    <row r="126" spans="1:16" ht="25.5" thickBot="1" x14ac:dyDescent="0.4">
      <c r="A126" s="1581">
        <v>121</v>
      </c>
      <c r="B126" s="1582" t="s">
        <v>3028</v>
      </c>
      <c r="C126" s="1583" t="s">
        <v>8</v>
      </c>
      <c r="D126" s="1585">
        <v>3150</v>
      </c>
      <c r="E126" s="1584">
        <v>0.2</v>
      </c>
      <c r="F126" s="1584">
        <f t="shared" si="6"/>
        <v>630</v>
      </c>
      <c r="G126" s="1584">
        <v>0.15</v>
      </c>
      <c r="H126" s="1584">
        <f t="shared" si="7"/>
        <v>472.5</v>
      </c>
      <c r="I126" s="1584">
        <v>0.12</v>
      </c>
      <c r="J126" s="1584">
        <f t="shared" si="8"/>
        <v>378</v>
      </c>
      <c r="K126" s="1584">
        <v>1.5</v>
      </c>
      <c r="L126" s="1584">
        <f t="shared" si="9"/>
        <v>4725</v>
      </c>
      <c r="M126" s="1584">
        <v>0.5</v>
      </c>
      <c r="N126" s="1584">
        <f t="shared" si="10"/>
        <v>1575</v>
      </c>
      <c r="O126" s="1584">
        <v>0.1</v>
      </c>
      <c r="P126" s="1584">
        <f t="shared" si="11"/>
        <v>315</v>
      </c>
    </row>
    <row r="127" spans="1:16" ht="15" thickBot="1" x14ac:dyDescent="0.4">
      <c r="A127" s="1581">
        <v>122</v>
      </c>
      <c r="B127" s="1582" t="s">
        <v>1184</v>
      </c>
      <c r="C127" s="1586" t="s">
        <v>4132</v>
      </c>
      <c r="D127" s="1583">
        <v>1</v>
      </c>
      <c r="E127" s="1584">
        <v>25000</v>
      </c>
      <c r="F127" s="1584">
        <f t="shared" si="6"/>
        <v>25000</v>
      </c>
      <c r="G127" s="1584">
        <v>25000</v>
      </c>
      <c r="H127" s="1584">
        <f t="shared" si="7"/>
        <v>25000</v>
      </c>
      <c r="I127" s="1584">
        <v>25000</v>
      </c>
      <c r="J127" s="1584">
        <f t="shared" si="8"/>
        <v>25000</v>
      </c>
      <c r="K127" s="1584">
        <v>25000</v>
      </c>
      <c r="L127" s="1584">
        <f t="shared" si="9"/>
        <v>25000</v>
      </c>
      <c r="M127" s="1584">
        <v>25000</v>
      </c>
      <c r="N127" s="1584">
        <f t="shared" si="10"/>
        <v>25000</v>
      </c>
      <c r="O127" s="1584">
        <v>25000</v>
      </c>
      <c r="P127" s="1584">
        <f t="shared" si="11"/>
        <v>25000</v>
      </c>
    </row>
    <row r="128" spans="1:16" ht="25.5" thickBot="1" x14ac:dyDescent="0.4">
      <c r="A128" s="1581">
        <v>123</v>
      </c>
      <c r="B128" s="1582" t="s">
        <v>2985</v>
      </c>
      <c r="C128" s="1586" t="s">
        <v>4132</v>
      </c>
      <c r="D128" s="1583">
        <v>1</v>
      </c>
      <c r="E128" s="1584">
        <v>7500</v>
      </c>
      <c r="F128" s="1584">
        <f t="shared" si="6"/>
        <v>7500</v>
      </c>
      <c r="G128" s="1584">
        <v>7500</v>
      </c>
      <c r="H128" s="1584">
        <f t="shared" si="7"/>
        <v>7500</v>
      </c>
      <c r="I128" s="1584">
        <v>7500</v>
      </c>
      <c r="J128" s="1584">
        <f t="shared" si="8"/>
        <v>7500</v>
      </c>
      <c r="K128" s="1584">
        <v>7500</v>
      </c>
      <c r="L128" s="1584">
        <f t="shared" si="9"/>
        <v>7500</v>
      </c>
      <c r="M128" s="1584">
        <v>7500</v>
      </c>
      <c r="N128" s="1584">
        <f t="shared" si="10"/>
        <v>7500</v>
      </c>
      <c r="O128" s="1584">
        <v>7500</v>
      </c>
      <c r="P128" s="1584">
        <f t="shared" si="11"/>
        <v>7500</v>
      </c>
    </row>
    <row r="129" spans="1:16" ht="25.5" thickBot="1" x14ac:dyDescent="0.4">
      <c r="A129" s="1581">
        <v>124</v>
      </c>
      <c r="B129" s="1582" t="s">
        <v>4133</v>
      </c>
      <c r="C129" s="1586" t="s">
        <v>4132</v>
      </c>
      <c r="D129" s="1583">
        <v>1</v>
      </c>
      <c r="E129" s="1584">
        <v>20000</v>
      </c>
      <c r="F129" s="1584">
        <f t="shared" si="6"/>
        <v>20000</v>
      </c>
      <c r="G129" s="1584">
        <v>20000</v>
      </c>
      <c r="H129" s="1584">
        <f t="shared" si="7"/>
        <v>20000</v>
      </c>
      <c r="I129" s="1584">
        <v>20000</v>
      </c>
      <c r="J129" s="1584">
        <f t="shared" si="8"/>
        <v>20000</v>
      </c>
      <c r="K129" s="1584">
        <v>20000</v>
      </c>
      <c r="L129" s="1584">
        <f t="shared" si="9"/>
        <v>20000</v>
      </c>
      <c r="M129" s="1584">
        <v>20000</v>
      </c>
      <c r="N129" s="1584">
        <f t="shared" si="10"/>
        <v>20000</v>
      </c>
      <c r="O129" s="1584">
        <v>20000</v>
      </c>
      <c r="P129" s="1584">
        <f t="shared" si="11"/>
        <v>20000</v>
      </c>
    </row>
    <row r="130" spans="1:16" ht="17" thickBot="1" x14ac:dyDescent="0.4">
      <c r="A130" s="1826" t="s">
        <v>1245</v>
      </c>
      <c r="B130" s="1827"/>
      <c r="C130" s="1827"/>
      <c r="D130" s="1827"/>
      <c r="E130" s="1617"/>
      <c r="F130" s="1617">
        <f>SUM(F6:F129)</f>
        <v>2799000.25</v>
      </c>
      <c r="G130" s="1617"/>
      <c r="H130" s="1617">
        <f t="shared" ref="H130" si="12">SUM(H6:H129)</f>
        <v>2824098.51</v>
      </c>
      <c r="I130" s="1617"/>
      <c r="J130" s="1617">
        <f t="shared" ref="J130" si="13">SUM(J6:J129)</f>
        <v>2826383.5100000002</v>
      </c>
      <c r="K130" s="1617"/>
      <c r="L130" s="1630">
        <f t="shared" ref="L130" si="14">SUM(L6:L129)</f>
        <v>2924539.81</v>
      </c>
      <c r="M130" s="1617"/>
      <c r="N130" s="1617">
        <f t="shared" ref="N130" si="15">SUM(N6:N129)</f>
        <v>2973831</v>
      </c>
      <c r="O130" s="1617"/>
      <c r="P130" s="1617">
        <f t="shared" ref="P130" si="16">SUM(P6:P129)</f>
        <v>3164268.5</v>
      </c>
    </row>
    <row r="131" spans="1:16" ht="17" thickBot="1" x14ac:dyDescent="0.4">
      <c r="A131" s="464"/>
      <c r="B131" s="1618" t="s">
        <v>1106</v>
      </c>
      <c r="C131" s="1619"/>
      <c r="D131" s="1619"/>
      <c r="E131" s="1620"/>
      <c r="F131" s="570"/>
      <c r="G131" s="1620"/>
      <c r="H131" s="570"/>
      <c r="I131" s="1620"/>
      <c r="J131" s="570"/>
      <c r="K131" s="1620"/>
      <c r="L131" s="570"/>
      <c r="M131" s="1620"/>
      <c r="N131" s="570"/>
      <c r="O131" s="1620"/>
      <c r="P131" s="570"/>
    </row>
    <row r="132" spans="1:16" ht="15" thickBot="1" x14ac:dyDescent="0.4">
      <c r="A132" s="1591" t="s">
        <v>4134</v>
      </c>
      <c r="B132" s="1621" t="s">
        <v>4135</v>
      </c>
      <c r="C132" s="1593" t="s">
        <v>8</v>
      </c>
      <c r="D132" s="1622">
        <v>930</v>
      </c>
      <c r="E132" s="1612">
        <v>15</v>
      </c>
      <c r="F132" s="1623">
        <f>E132*D132</f>
        <v>13950</v>
      </c>
      <c r="G132" s="1612">
        <v>16.63</v>
      </c>
      <c r="H132" s="1623">
        <f>G132*D132</f>
        <v>15465.9</v>
      </c>
      <c r="I132" s="1612">
        <v>17.25</v>
      </c>
      <c r="J132" s="1623">
        <f>I132*D132</f>
        <v>16042.5</v>
      </c>
      <c r="K132" s="1612">
        <v>15.5</v>
      </c>
      <c r="L132" s="1623">
        <f>K132*D132</f>
        <v>14415</v>
      </c>
      <c r="M132" s="1612">
        <v>20</v>
      </c>
      <c r="N132" s="1623">
        <f>M132*D132</f>
        <v>18600</v>
      </c>
      <c r="O132" s="1612">
        <v>15</v>
      </c>
      <c r="P132" s="1623">
        <f>O132*D132</f>
        <v>13950</v>
      </c>
    </row>
    <row r="133" spans="1:16" ht="38" thickBot="1" x14ac:dyDescent="0.4">
      <c r="A133" s="1591" t="s">
        <v>4136</v>
      </c>
      <c r="B133" s="1582" t="s">
        <v>4137</v>
      </c>
      <c r="C133" s="1583" t="s">
        <v>4</v>
      </c>
      <c r="D133" s="1585">
        <v>6</v>
      </c>
      <c r="E133" s="1584">
        <v>165</v>
      </c>
      <c r="F133" s="1623">
        <f t="shared" ref="F133:F139" si="17">E133*D133</f>
        <v>990</v>
      </c>
      <c r="G133" s="1584">
        <v>183</v>
      </c>
      <c r="H133" s="1623">
        <f t="shared" ref="H133:H139" si="18">G133*D133</f>
        <v>1098</v>
      </c>
      <c r="I133" s="1584">
        <v>189.75</v>
      </c>
      <c r="J133" s="1623">
        <f t="shared" ref="J133:J139" si="19">I133*D133</f>
        <v>1138.5</v>
      </c>
      <c r="K133" s="1584">
        <v>591</v>
      </c>
      <c r="L133" s="1623">
        <f t="shared" ref="L133:L139" si="20">K133*D133</f>
        <v>3546</v>
      </c>
      <c r="M133" s="1584">
        <v>235</v>
      </c>
      <c r="N133" s="1623">
        <f t="shared" ref="N133:N139" si="21">M133*D133</f>
        <v>1410</v>
      </c>
      <c r="O133" s="1584">
        <v>165</v>
      </c>
      <c r="P133" s="1623">
        <f t="shared" ref="P133:P139" si="22">O133*D133</f>
        <v>990</v>
      </c>
    </row>
    <row r="134" spans="1:16" ht="38" thickBot="1" x14ac:dyDescent="0.4">
      <c r="A134" s="1591" t="s">
        <v>4138</v>
      </c>
      <c r="B134" s="1582" t="s">
        <v>4139</v>
      </c>
      <c r="C134" s="1583" t="s">
        <v>8</v>
      </c>
      <c r="D134" s="1583">
        <v>150</v>
      </c>
      <c r="E134" s="1584">
        <v>110</v>
      </c>
      <c r="F134" s="1623">
        <f t="shared" si="17"/>
        <v>16500</v>
      </c>
      <c r="G134" s="1584">
        <v>13</v>
      </c>
      <c r="H134" s="1623">
        <f t="shared" si="18"/>
        <v>1950</v>
      </c>
      <c r="I134" s="1584">
        <v>34.5</v>
      </c>
      <c r="J134" s="1623">
        <f t="shared" si="19"/>
        <v>5175</v>
      </c>
      <c r="K134" s="1584">
        <v>125</v>
      </c>
      <c r="L134" s="1623">
        <f t="shared" si="20"/>
        <v>18750</v>
      </c>
      <c r="M134" s="1584">
        <v>75</v>
      </c>
      <c r="N134" s="1623">
        <f t="shared" si="21"/>
        <v>11250</v>
      </c>
      <c r="O134" s="1584">
        <v>100</v>
      </c>
      <c r="P134" s="1623">
        <f t="shared" si="22"/>
        <v>15000</v>
      </c>
    </row>
    <row r="135" spans="1:16" ht="25.5" thickBot="1" x14ac:dyDescent="0.4">
      <c r="A135" s="1591" t="s">
        <v>4140</v>
      </c>
      <c r="B135" s="1582" t="s">
        <v>4141</v>
      </c>
      <c r="C135" s="1583" t="s">
        <v>8</v>
      </c>
      <c r="D135" s="1583">
        <v>23</v>
      </c>
      <c r="E135" s="1584">
        <v>113</v>
      </c>
      <c r="F135" s="1623">
        <f t="shared" si="17"/>
        <v>2599</v>
      </c>
      <c r="G135" s="1584">
        <v>34</v>
      </c>
      <c r="H135" s="1623">
        <f t="shared" si="18"/>
        <v>782</v>
      </c>
      <c r="I135" s="1584">
        <v>46.5</v>
      </c>
      <c r="J135" s="1623">
        <f t="shared" si="19"/>
        <v>1069.5</v>
      </c>
      <c r="K135" s="1584">
        <v>128</v>
      </c>
      <c r="L135" s="1623">
        <f t="shared" si="20"/>
        <v>2944</v>
      </c>
      <c r="M135" s="1584">
        <v>250</v>
      </c>
      <c r="N135" s="1623">
        <f t="shared" si="21"/>
        <v>5750</v>
      </c>
      <c r="O135" s="1584">
        <v>38</v>
      </c>
      <c r="P135" s="1623">
        <f t="shared" si="22"/>
        <v>874</v>
      </c>
    </row>
    <row r="136" spans="1:16" ht="38" thickBot="1" x14ac:dyDescent="0.4">
      <c r="A136" s="1591" t="s">
        <v>4142</v>
      </c>
      <c r="B136" s="1582" t="s">
        <v>4143</v>
      </c>
      <c r="C136" s="1583" t="s">
        <v>4</v>
      </c>
      <c r="D136" s="1585">
        <v>1</v>
      </c>
      <c r="E136" s="1584">
        <v>165</v>
      </c>
      <c r="F136" s="1623">
        <f t="shared" si="17"/>
        <v>165</v>
      </c>
      <c r="G136" s="1584">
        <v>183</v>
      </c>
      <c r="H136" s="1623">
        <f t="shared" si="18"/>
        <v>183</v>
      </c>
      <c r="I136" s="1584">
        <v>189.75</v>
      </c>
      <c r="J136" s="1623">
        <f t="shared" si="19"/>
        <v>189.75</v>
      </c>
      <c r="K136" s="1584">
        <v>637</v>
      </c>
      <c r="L136" s="1623">
        <f t="shared" si="20"/>
        <v>637</v>
      </c>
      <c r="M136" s="1584">
        <v>265</v>
      </c>
      <c r="N136" s="1623">
        <f t="shared" si="21"/>
        <v>265</v>
      </c>
      <c r="O136" s="1584">
        <v>165</v>
      </c>
      <c r="P136" s="1623">
        <f t="shared" si="22"/>
        <v>165</v>
      </c>
    </row>
    <row r="137" spans="1:16" ht="38" thickBot="1" x14ac:dyDescent="0.4">
      <c r="A137" s="1591" t="s">
        <v>4144</v>
      </c>
      <c r="B137" s="1582" t="s">
        <v>4145</v>
      </c>
      <c r="C137" s="1583" t="s">
        <v>4</v>
      </c>
      <c r="D137" s="1585">
        <v>2</v>
      </c>
      <c r="E137" s="1584">
        <v>160</v>
      </c>
      <c r="F137" s="1623">
        <f t="shared" si="17"/>
        <v>320</v>
      </c>
      <c r="G137" s="1584">
        <v>178</v>
      </c>
      <c r="H137" s="1623">
        <f t="shared" si="18"/>
        <v>356</v>
      </c>
      <c r="I137" s="1584">
        <v>184</v>
      </c>
      <c r="J137" s="1623">
        <f t="shared" si="19"/>
        <v>368</v>
      </c>
      <c r="K137" s="1584">
        <v>606</v>
      </c>
      <c r="L137" s="1623">
        <f t="shared" si="20"/>
        <v>1212</v>
      </c>
      <c r="M137" s="1584">
        <v>265</v>
      </c>
      <c r="N137" s="1623">
        <f t="shared" si="21"/>
        <v>530</v>
      </c>
      <c r="O137" s="1584">
        <v>160</v>
      </c>
      <c r="P137" s="1623">
        <f t="shared" si="22"/>
        <v>320</v>
      </c>
    </row>
    <row r="138" spans="1:16" ht="25.5" thickBot="1" x14ac:dyDescent="0.4">
      <c r="A138" s="1591" t="s">
        <v>4146</v>
      </c>
      <c r="B138" s="1582" t="s">
        <v>4147</v>
      </c>
      <c r="C138" s="1586" t="s">
        <v>4</v>
      </c>
      <c r="D138" s="1583">
        <v>3</v>
      </c>
      <c r="E138" s="1584">
        <v>155</v>
      </c>
      <c r="F138" s="1623">
        <f t="shared" si="17"/>
        <v>465</v>
      </c>
      <c r="G138" s="1584">
        <v>178</v>
      </c>
      <c r="H138" s="1623">
        <f t="shared" si="18"/>
        <v>534</v>
      </c>
      <c r="I138" s="1584">
        <v>178.25</v>
      </c>
      <c r="J138" s="1623">
        <f t="shared" si="19"/>
        <v>534.75</v>
      </c>
      <c r="K138" s="1584">
        <v>696</v>
      </c>
      <c r="L138" s="1623">
        <f t="shared" si="20"/>
        <v>2088</v>
      </c>
      <c r="M138" s="1584">
        <v>265</v>
      </c>
      <c r="N138" s="1623">
        <f t="shared" si="21"/>
        <v>795</v>
      </c>
      <c r="O138" s="1584">
        <v>155</v>
      </c>
      <c r="P138" s="1623">
        <f t="shared" si="22"/>
        <v>465</v>
      </c>
    </row>
    <row r="139" spans="1:16" ht="25.5" thickBot="1" x14ac:dyDescent="0.4">
      <c r="A139" s="1591" t="s">
        <v>4148</v>
      </c>
      <c r="B139" s="1582" t="s">
        <v>4149</v>
      </c>
      <c r="C139" s="1586" t="s">
        <v>4</v>
      </c>
      <c r="D139" s="1583">
        <v>4</v>
      </c>
      <c r="E139" s="1584">
        <v>80</v>
      </c>
      <c r="F139" s="1623">
        <f t="shared" si="17"/>
        <v>320</v>
      </c>
      <c r="G139" s="1584">
        <v>200</v>
      </c>
      <c r="H139" s="1623">
        <f t="shared" si="18"/>
        <v>800</v>
      </c>
      <c r="I139" s="1584">
        <v>84.53</v>
      </c>
      <c r="J139" s="1623">
        <f t="shared" si="19"/>
        <v>338.12</v>
      </c>
      <c r="K139" s="1584">
        <v>413</v>
      </c>
      <c r="L139" s="1623">
        <f t="shared" si="20"/>
        <v>1652</v>
      </c>
      <c r="M139" s="1584">
        <v>180</v>
      </c>
      <c r="N139" s="1623">
        <f t="shared" si="21"/>
        <v>720</v>
      </c>
      <c r="O139" s="1584">
        <v>260</v>
      </c>
      <c r="P139" s="1623">
        <f t="shared" si="22"/>
        <v>1040</v>
      </c>
    </row>
    <row r="140" spans="1:16" ht="17" thickBot="1" x14ac:dyDescent="0.4">
      <c r="A140" s="1826" t="s">
        <v>4079</v>
      </c>
      <c r="B140" s="1827"/>
      <c r="C140" s="1827"/>
      <c r="D140" s="1827"/>
      <c r="E140" s="1617" t="s">
        <v>147</v>
      </c>
      <c r="F140" s="1617">
        <f>SUM(F132:F139)</f>
        <v>35309</v>
      </c>
      <c r="G140" s="1617"/>
      <c r="H140" s="1617">
        <f t="shared" ref="H140:P140" si="23">SUM(H132:H139)</f>
        <v>21168.9</v>
      </c>
      <c r="I140" s="1617"/>
      <c r="J140" s="1617">
        <f t="shared" si="23"/>
        <v>24856.12</v>
      </c>
      <c r="K140" s="1617"/>
      <c r="L140" s="1617">
        <f t="shared" si="23"/>
        <v>45244</v>
      </c>
      <c r="M140" s="1617"/>
      <c r="N140" s="1617">
        <f t="shared" si="23"/>
        <v>39320</v>
      </c>
      <c r="O140" s="1617"/>
      <c r="P140" s="1617">
        <f t="shared" si="23"/>
        <v>32804</v>
      </c>
    </row>
  </sheetData>
  <mergeCells count="8">
    <mergeCell ref="K4:L4"/>
    <mergeCell ref="M4:N4"/>
    <mergeCell ref="O4:P4"/>
    <mergeCell ref="A130:D130"/>
    <mergeCell ref="A140:D140"/>
    <mergeCell ref="E4:F4"/>
    <mergeCell ref="G4:H4"/>
    <mergeCell ref="I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22"/>
  <sheetViews>
    <sheetView workbookViewId="0">
      <selection activeCell="F6" sqref="F6:K6"/>
    </sheetView>
  </sheetViews>
  <sheetFormatPr defaultRowHeight="14.5" x14ac:dyDescent="0.35"/>
  <cols>
    <col min="3" max="3" width="42.7265625" customWidth="1"/>
    <col min="4" max="4" width="10.7265625" bestFit="1" customWidth="1"/>
    <col min="6" max="11" width="12.7265625" customWidth="1"/>
  </cols>
  <sheetData>
    <row r="1" spans="2:11" ht="15.5" x14ac:dyDescent="0.35">
      <c r="D1" s="694" t="s">
        <v>1578</v>
      </c>
    </row>
    <row r="2" spans="2:11" ht="15.5" x14ac:dyDescent="0.35">
      <c r="D2" s="694" t="s">
        <v>1579</v>
      </c>
    </row>
    <row r="3" spans="2:11" ht="15.5" x14ac:dyDescent="0.35">
      <c r="D3" s="763">
        <v>42199</v>
      </c>
    </row>
    <row r="5" spans="2:11" ht="15" thickBot="1" x14ac:dyDescent="0.4"/>
    <row r="6" spans="2:11" ht="15" thickBot="1" x14ac:dyDescent="0.4">
      <c r="F6" s="1730" t="s">
        <v>1592</v>
      </c>
      <c r="G6" s="1731"/>
      <c r="H6" s="1730" t="s">
        <v>1593</v>
      </c>
      <c r="I6" s="1731"/>
      <c r="J6" s="1730" t="s">
        <v>1594</v>
      </c>
      <c r="K6" s="1731"/>
    </row>
    <row r="7" spans="2:11" ht="15" thickBot="1" x14ac:dyDescent="0.4">
      <c r="C7" t="s">
        <v>93</v>
      </c>
      <c r="D7" t="s">
        <v>94</v>
      </c>
      <c r="E7" t="s">
        <v>456</v>
      </c>
      <c r="F7" s="147" t="s">
        <v>843</v>
      </c>
      <c r="G7" s="418" t="s">
        <v>340</v>
      </c>
      <c r="H7" s="147" t="s">
        <v>843</v>
      </c>
      <c r="I7" s="418" t="s">
        <v>341</v>
      </c>
      <c r="J7" s="147" t="s">
        <v>843</v>
      </c>
      <c r="K7" s="418" t="s">
        <v>341</v>
      </c>
    </row>
    <row r="8" spans="2:11" ht="15" thickBot="1" x14ac:dyDescent="0.4">
      <c r="B8" s="598">
        <v>1</v>
      </c>
      <c r="C8" s="598" t="s">
        <v>51</v>
      </c>
      <c r="D8" s="598">
        <v>1</v>
      </c>
      <c r="E8" s="598" t="s">
        <v>100</v>
      </c>
      <c r="F8" s="576">
        <v>2000</v>
      </c>
      <c r="G8" s="415">
        <v>2000</v>
      </c>
      <c r="H8" s="417">
        <v>1680.8</v>
      </c>
      <c r="I8" s="415">
        <v>1680.8</v>
      </c>
      <c r="J8" s="417">
        <v>4000</v>
      </c>
      <c r="K8" s="415">
        <v>4000</v>
      </c>
    </row>
    <row r="9" spans="2:11" ht="15" thickBot="1" x14ac:dyDescent="0.4">
      <c r="B9" s="598">
        <v>2</v>
      </c>
      <c r="C9" s="598" t="s">
        <v>832</v>
      </c>
      <c r="D9" s="598">
        <v>40</v>
      </c>
      <c r="E9" s="598" t="s">
        <v>3</v>
      </c>
      <c r="F9" s="576">
        <v>27.7</v>
      </c>
      <c r="G9" s="415">
        <v>1108</v>
      </c>
      <c r="H9" s="414">
        <v>29.25</v>
      </c>
      <c r="I9" s="415">
        <v>1170</v>
      </c>
      <c r="J9" s="414">
        <v>46</v>
      </c>
      <c r="K9" s="415">
        <v>1840</v>
      </c>
    </row>
    <row r="10" spans="2:11" ht="15" thickBot="1" x14ac:dyDescent="0.4">
      <c r="B10" s="598">
        <v>3</v>
      </c>
      <c r="C10" s="598" t="s">
        <v>833</v>
      </c>
      <c r="D10" s="598">
        <v>1</v>
      </c>
      <c r="E10" s="598" t="s">
        <v>10</v>
      </c>
      <c r="F10" s="576">
        <v>3740</v>
      </c>
      <c r="G10" s="415">
        <v>3740</v>
      </c>
      <c r="H10" s="414">
        <v>5371.3</v>
      </c>
      <c r="I10" s="415">
        <v>5371.3</v>
      </c>
      <c r="J10" s="414">
        <v>4100</v>
      </c>
      <c r="K10" s="415">
        <v>4100</v>
      </c>
    </row>
    <row r="11" spans="2:11" ht="15" thickBot="1" x14ac:dyDescent="0.4">
      <c r="B11" s="598">
        <v>4</v>
      </c>
      <c r="C11" s="598" t="s">
        <v>834</v>
      </c>
      <c r="D11" s="598">
        <v>1181</v>
      </c>
      <c r="E11" s="598" t="s">
        <v>3</v>
      </c>
      <c r="F11" s="576">
        <v>8.77</v>
      </c>
      <c r="G11" s="415">
        <v>10357.370000000001</v>
      </c>
      <c r="H11" s="414">
        <v>7.55</v>
      </c>
      <c r="I11" s="415">
        <v>8916.5499999999993</v>
      </c>
      <c r="J11" s="414">
        <v>14.2</v>
      </c>
      <c r="K11" s="415">
        <v>16770.2</v>
      </c>
    </row>
    <row r="12" spans="2:11" ht="15" thickBot="1" x14ac:dyDescent="0.4">
      <c r="B12" s="598">
        <v>5</v>
      </c>
      <c r="C12" s="598" t="s">
        <v>835</v>
      </c>
      <c r="D12" s="598">
        <v>1156</v>
      </c>
      <c r="E12" s="598" t="s">
        <v>3</v>
      </c>
      <c r="F12" s="576">
        <v>7.97</v>
      </c>
      <c r="G12" s="415">
        <v>9213.32</v>
      </c>
      <c r="H12" s="414">
        <v>5.4</v>
      </c>
      <c r="I12" s="415">
        <v>6242.4</v>
      </c>
      <c r="J12" s="414">
        <v>11.15</v>
      </c>
      <c r="K12" s="415">
        <v>12889.4</v>
      </c>
    </row>
    <row r="13" spans="2:11" ht="15" thickBot="1" x14ac:dyDescent="0.4">
      <c r="B13" s="598">
        <v>6</v>
      </c>
      <c r="C13" s="598" t="s">
        <v>836</v>
      </c>
      <c r="D13" s="598">
        <v>10</v>
      </c>
      <c r="E13" s="598" t="s">
        <v>10</v>
      </c>
      <c r="F13" s="576">
        <v>740</v>
      </c>
      <c r="G13" s="415">
        <v>7400</v>
      </c>
      <c r="H13" s="414">
        <v>1198.78</v>
      </c>
      <c r="I13" s="415">
        <v>11987.8</v>
      </c>
      <c r="J13" s="414">
        <v>1085</v>
      </c>
      <c r="K13" s="415">
        <v>10850</v>
      </c>
    </row>
    <row r="14" spans="2:11" ht="15" thickBot="1" x14ac:dyDescent="0.4">
      <c r="B14" s="598">
        <v>7</v>
      </c>
      <c r="C14" s="598" t="s">
        <v>837</v>
      </c>
      <c r="D14" s="598">
        <v>10</v>
      </c>
      <c r="E14" s="598" t="s">
        <v>10</v>
      </c>
      <c r="F14" s="576">
        <v>3900</v>
      </c>
      <c r="G14" s="415">
        <v>39000</v>
      </c>
      <c r="H14" s="414">
        <v>1969.44</v>
      </c>
      <c r="I14" s="415">
        <v>19694.400000000001</v>
      </c>
      <c r="J14" s="414">
        <v>2275</v>
      </c>
      <c r="K14" s="415">
        <v>22750</v>
      </c>
    </row>
    <row r="15" spans="2:11" ht="15" thickBot="1" x14ac:dyDescent="0.4">
      <c r="B15" s="598">
        <v>8</v>
      </c>
      <c r="C15" s="598" t="s">
        <v>838</v>
      </c>
      <c r="D15" s="598">
        <v>10</v>
      </c>
      <c r="E15" s="598" t="s">
        <v>10</v>
      </c>
      <c r="F15" s="576">
        <v>0</v>
      </c>
      <c r="G15" s="415">
        <v>0</v>
      </c>
      <c r="H15" s="414">
        <v>1969.44</v>
      </c>
      <c r="I15" s="415">
        <v>19694.400000000001</v>
      </c>
      <c r="J15" s="414">
        <v>1140</v>
      </c>
      <c r="K15" s="415">
        <v>11400</v>
      </c>
    </row>
    <row r="16" spans="2:11" ht="15" thickBot="1" x14ac:dyDescent="0.4">
      <c r="B16" s="598">
        <v>9</v>
      </c>
      <c r="C16" s="598" t="s">
        <v>839</v>
      </c>
      <c r="D16" s="598">
        <v>10</v>
      </c>
      <c r="E16" s="598" t="s">
        <v>10</v>
      </c>
      <c r="F16" s="576">
        <v>440</v>
      </c>
      <c r="G16" s="415">
        <v>4400</v>
      </c>
      <c r="H16" s="414">
        <v>295.02</v>
      </c>
      <c r="I16" s="415">
        <v>2950.2</v>
      </c>
      <c r="J16" s="414">
        <v>790</v>
      </c>
      <c r="K16" s="415">
        <v>7900</v>
      </c>
    </row>
    <row r="17" spans="2:11" ht="15" thickBot="1" x14ac:dyDescent="0.4">
      <c r="B17" s="598">
        <v>10</v>
      </c>
      <c r="C17" s="598" t="s">
        <v>840</v>
      </c>
      <c r="D17" s="598">
        <v>1</v>
      </c>
      <c r="E17" s="598" t="s">
        <v>100</v>
      </c>
      <c r="F17" s="576">
        <v>1500</v>
      </c>
      <c r="G17" s="415">
        <v>1500</v>
      </c>
      <c r="H17" s="414">
        <v>972.4</v>
      </c>
      <c r="I17" s="415">
        <v>972.4</v>
      </c>
      <c r="J17" s="414">
        <v>2220</v>
      </c>
      <c r="K17" s="415">
        <v>2220</v>
      </c>
    </row>
    <row r="18" spans="2:11" ht="15" thickBot="1" x14ac:dyDescent="0.4">
      <c r="B18" s="598">
        <v>11</v>
      </c>
      <c r="C18" s="598" t="s">
        <v>841</v>
      </c>
      <c r="D18" s="598">
        <v>1</v>
      </c>
      <c r="E18" s="598" t="s">
        <v>100</v>
      </c>
      <c r="F18" s="576">
        <v>1870.01</v>
      </c>
      <c r="G18" s="415">
        <v>1870.01</v>
      </c>
      <c r="H18" s="414">
        <v>3010.4</v>
      </c>
      <c r="I18" s="415">
        <v>3010.4</v>
      </c>
      <c r="J18" s="414">
        <v>2460</v>
      </c>
      <c r="K18" s="415">
        <v>2460</v>
      </c>
    </row>
    <row r="19" spans="2:11" ht="15" thickBot="1" x14ac:dyDescent="0.4">
      <c r="B19" s="598">
        <v>12</v>
      </c>
      <c r="C19" s="598" t="s">
        <v>842</v>
      </c>
      <c r="D19" s="598">
        <v>1</v>
      </c>
      <c r="E19" s="598" t="s">
        <v>100</v>
      </c>
      <c r="F19" s="576">
        <v>5000</v>
      </c>
      <c r="G19" s="415">
        <v>5000</v>
      </c>
      <c r="H19" s="414">
        <v>5000</v>
      </c>
      <c r="I19" s="415">
        <v>5000</v>
      </c>
      <c r="J19" s="414">
        <v>5000</v>
      </c>
      <c r="K19" s="415">
        <v>5000</v>
      </c>
    </row>
    <row r="20" spans="2:11" x14ac:dyDescent="0.35">
      <c r="C20" t="s">
        <v>355</v>
      </c>
      <c r="F20" s="413"/>
      <c r="G20" s="415">
        <v>85588.7</v>
      </c>
      <c r="H20" s="413"/>
      <c r="I20" s="415">
        <v>86690.65</v>
      </c>
      <c r="J20" s="413"/>
      <c r="K20" s="415">
        <v>102179.6</v>
      </c>
    </row>
    <row r="21" spans="2:11" ht="15" thickBot="1" x14ac:dyDescent="0.4">
      <c r="C21" t="s">
        <v>356</v>
      </c>
      <c r="F21" s="413"/>
      <c r="G21" s="415">
        <v>15403.31</v>
      </c>
      <c r="H21" s="413"/>
      <c r="I21" s="415">
        <v>17228.75</v>
      </c>
      <c r="J21" s="413"/>
      <c r="K21" s="415">
        <v>22750</v>
      </c>
    </row>
    <row r="22" spans="2:11" ht="15" thickBot="1" x14ac:dyDescent="0.4">
      <c r="C22" t="s">
        <v>357</v>
      </c>
      <c r="F22" s="416"/>
      <c r="G22" s="419">
        <v>100992.01</v>
      </c>
      <c r="H22" s="416"/>
      <c r="I22" s="419">
        <v>103919.4</v>
      </c>
      <c r="J22" s="416"/>
      <c r="K22" s="419">
        <v>124929.60000000001</v>
      </c>
    </row>
  </sheetData>
  <mergeCells count="3">
    <mergeCell ref="F6:G6"/>
    <mergeCell ref="H6:I6"/>
    <mergeCell ref="J6:K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9"/>
  <sheetViews>
    <sheetView workbookViewId="0">
      <selection activeCell="F6" sqref="F6:O6"/>
    </sheetView>
  </sheetViews>
  <sheetFormatPr defaultRowHeight="14.5" x14ac:dyDescent="0.35"/>
  <cols>
    <col min="3" max="3" width="40.453125" customWidth="1"/>
    <col min="4" max="4" width="10.7265625" bestFit="1" customWidth="1"/>
    <col min="6" max="15" width="14.7265625" customWidth="1"/>
  </cols>
  <sheetData>
    <row r="1" spans="1:15" ht="15.5" x14ac:dyDescent="0.35">
      <c r="D1" s="692" t="s">
        <v>338</v>
      </c>
    </row>
    <row r="2" spans="1:15" ht="15.5" x14ac:dyDescent="0.35">
      <c r="D2" s="693" t="s">
        <v>317</v>
      </c>
      <c r="E2" s="577"/>
      <c r="F2" s="577"/>
      <c r="G2" s="577"/>
      <c r="H2" s="577"/>
    </row>
    <row r="3" spans="1:15" ht="15.5" x14ac:dyDescent="0.35">
      <c r="D3" s="763">
        <v>42646</v>
      </c>
      <c r="F3" s="102"/>
      <c r="G3" s="103"/>
      <c r="H3" s="104"/>
    </row>
    <row r="4" spans="1:15" x14ac:dyDescent="0.35">
      <c r="A4" s="577"/>
      <c r="B4" s="577"/>
      <c r="C4" s="577"/>
      <c r="D4" s="577"/>
      <c r="E4" s="577"/>
      <c r="F4" s="577"/>
      <c r="G4" s="577"/>
      <c r="H4" s="577"/>
    </row>
    <row r="5" spans="1:15" ht="15" thickBot="1" x14ac:dyDescent="0.4">
      <c r="F5" s="105"/>
      <c r="G5" s="106"/>
      <c r="J5" s="107"/>
    </row>
    <row r="6" spans="1:15" ht="15" thickBot="1" x14ac:dyDescent="0.4">
      <c r="D6" s="107"/>
      <c r="E6" s="107"/>
      <c r="F6" s="1828" t="s">
        <v>1592</v>
      </c>
      <c r="G6" s="1829"/>
      <c r="H6" s="1828" t="s">
        <v>1593</v>
      </c>
      <c r="I6" s="1829"/>
      <c r="J6" s="1828" t="s">
        <v>1594</v>
      </c>
      <c r="K6" s="1829"/>
      <c r="L6" s="1828" t="s">
        <v>1595</v>
      </c>
      <c r="M6" s="1829"/>
      <c r="N6" s="1828" t="s">
        <v>1596</v>
      </c>
      <c r="O6" s="1829"/>
    </row>
    <row r="7" spans="1:15" ht="15" customHeight="1" thickTop="1" thickBot="1" x14ac:dyDescent="0.4">
      <c r="C7" s="620" t="s">
        <v>93</v>
      </c>
      <c r="D7" s="621" t="s">
        <v>94</v>
      </c>
      <c r="E7" s="621" t="s">
        <v>339</v>
      </c>
      <c r="F7" s="109" t="s">
        <v>1589</v>
      </c>
      <c r="G7" s="110" t="s">
        <v>340</v>
      </c>
      <c r="H7" s="109" t="s">
        <v>1589</v>
      </c>
      <c r="I7" s="110" t="s">
        <v>340</v>
      </c>
      <c r="J7" s="109" t="s">
        <v>1589</v>
      </c>
      <c r="K7" s="110" t="s">
        <v>340</v>
      </c>
      <c r="L7" s="109" t="s">
        <v>1589</v>
      </c>
      <c r="M7" s="110" t="s">
        <v>340</v>
      </c>
      <c r="N7" s="109" t="s">
        <v>1589</v>
      </c>
      <c r="O7" s="110" t="s">
        <v>340</v>
      </c>
    </row>
    <row r="8" spans="1:15" ht="15" customHeight="1" thickBot="1" x14ac:dyDescent="0.4">
      <c r="A8">
        <v>1</v>
      </c>
      <c r="C8" s="111" t="s">
        <v>342</v>
      </c>
      <c r="D8" s="622">
        <v>1</v>
      </c>
      <c r="E8" s="117" t="s">
        <v>100</v>
      </c>
      <c r="F8" s="113">
        <v>14000</v>
      </c>
      <c r="G8" s="114">
        <f t="shared" ref="G8:G25" si="0">PRODUCT(D8, F8)</f>
        <v>14000</v>
      </c>
      <c r="H8" s="113">
        <v>4000</v>
      </c>
      <c r="I8" s="115">
        <f>PRODUCT(D8, H8)</f>
        <v>4000</v>
      </c>
      <c r="J8" s="113">
        <v>5000</v>
      </c>
      <c r="K8" s="114">
        <f t="shared" ref="K8:K25" si="1">PRODUCT(D8, J8)</f>
        <v>5000</v>
      </c>
      <c r="L8" s="17">
        <v>5000</v>
      </c>
      <c r="M8" s="114">
        <f>PRODUCT(D8,L8)</f>
        <v>5000</v>
      </c>
      <c r="N8" s="17">
        <v>1000</v>
      </c>
      <c r="O8" s="114">
        <f>PRODUCT(D8,N8)</f>
        <v>1000</v>
      </c>
    </row>
    <row r="9" spans="1:15" ht="15" customHeight="1" thickBot="1" x14ac:dyDescent="0.4">
      <c r="A9">
        <v>2</v>
      </c>
      <c r="B9">
        <v>201</v>
      </c>
      <c r="C9" s="562" t="s">
        <v>12</v>
      </c>
      <c r="D9" s="117">
        <v>1</v>
      </c>
      <c r="E9" s="117" t="s">
        <v>100</v>
      </c>
      <c r="F9" s="113">
        <v>2771</v>
      </c>
      <c r="G9" s="114">
        <f>PRODUCT(D9, F9)</f>
        <v>2771</v>
      </c>
      <c r="H9" s="113">
        <v>4500</v>
      </c>
      <c r="I9" s="115">
        <f>PRODUCT(D9, H9)</f>
        <v>4500</v>
      </c>
      <c r="J9" s="113">
        <v>8500</v>
      </c>
      <c r="K9" s="114">
        <f t="shared" si="1"/>
        <v>8500</v>
      </c>
      <c r="L9" s="17">
        <v>1500</v>
      </c>
      <c r="M9" s="114">
        <f t="shared" ref="M9:M25" si="2">PRODUCT(D9,L9)</f>
        <v>1500</v>
      </c>
      <c r="N9" s="17">
        <v>19500</v>
      </c>
      <c r="O9" s="114">
        <f t="shared" ref="O9:O25" si="3">PRODUCT(D9,N9)</f>
        <v>19500</v>
      </c>
    </row>
    <row r="10" spans="1:15" ht="15" customHeight="1" thickBot="1" x14ac:dyDescent="0.4">
      <c r="A10">
        <v>3</v>
      </c>
      <c r="C10" s="562" t="s">
        <v>116</v>
      </c>
      <c r="D10" s="117">
        <v>100</v>
      </c>
      <c r="E10" s="117" t="s">
        <v>3</v>
      </c>
      <c r="F10" s="113">
        <v>2.5</v>
      </c>
      <c r="G10" s="114">
        <f t="shared" si="0"/>
        <v>250</v>
      </c>
      <c r="H10" s="113">
        <v>8.33</v>
      </c>
      <c r="I10" s="115">
        <f>PRODUCT(D10, H10)</f>
        <v>833</v>
      </c>
      <c r="J10" s="113">
        <v>3</v>
      </c>
      <c r="K10" s="114">
        <f t="shared" si="1"/>
        <v>300</v>
      </c>
      <c r="L10" s="17">
        <v>3.25</v>
      </c>
      <c r="M10" s="114">
        <f t="shared" si="2"/>
        <v>325</v>
      </c>
      <c r="N10" s="17">
        <v>2</v>
      </c>
      <c r="O10" s="114">
        <f t="shared" si="3"/>
        <v>200</v>
      </c>
    </row>
    <row r="11" spans="1:15" ht="15" customHeight="1" thickBot="1" x14ac:dyDescent="0.4">
      <c r="A11">
        <v>4</v>
      </c>
      <c r="C11" s="562" t="s">
        <v>156</v>
      </c>
      <c r="D11" s="117">
        <v>163</v>
      </c>
      <c r="E11" s="117" t="s">
        <v>8</v>
      </c>
      <c r="F11" s="120">
        <v>8</v>
      </c>
      <c r="G11" s="114">
        <f t="shared" si="0"/>
        <v>1304</v>
      </c>
      <c r="H11" s="121">
        <v>19.64</v>
      </c>
      <c r="I11" s="122">
        <v>3200</v>
      </c>
      <c r="J11" s="121">
        <v>2</v>
      </c>
      <c r="K11" s="114">
        <f t="shared" si="1"/>
        <v>326</v>
      </c>
      <c r="L11" s="27">
        <v>25</v>
      </c>
      <c r="M11" s="114">
        <f t="shared" si="2"/>
        <v>4075</v>
      </c>
      <c r="N11" s="27">
        <v>1</v>
      </c>
      <c r="O11" s="114">
        <f t="shared" si="3"/>
        <v>163</v>
      </c>
    </row>
    <row r="12" spans="1:15" ht="15" customHeight="1" thickBot="1" x14ac:dyDescent="0.4">
      <c r="A12">
        <v>5</v>
      </c>
      <c r="B12">
        <v>203</v>
      </c>
      <c r="C12" s="562" t="s">
        <v>343</v>
      </c>
      <c r="D12" s="117">
        <v>1</v>
      </c>
      <c r="E12" s="117" t="s">
        <v>100</v>
      </c>
      <c r="F12" s="120">
        <v>6000</v>
      </c>
      <c r="G12" s="114">
        <f t="shared" si="0"/>
        <v>6000</v>
      </c>
      <c r="H12" s="121">
        <v>8550</v>
      </c>
      <c r="I12" s="115">
        <f t="shared" ref="I12:I25" si="4">PRODUCT(D12, H12)</f>
        <v>8550</v>
      </c>
      <c r="J12" s="121">
        <v>6000</v>
      </c>
      <c r="K12" s="114">
        <f t="shared" si="1"/>
        <v>6000</v>
      </c>
      <c r="L12" s="27">
        <v>2500</v>
      </c>
      <c r="M12" s="114">
        <f t="shared" si="2"/>
        <v>2500</v>
      </c>
      <c r="N12" s="27">
        <v>42000</v>
      </c>
      <c r="O12" s="114">
        <f t="shared" si="3"/>
        <v>42000</v>
      </c>
    </row>
    <row r="13" spans="1:15" ht="15" customHeight="1" thickBot="1" x14ac:dyDescent="0.4">
      <c r="A13">
        <v>6</v>
      </c>
      <c r="B13">
        <v>301</v>
      </c>
      <c r="C13" s="562" t="s">
        <v>344</v>
      </c>
      <c r="D13" s="117">
        <v>51</v>
      </c>
      <c r="E13" s="117" t="s">
        <v>4</v>
      </c>
      <c r="F13" s="120">
        <v>280</v>
      </c>
      <c r="G13" s="124">
        <f>PRODUCT(D13, F13)</f>
        <v>14280</v>
      </c>
      <c r="H13" s="121">
        <v>362.75</v>
      </c>
      <c r="I13" s="122">
        <v>18500</v>
      </c>
      <c r="J13" s="121">
        <v>273</v>
      </c>
      <c r="K13" s="114">
        <f t="shared" si="1"/>
        <v>13923</v>
      </c>
      <c r="L13" s="27">
        <v>285</v>
      </c>
      <c r="M13" s="114">
        <f t="shared" si="2"/>
        <v>14535</v>
      </c>
      <c r="N13" s="27">
        <v>250</v>
      </c>
      <c r="O13" s="114">
        <f t="shared" si="3"/>
        <v>12750</v>
      </c>
    </row>
    <row r="14" spans="1:15" ht="15" customHeight="1" thickBot="1" x14ac:dyDescent="0.4">
      <c r="A14">
        <v>7</v>
      </c>
      <c r="B14">
        <v>304</v>
      </c>
      <c r="C14" s="562" t="s">
        <v>38</v>
      </c>
      <c r="D14" s="117">
        <v>67</v>
      </c>
      <c r="E14" s="117" t="s">
        <v>4</v>
      </c>
      <c r="F14" s="120">
        <v>70</v>
      </c>
      <c r="G14" s="114">
        <f t="shared" si="0"/>
        <v>4690</v>
      </c>
      <c r="H14" s="121">
        <v>97.02</v>
      </c>
      <c r="I14" s="122">
        <v>6500</v>
      </c>
      <c r="J14" s="121">
        <v>52</v>
      </c>
      <c r="K14" s="114">
        <f t="shared" si="1"/>
        <v>3484</v>
      </c>
      <c r="L14" s="27">
        <v>100</v>
      </c>
      <c r="M14" s="114">
        <f t="shared" si="2"/>
        <v>6700</v>
      </c>
      <c r="N14" s="27">
        <v>40</v>
      </c>
      <c r="O14" s="114">
        <f t="shared" si="3"/>
        <v>2680</v>
      </c>
    </row>
    <row r="15" spans="1:15" ht="15" customHeight="1" thickBot="1" x14ac:dyDescent="0.4">
      <c r="A15">
        <v>8</v>
      </c>
      <c r="B15">
        <v>407</v>
      </c>
      <c r="C15" s="562" t="s">
        <v>345</v>
      </c>
      <c r="D15" s="117">
        <v>16</v>
      </c>
      <c r="E15" s="117" t="s">
        <v>9</v>
      </c>
      <c r="F15" s="120">
        <v>5</v>
      </c>
      <c r="G15" s="114">
        <f t="shared" si="0"/>
        <v>80</v>
      </c>
      <c r="H15" s="121">
        <v>70</v>
      </c>
      <c r="I15" s="115">
        <f>PRODUCT(D15, H15)</f>
        <v>1120</v>
      </c>
      <c r="J15" s="121">
        <v>10</v>
      </c>
      <c r="K15" s="114">
        <f t="shared" si="1"/>
        <v>160</v>
      </c>
      <c r="L15" s="27">
        <v>2</v>
      </c>
      <c r="M15" s="114">
        <f t="shared" si="2"/>
        <v>32</v>
      </c>
      <c r="N15" s="27">
        <v>5</v>
      </c>
      <c r="O15" s="114">
        <f t="shared" si="3"/>
        <v>80</v>
      </c>
    </row>
    <row r="16" spans="1:15" ht="15" customHeight="1" thickBot="1" x14ac:dyDescent="0.4">
      <c r="A16">
        <v>9</v>
      </c>
      <c r="B16">
        <v>448</v>
      </c>
      <c r="C16" s="562" t="s">
        <v>128</v>
      </c>
      <c r="D16" s="117">
        <v>25</v>
      </c>
      <c r="E16" s="117" t="s">
        <v>4</v>
      </c>
      <c r="F16" s="120">
        <v>300</v>
      </c>
      <c r="G16" s="114">
        <f t="shared" si="0"/>
        <v>7500</v>
      </c>
      <c r="H16" s="121">
        <v>417.28</v>
      </c>
      <c r="I16" s="115">
        <f t="shared" si="4"/>
        <v>10432</v>
      </c>
      <c r="J16" s="121">
        <v>410</v>
      </c>
      <c r="K16" s="114">
        <f t="shared" si="1"/>
        <v>10250</v>
      </c>
      <c r="L16" s="27">
        <v>300</v>
      </c>
      <c r="M16" s="114">
        <f t="shared" si="2"/>
        <v>7500</v>
      </c>
      <c r="N16" s="27">
        <v>275</v>
      </c>
      <c r="O16" s="114">
        <f t="shared" si="3"/>
        <v>6875</v>
      </c>
    </row>
    <row r="17" spans="1:15" ht="15" customHeight="1" thickBot="1" x14ac:dyDescent="0.4">
      <c r="A17">
        <v>10</v>
      </c>
      <c r="B17">
        <v>451</v>
      </c>
      <c r="C17" s="562" t="s">
        <v>346</v>
      </c>
      <c r="D17" s="117">
        <v>81</v>
      </c>
      <c r="E17" s="117" t="s">
        <v>4</v>
      </c>
      <c r="F17" s="120">
        <v>475</v>
      </c>
      <c r="G17" s="114">
        <f t="shared" si="0"/>
        <v>38475</v>
      </c>
      <c r="H17" s="121">
        <v>532.29</v>
      </c>
      <c r="I17" s="122">
        <v>43115</v>
      </c>
      <c r="J17" s="121">
        <v>810</v>
      </c>
      <c r="K17" s="114">
        <f t="shared" si="1"/>
        <v>65610</v>
      </c>
      <c r="L17" s="27">
        <v>910</v>
      </c>
      <c r="M17" s="114">
        <f t="shared" si="2"/>
        <v>73710</v>
      </c>
      <c r="N17" s="27">
        <v>1000</v>
      </c>
      <c r="O17" s="114">
        <f t="shared" si="3"/>
        <v>81000</v>
      </c>
    </row>
    <row r="18" spans="1:15" ht="15" customHeight="1" thickBot="1" x14ac:dyDescent="0.4">
      <c r="A18">
        <v>11</v>
      </c>
      <c r="B18">
        <v>601</v>
      </c>
      <c r="C18" s="562" t="s">
        <v>347</v>
      </c>
      <c r="D18" s="117">
        <v>12</v>
      </c>
      <c r="E18" s="117" t="s">
        <v>4</v>
      </c>
      <c r="F18" s="125">
        <v>140</v>
      </c>
      <c r="G18" s="114">
        <f t="shared" si="0"/>
        <v>1680</v>
      </c>
      <c r="H18" s="121">
        <v>325</v>
      </c>
      <c r="I18" s="115">
        <f t="shared" si="4"/>
        <v>3900</v>
      </c>
      <c r="J18" s="121">
        <v>75</v>
      </c>
      <c r="K18" s="114">
        <f t="shared" si="1"/>
        <v>900</v>
      </c>
      <c r="L18" s="27">
        <v>100</v>
      </c>
      <c r="M18" s="114">
        <f t="shared" si="2"/>
        <v>1200</v>
      </c>
      <c r="N18" s="27">
        <v>100</v>
      </c>
      <c r="O18" s="114">
        <f t="shared" si="3"/>
        <v>1200</v>
      </c>
    </row>
    <row r="19" spans="1:15" ht="15" customHeight="1" thickBot="1" x14ac:dyDescent="0.4">
      <c r="A19">
        <v>12</v>
      </c>
      <c r="B19">
        <v>603</v>
      </c>
      <c r="C19" s="562" t="s">
        <v>348</v>
      </c>
      <c r="D19" s="117">
        <v>50</v>
      </c>
      <c r="E19" s="117" t="s">
        <v>3</v>
      </c>
      <c r="F19" s="125">
        <v>32</v>
      </c>
      <c r="G19" s="114">
        <f t="shared" si="0"/>
        <v>1600</v>
      </c>
      <c r="H19" s="126">
        <v>64</v>
      </c>
      <c r="I19" s="115">
        <f t="shared" si="4"/>
        <v>3200</v>
      </c>
      <c r="J19" s="121">
        <v>32</v>
      </c>
      <c r="K19" s="114">
        <f t="shared" si="1"/>
        <v>1600</v>
      </c>
      <c r="L19" s="27">
        <v>75</v>
      </c>
      <c r="M19" s="114">
        <f t="shared" si="2"/>
        <v>3750</v>
      </c>
      <c r="N19" s="27">
        <v>40</v>
      </c>
      <c r="O19" s="114">
        <f t="shared" si="3"/>
        <v>2000</v>
      </c>
    </row>
    <row r="20" spans="1:15" ht="15" customHeight="1" thickBot="1" x14ac:dyDescent="0.4">
      <c r="A20">
        <v>13</v>
      </c>
      <c r="C20" s="562" t="s">
        <v>349</v>
      </c>
      <c r="D20" s="117">
        <v>2</v>
      </c>
      <c r="E20" s="117" t="s">
        <v>10</v>
      </c>
      <c r="F20" s="125">
        <v>800</v>
      </c>
      <c r="G20" s="114">
        <f t="shared" si="0"/>
        <v>1600</v>
      </c>
      <c r="H20" s="121">
        <v>1200</v>
      </c>
      <c r="I20" s="122">
        <v>2500</v>
      </c>
      <c r="J20" s="121">
        <v>700</v>
      </c>
      <c r="K20" s="114">
        <f t="shared" si="1"/>
        <v>1400</v>
      </c>
      <c r="L20" s="27">
        <v>900</v>
      </c>
      <c r="M20" s="114">
        <f t="shared" si="2"/>
        <v>1800</v>
      </c>
      <c r="N20" s="27">
        <v>500</v>
      </c>
      <c r="O20" s="114">
        <f t="shared" si="3"/>
        <v>1000</v>
      </c>
    </row>
    <row r="21" spans="1:15" ht="15" customHeight="1" thickBot="1" x14ac:dyDescent="0.4">
      <c r="A21">
        <v>14</v>
      </c>
      <c r="B21">
        <v>644</v>
      </c>
      <c r="C21" s="562" t="s">
        <v>350</v>
      </c>
      <c r="D21" s="117">
        <v>1</v>
      </c>
      <c r="E21" s="117" t="s">
        <v>100</v>
      </c>
      <c r="F21" s="125">
        <v>2500</v>
      </c>
      <c r="G21" s="114">
        <f t="shared" si="0"/>
        <v>2500</v>
      </c>
      <c r="H21" s="121">
        <v>2400</v>
      </c>
      <c r="I21" s="115">
        <f t="shared" si="4"/>
        <v>2400</v>
      </c>
      <c r="J21" s="121">
        <v>1000</v>
      </c>
      <c r="K21" s="114">
        <f t="shared" si="1"/>
        <v>1000</v>
      </c>
      <c r="L21" s="27">
        <v>1500</v>
      </c>
      <c r="M21" s="114">
        <f t="shared" si="2"/>
        <v>1500</v>
      </c>
      <c r="N21" s="27">
        <v>1000</v>
      </c>
      <c r="O21" s="114">
        <f t="shared" si="3"/>
        <v>1000</v>
      </c>
    </row>
    <row r="22" spans="1:15" ht="15" customHeight="1" thickBot="1" x14ac:dyDescent="0.4">
      <c r="A22">
        <v>15</v>
      </c>
      <c r="B22">
        <v>659</v>
      </c>
      <c r="C22" s="562" t="s">
        <v>351</v>
      </c>
      <c r="D22" s="117">
        <v>1</v>
      </c>
      <c r="E22" s="117" t="s">
        <v>100</v>
      </c>
      <c r="F22" s="125">
        <v>1800</v>
      </c>
      <c r="G22" s="114">
        <f t="shared" si="0"/>
        <v>1800</v>
      </c>
      <c r="H22" s="121">
        <v>850</v>
      </c>
      <c r="I22" s="115">
        <f t="shared" si="4"/>
        <v>850</v>
      </c>
      <c r="J22" s="121">
        <v>1500</v>
      </c>
      <c r="K22" s="114">
        <f t="shared" si="1"/>
        <v>1500</v>
      </c>
      <c r="L22" s="27">
        <v>500</v>
      </c>
      <c r="M22" s="114">
        <f t="shared" si="2"/>
        <v>500</v>
      </c>
      <c r="N22" s="27">
        <v>1000</v>
      </c>
      <c r="O22" s="114">
        <f t="shared" si="3"/>
        <v>1000</v>
      </c>
    </row>
    <row r="23" spans="1:15" ht="15" customHeight="1" thickBot="1" x14ac:dyDescent="0.4">
      <c r="A23">
        <v>16</v>
      </c>
      <c r="B23">
        <v>411</v>
      </c>
      <c r="C23" s="562" t="s">
        <v>352</v>
      </c>
      <c r="D23" s="117">
        <v>6</v>
      </c>
      <c r="E23" s="117" t="s">
        <v>4</v>
      </c>
      <c r="F23" s="125">
        <v>200</v>
      </c>
      <c r="G23" s="114">
        <f t="shared" si="0"/>
        <v>1200</v>
      </c>
      <c r="H23" s="121">
        <v>100</v>
      </c>
      <c r="I23" s="115">
        <f t="shared" si="4"/>
        <v>600</v>
      </c>
      <c r="J23" s="121">
        <v>225</v>
      </c>
      <c r="K23" s="114">
        <f t="shared" si="1"/>
        <v>1350</v>
      </c>
      <c r="L23" s="27">
        <v>85</v>
      </c>
      <c r="M23" s="114">
        <f t="shared" si="2"/>
        <v>510</v>
      </c>
      <c r="N23" s="27">
        <v>50</v>
      </c>
      <c r="O23" s="114">
        <f t="shared" si="3"/>
        <v>300</v>
      </c>
    </row>
    <row r="24" spans="1:15" ht="15" customHeight="1" thickBot="1" x14ac:dyDescent="0.4">
      <c r="A24">
        <v>17</v>
      </c>
      <c r="C24" s="562" t="s">
        <v>353</v>
      </c>
      <c r="D24" s="117">
        <v>58</v>
      </c>
      <c r="E24" s="117" t="s">
        <v>3</v>
      </c>
      <c r="F24" s="125">
        <v>25</v>
      </c>
      <c r="G24" s="114">
        <f t="shared" si="0"/>
        <v>1450</v>
      </c>
      <c r="H24" s="121">
        <v>31.9</v>
      </c>
      <c r="I24" s="122">
        <v>1850</v>
      </c>
      <c r="J24" s="121">
        <v>31</v>
      </c>
      <c r="K24" s="114">
        <f t="shared" si="1"/>
        <v>1798</v>
      </c>
      <c r="L24" s="27">
        <v>45</v>
      </c>
      <c r="M24" s="114">
        <f t="shared" si="2"/>
        <v>2610</v>
      </c>
      <c r="N24" s="27">
        <v>10</v>
      </c>
      <c r="O24" s="114">
        <f t="shared" si="3"/>
        <v>580</v>
      </c>
    </row>
    <row r="25" spans="1:15" ht="15" customHeight="1" thickBot="1" x14ac:dyDescent="0.4">
      <c r="A25">
        <v>18</v>
      </c>
      <c r="C25" s="562" t="s">
        <v>354</v>
      </c>
      <c r="D25" s="117">
        <v>10</v>
      </c>
      <c r="E25" s="117" t="s">
        <v>4</v>
      </c>
      <c r="F25" s="127">
        <v>50</v>
      </c>
      <c r="G25" s="128">
        <f t="shared" si="0"/>
        <v>500</v>
      </c>
      <c r="H25" s="129">
        <v>185</v>
      </c>
      <c r="I25" s="115">
        <f t="shared" si="4"/>
        <v>1850</v>
      </c>
      <c r="J25" s="129">
        <v>120</v>
      </c>
      <c r="K25" s="128">
        <f t="shared" si="1"/>
        <v>1200</v>
      </c>
      <c r="L25" s="129">
        <v>50</v>
      </c>
      <c r="M25" s="130">
        <f t="shared" si="2"/>
        <v>500</v>
      </c>
      <c r="N25" s="129">
        <v>50</v>
      </c>
      <c r="O25" s="114">
        <f t="shared" si="3"/>
        <v>500</v>
      </c>
    </row>
    <row r="26" spans="1:15" ht="15" customHeight="1" thickBot="1" x14ac:dyDescent="0.4">
      <c r="C26" s="562" t="s">
        <v>355</v>
      </c>
      <c r="D26" s="117"/>
      <c r="E26" s="117"/>
      <c r="F26" s="131"/>
      <c r="G26" s="132">
        <f>SUM(G8:G25)</f>
        <v>101680</v>
      </c>
      <c r="H26" s="133"/>
      <c r="I26" s="134">
        <f>SUM(I8:I25)</f>
        <v>117900</v>
      </c>
      <c r="J26" s="133"/>
      <c r="K26" s="135">
        <f>SUM(K8:K25)</f>
        <v>124301</v>
      </c>
      <c r="L26" s="136"/>
      <c r="M26" s="137">
        <f>SUM(M8:M25)</f>
        <v>128247</v>
      </c>
      <c r="N26" s="136"/>
      <c r="O26" s="137">
        <f>SUM(O8:O25)</f>
        <v>173828</v>
      </c>
    </row>
    <row r="27" spans="1:15" ht="15" customHeight="1" thickBot="1" x14ac:dyDescent="0.4">
      <c r="C27" s="623" t="s">
        <v>356</v>
      </c>
      <c r="D27" s="624">
        <v>4</v>
      </c>
      <c r="E27" s="139" t="s">
        <v>10</v>
      </c>
      <c r="F27" s="140">
        <v>1370</v>
      </c>
      <c r="G27" s="137">
        <f>F27*D27</f>
        <v>5480</v>
      </c>
      <c r="H27" s="141">
        <v>800</v>
      </c>
      <c r="I27" s="142">
        <f>H27*D27</f>
        <v>3200</v>
      </c>
      <c r="J27" s="141">
        <v>1850</v>
      </c>
      <c r="K27" s="137">
        <f>J27*D27</f>
        <v>7400</v>
      </c>
      <c r="L27" s="143">
        <v>2500</v>
      </c>
      <c r="M27" s="137">
        <f>L27*D27</f>
        <v>10000</v>
      </c>
      <c r="N27" s="143">
        <v>4200</v>
      </c>
      <c r="O27" s="137">
        <f>N27*D27</f>
        <v>16800</v>
      </c>
    </row>
    <row r="28" spans="1:15" ht="15" customHeight="1" thickBot="1" x14ac:dyDescent="0.4">
      <c r="C28" s="623" t="s">
        <v>357</v>
      </c>
      <c r="D28" s="144"/>
      <c r="E28" s="144"/>
      <c r="F28" s="145"/>
      <c r="G28" s="146">
        <f>SUM(G26:G27)</f>
        <v>107160</v>
      </c>
      <c r="H28" s="147"/>
      <c r="I28" s="148">
        <f>SUM(I26:I27)</f>
        <v>121100</v>
      </c>
      <c r="J28" s="147"/>
      <c r="K28" s="146">
        <f>SUM(K26:K27)</f>
        <v>131701</v>
      </c>
      <c r="L28" s="149"/>
      <c r="M28" s="146">
        <f>SUM(M26:M27)</f>
        <v>138247</v>
      </c>
      <c r="N28" s="149"/>
      <c r="O28" s="146">
        <f>SUM(O26:O27)</f>
        <v>190628</v>
      </c>
    </row>
    <row r="29" spans="1:15" x14ac:dyDescent="0.35">
      <c r="F29" s="102"/>
      <c r="G29" s="103"/>
      <c r="M29" s="105"/>
    </row>
  </sheetData>
  <mergeCells count="5">
    <mergeCell ref="J6:K6"/>
    <mergeCell ref="L6:M6"/>
    <mergeCell ref="N6:O6"/>
    <mergeCell ref="F6:G6"/>
    <mergeCell ref="H6:I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O29"/>
  <sheetViews>
    <sheetView workbookViewId="0">
      <selection activeCell="G5" sqref="G5:H5"/>
    </sheetView>
  </sheetViews>
  <sheetFormatPr defaultRowHeight="14.5" x14ac:dyDescent="0.35"/>
  <cols>
    <col min="4" max="4" width="50" customWidth="1"/>
    <col min="7" max="14" width="15.7265625" customWidth="1"/>
  </cols>
  <sheetData>
    <row r="1" spans="2:15" ht="15.5" x14ac:dyDescent="0.35">
      <c r="E1" s="694" t="s">
        <v>534</v>
      </c>
    </row>
    <row r="2" spans="2:15" ht="15.5" x14ac:dyDescent="0.35">
      <c r="E2" s="694" t="s">
        <v>1576</v>
      </c>
    </row>
    <row r="3" spans="2:15" ht="15.5" x14ac:dyDescent="0.35">
      <c r="E3" s="694"/>
    </row>
    <row r="5" spans="2:15" x14ac:dyDescent="0.35">
      <c r="B5" s="2"/>
      <c r="C5" s="1" t="s">
        <v>0</v>
      </c>
      <c r="D5" s="2"/>
      <c r="E5" s="2"/>
      <c r="F5" s="2"/>
      <c r="G5" s="1832" t="s">
        <v>7</v>
      </c>
      <c r="H5" s="1833"/>
      <c r="I5" s="1830" t="s">
        <v>1592</v>
      </c>
      <c r="J5" s="1831"/>
      <c r="K5" s="1830" t="s">
        <v>1593</v>
      </c>
      <c r="L5" s="1831"/>
      <c r="M5" s="1830" t="s">
        <v>1594</v>
      </c>
      <c r="N5" s="1831"/>
      <c r="O5" s="2"/>
    </row>
    <row r="6" spans="2:15" ht="15" thickBot="1" x14ac:dyDescent="0.4">
      <c r="B6" s="186"/>
      <c r="C6" s="186" t="s">
        <v>377</v>
      </c>
      <c r="D6" s="186" t="s">
        <v>0</v>
      </c>
      <c r="E6" s="186" t="s">
        <v>1</v>
      </c>
      <c r="F6" s="186" t="s">
        <v>2</v>
      </c>
      <c r="G6" s="785" t="s">
        <v>5</v>
      </c>
      <c r="H6" s="785" t="s">
        <v>6</v>
      </c>
      <c r="I6" s="785" t="s">
        <v>5</v>
      </c>
      <c r="J6" s="785" t="s">
        <v>6</v>
      </c>
      <c r="K6" s="785" t="s">
        <v>5</v>
      </c>
      <c r="L6" s="785" t="s">
        <v>6</v>
      </c>
      <c r="M6" s="785" t="s">
        <v>5</v>
      </c>
      <c r="N6" s="785" t="s">
        <v>6</v>
      </c>
      <c r="O6" s="2"/>
    </row>
    <row r="7" spans="2:15" ht="15" thickBot="1" x14ac:dyDescent="0.4">
      <c r="B7" s="582">
        <v>1</v>
      </c>
      <c r="C7" s="582">
        <v>201</v>
      </c>
      <c r="D7" s="583" t="s">
        <v>12</v>
      </c>
      <c r="E7" s="582">
        <v>1</v>
      </c>
      <c r="F7" s="582" t="s">
        <v>11</v>
      </c>
      <c r="G7" s="786">
        <v>5000</v>
      </c>
      <c r="H7" s="787">
        <f>+G7*$E7</f>
        <v>5000</v>
      </c>
      <c r="I7" s="787">
        <v>3000</v>
      </c>
      <c r="J7" s="787">
        <f t="shared" ref="J7:J27" si="0">+I7*$E7</f>
        <v>3000</v>
      </c>
      <c r="K7" s="787">
        <v>3550</v>
      </c>
      <c r="L7" s="787">
        <f t="shared" ref="L7:L27" si="1">+K7*E7</f>
        <v>3550</v>
      </c>
      <c r="M7" s="787">
        <v>5000</v>
      </c>
      <c r="N7" s="787">
        <f>+M7*$E7</f>
        <v>5000</v>
      </c>
      <c r="O7" s="2"/>
    </row>
    <row r="8" spans="2:15" ht="15" thickBot="1" x14ac:dyDescent="0.4">
      <c r="B8" s="582">
        <v>2</v>
      </c>
      <c r="C8" s="582">
        <v>202</v>
      </c>
      <c r="D8" s="583" t="s">
        <v>378</v>
      </c>
      <c r="E8" s="582">
        <v>373</v>
      </c>
      <c r="F8" s="582" t="s">
        <v>3</v>
      </c>
      <c r="G8" s="788">
        <v>12</v>
      </c>
      <c r="H8" s="789">
        <f t="shared" ref="H8:H27" si="2">+G8*$E8</f>
        <v>4476</v>
      </c>
      <c r="I8" s="789">
        <v>12</v>
      </c>
      <c r="J8" s="789">
        <f t="shared" si="0"/>
        <v>4476</v>
      </c>
      <c r="K8" s="789">
        <v>17</v>
      </c>
      <c r="L8" s="789">
        <f t="shared" si="1"/>
        <v>6341</v>
      </c>
      <c r="M8" s="789">
        <v>20</v>
      </c>
      <c r="N8" s="789">
        <f t="shared" ref="N8:N27" si="3">+M8*$E8</f>
        <v>7460</v>
      </c>
      <c r="O8" s="2"/>
    </row>
    <row r="9" spans="2:15" ht="15" thickBot="1" x14ac:dyDescent="0.4">
      <c r="B9" s="582">
        <v>3</v>
      </c>
      <c r="C9" s="582">
        <v>209</v>
      </c>
      <c r="D9" s="583" t="s">
        <v>18</v>
      </c>
      <c r="E9" s="582">
        <v>1300</v>
      </c>
      <c r="F9" s="582" t="s">
        <v>3</v>
      </c>
      <c r="G9" s="788">
        <v>10</v>
      </c>
      <c r="H9" s="789">
        <f t="shared" si="2"/>
        <v>13000</v>
      </c>
      <c r="I9" s="789">
        <v>7</v>
      </c>
      <c r="J9" s="789">
        <f t="shared" si="0"/>
        <v>9100</v>
      </c>
      <c r="K9" s="789">
        <v>6.5</v>
      </c>
      <c r="L9" s="789">
        <f t="shared" si="1"/>
        <v>8450</v>
      </c>
      <c r="M9" s="789">
        <v>8.5</v>
      </c>
      <c r="N9" s="789">
        <f t="shared" si="3"/>
        <v>11050</v>
      </c>
      <c r="O9" s="2"/>
    </row>
    <row r="10" spans="2:15" ht="15" thickBot="1" x14ac:dyDescent="0.4">
      <c r="B10" s="582">
        <v>4</v>
      </c>
      <c r="C10" s="582">
        <v>209</v>
      </c>
      <c r="D10" s="583" t="s">
        <v>379</v>
      </c>
      <c r="E10" s="582">
        <v>76</v>
      </c>
      <c r="F10" s="582" t="s">
        <v>3</v>
      </c>
      <c r="G10" s="788">
        <v>30</v>
      </c>
      <c r="H10" s="789">
        <f t="shared" si="2"/>
        <v>2280</v>
      </c>
      <c r="I10" s="789">
        <v>7</v>
      </c>
      <c r="J10" s="789">
        <f t="shared" si="0"/>
        <v>532</v>
      </c>
      <c r="K10" s="789">
        <v>19</v>
      </c>
      <c r="L10" s="789">
        <f t="shared" si="1"/>
        <v>1444</v>
      </c>
      <c r="M10" s="789">
        <v>32</v>
      </c>
      <c r="N10" s="789">
        <f t="shared" si="3"/>
        <v>2432</v>
      </c>
      <c r="O10" s="2"/>
    </row>
    <row r="11" spans="2:15" ht="15" thickBot="1" x14ac:dyDescent="0.4">
      <c r="B11" s="582">
        <v>5</v>
      </c>
      <c r="C11" s="582">
        <v>659</v>
      </c>
      <c r="D11" s="583" t="s">
        <v>380</v>
      </c>
      <c r="E11" s="582">
        <v>1</v>
      </c>
      <c r="F11" s="582" t="s">
        <v>11</v>
      </c>
      <c r="G11" s="788">
        <v>3500</v>
      </c>
      <c r="H11" s="789">
        <f t="shared" si="2"/>
        <v>3500</v>
      </c>
      <c r="I11" s="789">
        <v>1500</v>
      </c>
      <c r="J11" s="789">
        <f t="shared" si="0"/>
        <v>1500</v>
      </c>
      <c r="K11" s="789">
        <v>6820</v>
      </c>
      <c r="L11" s="789">
        <f t="shared" si="1"/>
        <v>6820</v>
      </c>
      <c r="M11" s="789">
        <v>2900</v>
      </c>
      <c r="N11" s="789">
        <f t="shared" si="3"/>
        <v>2900</v>
      </c>
      <c r="O11" s="2"/>
    </row>
    <row r="12" spans="2:15" ht="15" thickBot="1" x14ac:dyDescent="0.4">
      <c r="B12" s="582">
        <v>6</v>
      </c>
      <c r="C12" s="582">
        <v>670</v>
      </c>
      <c r="D12" s="583" t="s">
        <v>21</v>
      </c>
      <c r="E12" s="582">
        <v>940</v>
      </c>
      <c r="F12" s="582" t="s">
        <v>8</v>
      </c>
      <c r="G12" s="788">
        <v>3</v>
      </c>
      <c r="H12" s="789">
        <f t="shared" si="2"/>
        <v>2820</v>
      </c>
      <c r="I12" s="789">
        <v>3</v>
      </c>
      <c r="J12" s="789">
        <f t="shared" si="0"/>
        <v>2820</v>
      </c>
      <c r="K12" s="789">
        <v>3</v>
      </c>
      <c r="L12" s="789">
        <f t="shared" si="1"/>
        <v>2820</v>
      </c>
      <c r="M12" s="789">
        <v>2</v>
      </c>
      <c r="N12" s="789">
        <f t="shared" si="3"/>
        <v>1880</v>
      </c>
      <c r="O12" s="2"/>
    </row>
    <row r="13" spans="2:15" ht="15" thickBot="1" x14ac:dyDescent="0.4">
      <c r="B13" s="582">
        <v>7</v>
      </c>
      <c r="C13" s="582">
        <v>832</v>
      </c>
      <c r="D13" s="583" t="s">
        <v>22</v>
      </c>
      <c r="E13" s="582">
        <v>5000</v>
      </c>
      <c r="F13" s="582" t="s">
        <v>10</v>
      </c>
      <c r="G13" s="788">
        <v>1</v>
      </c>
      <c r="H13" s="789">
        <f t="shared" si="2"/>
        <v>5000</v>
      </c>
      <c r="I13" s="789">
        <v>1</v>
      </c>
      <c r="J13" s="789">
        <f t="shared" si="0"/>
        <v>5000</v>
      </c>
      <c r="K13" s="789">
        <v>1</v>
      </c>
      <c r="L13" s="789">
        <f t="shared" si="1"/>
        <v>5000</v>
      </c>
      <c r="M13" s="789">
        <v>1</v>
      </c>
      <c r="N13" s="789">
        <f t="shared" si="3"/>
        <v>5000</v>
      </c>
      <c r="O13" s="2"/>
    </row>
    <row r="14" spans="2:15" ht="15" thickBot="1" x14ac:dyDescent="0.4">
      <c r="B14" s="582">
        <v>8</v>
      </c>
      <c r="C14" s="582">
        <v>811</v>
      </c>
      <c r="D14" s="583" t="s">
        <v>25</v>
      </c>
      <c r="E14" s="582">
        <v>71</v>
      </c>
      <c r="F14" s="582" t="s">
        <v>3</v>
      </c>
      <c r="G14" s="788">
        <v>60</v>
      </c>
      <c r="H14" s="789">
        <f t="shared" si="2"/>
        <v>4260</v>
      </c>
      <c r="I14" s="789">
        <v>40</v>
      </c>
      <c r="J14" s="789">
        <f t="shared" si="0"/>
        <v>2840</v>
      </c>
      <c r="K14" s="789">
        <v>39</v>
      </c>
      <c r="L14" s="789">
        <f t="shared" si="1"/>
        <v>2769</v>
      </c>
      <c r="M14" s="789">
        <v>37</v>
      </c>
      <c r="N14" s="789">
        <f t="shared" si="3"/>
        <v>2627</v>
      </c>
      <c r="O14" s="2"/>
    </row>
    <row r="15" spans="2:15" ht="15" thickBot="1" x14ac:dyDescent="0.4">
      <c r="B15" s="582">
        <v>9</v>
      </c>
      <c r="C15" s="582">
        <v>811</v>
      </c>
      <c r="D15" s="583" t="s">
        <v>27</v>
      </c>
      <c r="E15" s="582">
        <v>329</v>
      </c>
      <c r="F15" s="582" t="s">
        <v>3</v>
      </c>
      <c r="G15" s="788">
        <v>45</v>
      </c>
      <c r="H15" s="789">
        <f t="shared" si="2"/>
        <v>14805</v>
      </c>
      <c r="I15" s="789">
        <v>40</v>
      </c>
      <c r="J15" s="789">
        <f t="shared" si="0"/>
        <v>13160</v>
      </c>
      <c r="K15" s="789">
        <v>26</v>
      </c>
      <c r="L15" s="789">
        <f t="shared" si="1"/>
        <v>8554</v>
      </c>
      <c r="M15" s="789">
        <v>27</v>
      </c>
      <c r="N15" s="789">
        <f t="shared" si="3"/>
        <v>8883</v>
      </c>
      <c r="O15" s="2"/>
    </row>
    <row r="16" spans="2:15" ht="15" thickBot="1" x14ac:dyDescent="0.4">
      <c r="B16" s="582">
        <v>10</v>
      </c>
      <c r="C16" s="582">
        <v>251</v>
      </c>
      <c r="D16" s="583" t="s">
        <v>381</v>
      </c>
      <c r="E16" s="582">
        <v>20</v>
      </c>
      <c r="F16" s="582" t="s">
        <v>4</v>
      </c>
      <c r="G16" s="788">
        <v>400</v>
      </c>
      <c r="H16" s="789">
        <f t="shared" si="2"/>
        <v>8000</v>
      </c>
      <c r="I16" s="789">
        <v>200</v>
      </c>
      <c r="J16" s="789">
        <f t="shared" si="0"/>
        <v>4000</v>
      </c>
      <c r="K16" s="789">
        <v>293</v>
      </c>
      <c r="L16" s="789">
        <f t="shared" si="1"/>
        <v>5860</v>
      </c>
      <c r="M16" s="789">
        <v>365</v>
      </c>
      <c r="N16" s="789">
        <f t="shared" si="3"/>
        <v>7300</v>
      </c>
      <c r="O16" s="187"/>
    </row>
    <row r="17" spans="2:15" ht="15" thickBot="1" x14ac:dyDescent="0.4">
      <c r="B17" s="582">
        <v>11</v>
      </c>
      <c r="C17" s="582">
        <v>407</v>
      </c>
      <c r="D17" s="583" t="s">
        <v>382</v>
      </c>
      <c r="E17" s="582">
        <v>160</v>
      </c>
      <c r="F17" s="582" t="s">
        <v>9</v>
      </c>
      <c r="G17" s="788">
        <v>5.5</v>
      </c>
      <c r="H17" s="789">
        <f t="shared" si="2"/>
        <v>880</v>
      </c>
      <c r="I17" s="789">
        <v>7</v>
      </c>
      <c r="J17" s="789">
        <f t="shared" si="0"/>
        <v>1120</v>
      </c>
      <c r="K17" s="789">
        <v>6</v>
      </c>
      <c r="L17" s="789">
        <f t="shared" si="1"/>
        <v>960</v>
      </c>
      <c r="M17" s="789">
        <v>7.25</v>
      </c>
      <c r="N17" s="789">
        <f t="shared" si="3"/>
        <v>1160</v>
      </c>
      <c r="O17" s="2"/>
    </row>
    <row r="18" spans="2:15" ht="15" thickBot="1" x14ac:dyDescent="0.4">
      <c r="B18" s="582">
        <v>12</v>
      </c>
      <c r="C18" s="582">
        <v>407</v>
      </c>
      <c r="D18" s="583" t="s">
        <v>383</v>
      </c>
      <c r="E18" s="582">
        <v>80</v>
      </c>
      <c r="F18" s="582" t="s">
        <v>9</v>
      </c>
      <c r="G18" s="788">
        <v>5.5</v>
      </c>
      <c r="H18" s="789">
        <f t="shared" si="2"/>
        <v>440</v>
      </c>
      <c r="I18" s="789">
        <v>7</v>
      </c>
      <c r="J18" s="789">
        <f t="shared" si="0"/>
        <v>560</v>
      </c>
      <c r="K18" s="789">
        <v>6</v>
      </c>
      <c r="L18" s="789">
        <f t="shared" si="1"/>
        <v>480</v>
      </c>
      <c r="M18" s="789">
        <v>7.25</v>
      </c>
      <c r="N18" s="789">
        <f t="shared" si="3"/>
        <v>580</v>
      </c>
      <c r="O18" s="2"/>
    </row>
    <row r="19" spans="2:15" ht="15" thickBot="1" x14ac:dyDescent="0.4">
      <c r="B19" s="582">
        <v>13</v>
      </c>
      <c r="C19" s="582">
        <v>441</v>
      </c>
      <c r="D19" s="583" t="s">
        <v>384</v>
      </c>
      <c r="E19" s="582">
        <v>69</v>
      </c>
      <c r="F19" s="582" t="s">
        <v>4</v>
      </c>
      <c r="G19" s="788">
        <v>175</v>
      </c>
      <c r="H19" s="789">
        <f t="shared" si="2"/>
        <v>12075</v>
      </c>
      <c r="I19" s="789">
        <v>200</v>
      </c>
      <c r="J19" s="789">
        <f t="shared" si="0"/>
        <v>13800</v>
      </c>
      <c r="K19" s="789">
        <v>187</v>
      </c>
      <c r="L19" s="789">
        <f t="shared" si="1"/>
        <v>12903</v>
      </c>
      <c r="M19" s="789">
        <v>255</v>
      </c>
      <c r="N19" s="789">
        <f t="shared" si="3"/>
        <v>17595</v>
      </c>
      <c r="O19" s="2"/>
    </row>
    <row r="20" spans="2:15" ht="15" thickBot="1" x14ac:dyDescent="0.4">
      <c r="B20" s="582">
        <v>14</v>
      </c>
      <c r="C20" s="582">
        <v>441</v>
      </c>
      <c r="D20" s="583" t="s">
        <v>385</v>
      </c>
      <c r="E20" s="582">
        <v>55</v>
      </c>
      <c r="F20" s="582" t="s">
        <v>4</v>
      </c>
      <c r="G20" s="788">
        <v>160</v>
      </c>
      <c r="H20" s="789">
        <f t="shared" si="2"/>
        <v>8800</v>
      </c>
      <c r="I20" s="789">
        <v>200</v>
      </c>
      <c r="J20" s="789">
        <f t="shared" si="0"/>
        <v>11000</v>
      </c>
      <c r="K20" s="789">
        <v>187</v>
      </c>
      <c r="L20" s="789">
        <f t="shared" si="1"/>
        <v>10285</v>
      </c>
      <c r="M20" s="789">
        <v>268</v>
      </c>
      <c r="N20" s="789">
        <f t="shared" si="3"/>
        <v>14740</v>
      </c>
      <c r="O20" s="2"/>
    </row>
    <row r="21" spans="2:15" ht="15" thickBot="1" x14ac:dyDescent="0.4">
      <c r="B21" s="582">
        <v>15</v>
      </c>
      <c r="C21" s="582">
        <v>452</v>
      </c>
      <c r="D21" s="583" t="s">
        <v>386</v>
      </c>
      <c r="E21" s="582">
        <v>9</v>
      </c>
      <c r="F21" s="582" t="s">
        <v>8</v>
      </c>
      <c r="G21" s="788">
        <v>90</v>
      </c>
      <c r="H21" s="789">
        <f t="shared" si="2"/>
        <v>810</v>
      </c>
      <c r="I21" s="789">
        <v>300</v>
      </c>
      <c r="J21" s="789">
        <f t="shared" si="0"/>
        <v>2700</v>
      </c>
      <c r="K21" s="789">
        <v>245</v>
      </c>
      <c r="L21" s="789">
        <f t="shared" si="1"/>
        <v>2205</v>
      </c>
      <c r="M21" s="789">
        <v>205</v>
      </c>
      <c r="N21" s="789">
        <f t="shared" si="3"/>
        <v>1845</v>
      </c>
      <c r="O21" s="2"/>
    </row>
    <row r="22" spans="2:15" ht="15" thickBot="1" x14ac:dyDescent="0.4">
      <c r="B22" s="582">
        <v>16</v>
      </c>
      <c r="C22" s="582">
        <v>617</v>
      </c>
      <c r="D22" s="583" t="s">
        <v>387</v>
      </c>
      <c r="E22" s="582">
        <v>67</v>
      </c>
      <c r="F22" s="582" t="s">
        <v>247</v>
      </c>
      <c r="G22" s="788">
        <v>25</v>
      </c>
      <c r="H22" s="789">
        <f t="shared" si="2"/>
        <v>1675</v>
      </c>
      <c r="I22" s="789">
        <v>45</v>
      </c>
      <c r="J22" s="789">
        <f t="shared" si="0"/>
        <v>3015</v>
      </c>
      <c r="K22" s="789">
        <v>71</v>
      </c>
      <c r="L22" s="789">
        <f t="shared" si="1"/>
        <v>4757</v>
      </c>
      <c r="M22" s="789">
        <v>42</v>
      </c>
      <c r="N22" s="789">
        <f t="shared" si="3"/>
        <v>2814</v>
      </c>
      <c r="O22" s="2"/>
    </row>
    <row r="23" spans="2:15" ht="15" thickBot="1" x14ac:dyDescent="0.4">
      <c r="B23" s="582">
        <v>17</v>
      </c>
      <c r="C23" s="582" t="s">
        <v>388</v>
      </c>
      <c r="D23" s="583" t="s">
        <v>389</v>
      </c>
      <c r="E23" s="582">
        <v>18</v>
      </c>
      <c r="F23" s="582" t="s">
        <v>4</v>
      </c>
      <c r="G23" s="788">
        <v>80</v>
      </c>
      <c r="H23" s="789">
        <f t="shared" si="2"/>
        <v>1440</v>
      </c>
      <c r="I23" s="789">
        <v>115</v>
      </c>
      <c r="J23" s="789">
        <f t="shared" si="0"/>
        <v>2070</v>
      </c>
      <c r="K23" s="789">
        <v>79</v>
      </c>
      <c r="L23" s="789">
        <f t="shared" si="1"/>
        <v>1422</v>
      </c>
      <c r="M23" s="789">
        <v>74</v>
      </c>
      <c r="N23" s="789">
        <f t="shared" si="3"/>
        <v>1332</v>
      </c>
      <c r="O23" s="2"/>
    </row>
    <row r="24" spans="2:15" ht="15" thickBot="1" x14ac:dyDescent="0.4">
      <c r="B24" s="582">
        <v>18</v>
      </c>
      <c r="C24" s="582">
        <v>614</v>
      </c>
      <c r="D24" s="583" t="s">
        <v>48</v>
      </c>
      <c r="E24" s="582">
        <v>1</v>
      </c>
      <c r="F24" s="582" t="s">
        <v>11</v>
      </c>
      <c r="G24" s="788">
        <v>5000</v>
      </c>
      <c r="H24" s="789">
        <f t="shared" si="2"/>
        <v>5000</v>
      </c>
      <c r="I24" s="789">
        <v>1300</v>
      </c>
      <c r="J24" s="789">
        <f t="shared" si="0"/>
        <v>1300</v>
      </c>
      <c r="K24" s="789">
        <v>4266</v>
      </c>
      <c r="L24" s="789">
        <f t="shared" si="1"/>
        <v>4266</v>
      </c>
      <c r="M24" s="789">
        <v>5000</v>
      </c>
      <c r="N24" s="789">
        <f t="shared" si="3"/>
        <v>5000</v>
      </c>
      <c r="O24" s="2"/>
    </row>
    <row r="25" spans="2:15" ht="15" thickBot="1" x14ac:dyDescent="0.4">
      <c r="B25" s="582">
        <v>19</v>
      </c>
      <c r="C25" s="582">
        <v>623</v>
      </c>
      <c r="D25" s="583" t="s">
        <v>50</v>
      </c>
      <c r="E25" s="582">
        <v>1</v>
      </c>
      <c r="F25" s="582" t="s">
        <v>11</v>
      </c>
      <c r="G25" s="788">
        <v>5000</v>
      </c>
      <c r="H25" s="789">
        <f t="shared" si="2"/>
        <v>5000</v>
      </c>
      <c r="I25" s="789">
        <v>1200</v>
      </c>
      <c r="J25" s="789">
        <f t="shared" si="0"/>
        <v>1200</v>
      </c>
      <c r="K25" s="789">
        <v>1804</v>
      </c>
      <c r="L25" s="789">
        <f t="shared" si="1"/>
        <v>1804</v>
      </c>
      <c r="M25" s="789">
        <v>3000</v>
      </c>
      <c r="N25" s="789">
        <f t="shared" si="3"/>
        <v>3000</v>
      </c>
      <c r="O25" s="2"/>
    </row>
    <row r="26" spans="2:15" ht="15" thickBot="1" x14ac:dyDescent="0.4">
      <c r="B26" s="582">
        <v>20</v>
      </c>
      <c r="C26" s="582">
        <v>624</v>
      </c>
      <c r="D26" s="583" t="s">
        <v>51</v>
      </c>
      <c r="E26" s="582">
        <v>1</v>
      </c>
      <c r="F26" s="582" t="s">
        <v>11</v>
      </c>
      <c r="G26" s="788">
        <v>5000</v>
      </c>
      <c r="H26" s="789">
        <f t="shared" si="2"/>
        <v>5000</v>
      </c>
      <c r="I26" s="789">
        <v>1000</v>
      </c>
      <c r="J26" s="789">
        <f t="shared" si="0"/>
        <v>1000</v>
      </c>
      <c r="K26" s="789">
        <v>2920</v>
      </c>
      <c r="L26" s="789">
        <f t="shared" si="1"/>
        <v>2920</v>
      </c>
      <c r="M26" s="789">
        <v>7000</v>
      </c>
      <c r="N26" s="789">
        <f t="shared" si="3"/>
        <v>7000</v>
      </c>
      <c r="O26" s="2"/>
    </row>
    <row r="27" spans="2:15" ht="15" thickBot="1" x14ac:dyDescent="0.4">
      <c r="B27" s="582">
        <v>21</v>
      </c>
      <c r="C27" s="582"/>
      <c r="D27" s="583" t="s">
        <v>81</v>
      </c>
      <c r="E27" s="582">
        <v>1</v>
      </c>
      <c r="F27" s="582" t="s">
        <v>11</v>
      </c>
      <c r="G27" s="788">
        <v>5000</v>
      </c>
      <c r="H27" s="789">
        <f t="shared" si="2"/>
        <v>5000</v>
      </c>
      <c r="I27" s="789">
        <v>5000</v>
      </c>
      <c r="J27" s="789">
        <f t="shared" si="0"/>
        <v>5000</v>
      </c>
      <c r="K27" s="789">
        <v>5000</v>
      </c>
      <c r="L27" s="789">
        <f t="shared" si="1"/>
        <v>5000</v>
      </c>
      <c r="M27" s="789">
        <v>5000</v>
      </c>
      <c r="N27" s="789">
        <f t="shared" si="3"/>
        <v>5000</v>
      </c>
      <c r="O27" s="2"/>
    </row>
    <row r="28" spans="2:15" x14ac:dyDescent="0.35">
      <c r="B28" s="1"/>
      <c r="C28" s="1"/>
      <c r="D28" s="2"/>
      <c r="E28" s="2"/>
      <c r="F28" s="2"/>
      <c r="G28" s="790"/>
      <c r="H28" s="791">
        <f>SUM(H7:H27)</f>
        <v>109261</v>
      </c>
      <c r="I28" s="792"/>
      <c r="J28" s="791">
        <f>SUM(J7:J27)</f>
        <v>89193</v>
      </c>
      <c r="K28" s="792"/>
      <c r="L28" s="791">
        <f>SUM(L7:L27)</f>
        <v>98610</v>
      </c>
      <c r="M28" s="792"/>
      <c r="N28" s="791">
        <f>SUM(N7:N27)</f>
        <v>114598</v>
      </c>
      <c r="O28" s="2"/>
    </row>
    <row r="29" spans="2:15" x14ac:dyDescent="0.35">
      <c r="B29" s="2"/>
      <c r="C29" s="2"/>
      <c r="D29" s="2"/>
      <c r="E29" s="2"/>
      <c r="F29" s="2"/>
      <c r="G29" s="2"/>
      <c r="H29" s="2"/>
      <c r="I29" s="2"/>
      <c r="J29" s="2"/>
      <c r="K29" s="2"/>
      <c r="L29" s="2"/>
      <c r="M29" s="2"/>
      <c r="N29" s="2"/>
      <c r="O29" s="2"/>
    </row>
  </sheetData>
  <mergeCells count="4">
    <mergeCell ref="I5:J5"/>
    <mergeCell ref="K5:L5"/>
    <mergeCell ref="M5:N5"/>
    <mergeCell ref="G5:H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R177"/>
  <sheetViews>
    <sheetView workbookViewId="0">
      <selection activeCell="G6" sqref="G6:R6"/>
    </sheetView>
  </sheetViews>
  <sheetFormatPr defaultRowHeight="14.5" x14ac:dyDescent="0.35"/>
  <cols>
    <col min="4" max="4" width="66.7265625" customWidth="1"/>
    <col min="5" max="5" width="11.81640625" bestFit="1" customWidth="1"/>
    <col min="6" max="6" width="14" customWidth="1"/>
    <col min="7" max="18" width="12.7265625" customWidth="1"/>
  </cols>
  <sheetData>
    <row r="1" spans="2:18" ht="15.5" x14ac:dyDescent="0.35">
      <c r="E1" s="694" t="s">
        <v>1582</v>
      </c>
    </row>
    <row r="2" spans="2:18" ht="15.5" x14ac:dyDescent="0.35">
      <c r="E2" s="694" t="s">
        <v>1576</v>
      </c>
    </row>
    <row r="3" spans="2:18" ht="15.5" x14ac:dyDescent="0.35">
      <c r="E3" s="763">
        <v>42718</v>
      </c>
    </row>
    <row r="6" spans="2:18" ht="15.75" customHeight="1" thickBot="1" x14ac:dyDescent="0.4">
      <c r="G6" s="1840" t="s">
        <v>1592</v>
      </c>
      <c r="H6" s="1840"/>
      <c r="I6" s="1840" t="s">
        <v>1593</v>
      </c>
      <c r="J6" s="1840"/>
      <c r="K6" s="1840" t="s">
        <v>1594</v>
      </c>
      <c r="L6" s="1840"/>
      <c r="M6" s="1840" t="s">
        <v>1595</v>
      </c>
      <c r="N6" s="1840"/>
      <c r="O6" s="1840" t="s">
        <v>1596</v>
      </c>
      <c r="P6" s="1840"/>
      <c r="Q6" s="1840" t="s">
        <v>1597</v>
      </c>
      <c r="R6" s="1840"/>
    </row>
    <row r="7" spans="2:18" x14ac:dyDescent="0.35">
      <c r="B7" s="1834" t="s">
        <v>673</v>
      </c>
      <c r="C7" s="1836" t="s">
        <v>674</v>
      </c>
      <c r="D7" s="1834" t="s">
        <v>53</v>
      </c>
      <c r="E7" s="1836" t="s">
        <v>675</v>
      </c>
      <c r="F7" s="1838" t="s">
        <v>676</v>
      </c>
      <c r="G7" s="1841" t="s">
        <v>5</v>
      </c>
      <c r="H7" s="317"/>
      <c r="I7" s="1843" t="s">
        <v>5</v>
      </c>
      <c r="J7" s="318"/>
      <c r="K7" s="1834" t="s">
        <v>5</v>
      </c>
      <c r="L7" s="319"/>
      <c r="M7" s="1841" t="s">
        <v>5</v>
      </c>
      <c r="N7" s="318"/>
      <c r="O7" s="1841" t="s">
        <v>5</v>
      </c>
      <c r="P7" s="320"/>
      <c r="Q7" s="1841" t="s">
        <v>5</v>
      </c>
      <c r="R7" s="318"/>
    </row>
    <row r="8" spans="2:18" ht="18.75" customHeight="1" thickBot="1" x14ac:dyDescent="0.4">
      <c r="B8" s="1835"/>
      <c r="C8" s="1837"/>
      <c r="D8" s="1835"/>
      <c r="E8" s="1837"/>
      <c r="F8" s="1839"/>
      <c r="G8" s="1842"/>
      <c r="H8" s="321" t="s">
        <v>677</v>
      </c>
      <c r="I8" s="1844"/>
      <c r="J8" s="322" t="s">
        <v>677</v>
      </c>
      <c r="K8" s="1835"/>
      <c r="L8" s="323" t="s">
        <v>677</v>
      </c>
      <c r="M8" s="1842"/>
      <c r="N8" s="322" t="s">
        <v>677</v>
      </c>
      <c r="O8" s="1842"/>
      <c r="P8" s="324" t="s">
        <v>677</v>
      </c>
      <c r="Q8" s="1842"/>
      <c r="R8" s="322" t="s">
        <v>677</v>
      </c>
    </row>
    <row r="9" spans="2:18" ht="15" thickBot="1" x14ac:dyDescent="0.4">
      <c r="B9" s="325"/>
      <c r="C9" s="326"/>
      <c r="D9" s="327"/>
      <c r="E9" s="328"/>
      <c r="F9" s="717"/>
      <c r="G9" s="731"/>
      <c r="H9" s="329"/>
      <c r="I9" s="330"/>
      <c r="J9" s="330"/>
      <c r="K9" s="331"/>
      <c r="L9" s="331"/>
      <c r="M9" s="330"/>
      <c r="N9" s="330"/>
      <c r="O9" s="330"/>
      <c r="P9" s="332"/>
      <c r="Q9" s="330"/>
      <c r="R9" s="330"/>
    </row>
    <row r="10" spans="2:18" ht="15" thickBot="1" x14ac:dyDescent="0.4">
      <c r="B10" s="333"/>
      <c r="C10" s="334"/>
      <c r="D10" s="327" t="s">
        <v>291</v>
      </c>
      <c r="E10" s="334"/>
      <c r="F10" s="718"/>
      <c r="G10" s="732"/>
      <c r="H10" s="335"/>
      <c r="I10" s="336"/>
      <c r="J10" s="336"/>
      <c r="K10" s="337"/>
      <c r="L10" s="337"/>
      <c r="M10" s="336"/>
      <c r="N10" s="336"/>
      <c r="O10" s="336"/>
      <c r="P10" s="338"/>
      <c r="Q10" s="336"/>
      <c r="R10" s="336"/>
    </row>
    <row r="11" spans="2:18" ht="15" thickBot="1" x14ac:dyDescent="0.4">
      <c r="B11" s="339">
        <v>1</v>
      </c>
      <c r="C11" s="340">
        <v>103</v>
      </c>
      <c r="D11" s="341" t="s">
        <v>678</v>
      </c>
      <c r="E11" s="340">
        <v>1</v>
      </c>
      <c r="F11" s="719" t="s">
        <v>100</v>
      </c>
      <c r="G11" s="733">
        <v>40000</v>
      </c>
      <c r="H11" s="335">
        <f>G11*E11</f>
        <v>40000</v>
      </c>
      <c r="I11" s="336">
        <v>27750</v>
      </c>
      <c r="J11" s="336">
        <f>I11*E11</f>
        <v>27750</v>
      </c>
      <c r="K11" s="342">
        <v>34000</v>
      </c>
      <c r="L11" s="343">
        <f>K11*E11</f>
        <v>34000</v>
      </c>
      <c r="M11" s="336">
        <v>35000</v>
      </c>
      <c r="N11" s="336">
        <f>M11*E11</f>
        <v>35000</v>
      </c>
      <c r="O11" s="336">
        <v>42135.51</v>
      </c>
      <c r="P11" s="338">
        <f>O11*E11</f>
        <v>42135.51</v>
      </c>
      <c r="Q11" s="336">
        <v>81246</v>
      </c>
      <c r="R11" s="336">
        <f>Q11*E11</f>
        <v>81246</v>
      </c>
    </row>
    <row r="12" spans="2:18" ht="15" thickBot="1" x14ac:dyDescent="0.4">
      <c r="B12" s="339">
        <v>2</v>
      </c>
      <c r="C12" s="340">
        <v>614</v>
      </c>
      <c r="D12" s="341" t="s">
        <v>679</v>
      </c>
      <c r="E12" s="340">
        <v>1</v>
      </c>
      <c r="F12" s="719" t="s">
        <v>100</v>
      </c>
      <c r="G12" s="733">
        <v>16000</v>
      </c>
      <c r="H12" s="335">
        <f t="shared" ref="H12:H75" si="0">G12*E12</f>
        <v>16000</v>
      </c>
      <c r="I12" s="336">
        <v>7000</v>
      </c>
      <c r="J12" s="336">
        <f t="shared" ref="J12:J75" si="1">I12*E12</f>
        <v>7000</v>
      </c>
      <c r="K12" s="342">
        <v>10269</v>
      </c>
      <c r="L12" s="343">
        <f t="shared" ref="L12:L75" si="2">K12*E12</f>
        <v>10269</v>
      </c>
      <c r="M12" s="336">
        <v>5000</v>
      </c>
      <c r="N12" s="336">
        <f t="shared" ref="N12:N33" si="3">M12*E12</f>
        <v>5000</v>
      </c>
      <c r="O12" s="336">
        <v>17073.72</v>
      </c>
      <c r="P12" s="338">
        <f t="shared" ref="P12:P75" si="4">O12*E12</f>
        <v>17073.72</v>
      </c>
      <c r="Q12" s="336">
        <v>12237</v>
      </c>
      <c r="R12" s="336">
        <f t="shared" ref="R12:R75" si="5">Q12*E12</f>
        <v>12237</v>
      </c>
    </row>
    <row r="13" spans="2:18" ht="15" thickBot="1" x14ac:dyDescent="0.4">
      <c r="B13" s="339">
        <v>3</v>
      </c>
      <c r="C13" s="340">
        <v>623</v>
      </c>
      <c r="D13" s="341" t="s">
        <v>680</v>
      </c>
      <c r="E13" s="340">
        <v>1</v>
      </c>
      <c r="F13" s="719" t="s">
        <v>100</v>
      </c>
      <c r="G13" s="734">
        <v>73000</v>
      </c>
      <c r="H13" s="335">
        <f t="shared" si="0"/>
        <v>73000</v>
      </c>
      <c r="I13" s="330">
        <v>55000</v>
      </c>
      <c r="J13" s="336">
        <f t="shared" si="1"/>
        <v>55000</v>
      </c>
      <c r="K13" s="344">
        <v>33000</v>
      </c>
      <c r="L13" s="343">
        <f t="shared" si="2"/>
        <v>33000</v>
      </c>
      <c r="M13" s="330">
        <v>30000</v>
      </c>
      <c r="N13" s="336">
        <f t="shared" si="3"/>
        <v>30000</v>
      </c>
      <c r="O13" s="330">
        <v>29025.33</v>
      </c>
      <c r="P13" s="338">
        <f t="shared" si="4"/>
        <v>29025.33</v>
      </c>
      <c r="Q13" s="330">
        <v>52493</v>
      </c>
      <c r="R13" s="336">
        <f t="shared" si="5"/>
        <v>52493</v>
      </c>
    </row>
    <row r="14" spans="2:18" ht="15" thickBot="1" x14ac:dyDescent="0.4">
      <c r="B14" s="339">
        <v>4</v>
      </c>
      <c r="C14" s="340">
        <v>624</v>
      </c>
      <c r="D14" s="341" t="s">
        <v>51</v>
      </c>
      <c r="E14" s="340">
        <v>1</v>
      </c>
      <c r="F14" s="719" t="s">
        <v>100</v>
      </c>
      <c r="G14" s="733">
        <v>24000</v>
      </c>
      <c r="H14" s="335">
        <f t="shared" si="0"/>
        <v>24000</v>
      </c>
      <c r="I14" s="336">
        <v>50000</v>
      </c>
      <c r="J14" s="336">
        <f t="shared" si="1"/>
        <v>50000</v>
      </c>
      <c r="K14" s="342">
        <v>28314</v>
      </c>
      <c r="L14" s="343">
        <f t="shared" si="2"/>
        <v>28314</v>
      </c>
      <c r="M14" s="336">
        <v>30000</v>
      </c>
      <c r="N14" s="336">
        <f t="shared" si="3"/>
        <v>30000</v>
      </c>
      <c r="O14" s="336">
        <v>22159.26</v>
      </c>
      <c r="P14" s="338">
        <f t="shared" si="4"/>
        <v>22159.26</v>
      </c>
      <c r="Q14" s="336">
        <v>154482</v>
      </c>
      <c r="R14" s="336">
        <f t="shared" si="5"/>
        <v>154482</v>
      </c>
    </row>
    <row r="15" spans="2:18" ht="15" thickBot="1" x14ac:dyDescent="0.4">
      <c r="B15" s="345"/>
      <c r="C15" s="346"/>
      <c r="D15" s="346"/>
      <c r="E15" s="346"/>
      <c r="F15" s="720"/>
      <c r="G15" s="735"/>
      <c r="H15" s="335"/>
      <c r="I15" s="347"/>
      <c r="J15" s="336"/>
      <c r="K15" s="348"/>
      <c r="L15" s="343"/>
      <c r="M15" s="347"/>
      <c r="N15" s="336"/>
      <c r="O15" s="347"/>
      <c r="P15" s="338"/>
      <c r="Q15" s="347"/>
      <c r="R15" s="336"/>
    </row>
    <row r="16" spans="2:18" ht="15" thickBot="1" x14ac:dyDescent="0.4">
      <c r="B16" s="349"/>
      <c r="C16" s="350"/>
      <c r="D16" s="351" t="s">
        <v>681</v>
      </c>
      <c r="E16" s="350"/>
      <c r="F16" s="721"/>
      <c r="G16" s="736"/>
      <c r="H16" s="335"/>
      <c r="I16" s="352"/>
      <c r="J16" s="336"/>
      <c r="K16" s="353"/>
      <c r="L16" s="343"/>
      <c r="M16" s="352"/>
      <c r="N16" s="336"/>
      <c r="O16" s="352"/>
      <c r="P16" s="338"/>
      <c r="Q16" s="352"/>
      <c r="R16" s="336"/>
    </row>
    <row r="17" spans="2:18" ht="15" thickBot="1" x14ac:dyDescent="0.4">
      <c r="B17" s="339">
        <v>5</v>
      </c>
      <c r="C17" s="340">
        <v>201</v>
      </c>
      <c r="D17" s="341" t="s">
        <v>682</v>
      </c>
      <c r="E17" s="340">
        <v>15</v>
      </c>
      <c r="F17" s="719" t="s">
        <v>236</v>
      </c>
      <c r="G17" s="733">
        <v>2700</v>
      </c>
      <c r="H17" s="335">
        <f t="shared" si="0"/>
        <v>40500</v>
      </c>
      <c r="I17" s="336">
        <v>2900</v>
      </c>
      <c r="J17" s="336">
        <f t="shared" si="1"/>
        <v>43500</v>
      </c>
      <c r="K17" s="342">
        <v>5270</v>
      </c>
      <c r="L17" s="343">
        <f t="shared" si="2"/>
        <v>79050</v>
      </c>
      <c r="M17" s="336">
        <v>2500</v>
      </c>
      <c r="N17" s="336">
        <f t="shared" si="3"/>
        <v>37500</v>
      </c>
      <c r="O17" s="336">
        <v>3048.88</v>
      </c>
      <c r="P17" s="338">
        <f t="shared" si="4"/>
        <v>45733.200000000004</v>
      </c>
      <c r="Q17" s="336">
        <v>3277</v>
      </c>
      <c r="R17" s="336">
        <f t="shared" si="5"/>
        <v>49155</v>
      </c>
    </row>
    <row r="18" spans="2:18" ht="15" thickBot="1" x14ac:dyDescent="0.4">
      <c r="B18" s="339">
        <v>6</v>
      </c>
      <c r="C18" s="340">
        <v>202</v>
      </c>
      <c r="D18" s="341" t="s">
        <v>683</v>
      </c>
      <c r="E18" s="340">
        <v>400</v>
      </c>
      <c r="F18" s="719" t="s">
        <v>3</v>
      </c>
      <c r="G18" s="733">
        <v>9.5</v>
      </c>
      <c r="H18" s="335">
        <f t="shared" si="0"/>
        <v>3800</v>
      </c>
      <c r="I18" s="336">
        <v>5.5</v>
      </c>
      <c r="J18" s="336">
        <f t="shared" si="1"/>
        <v>2200</v>
      </c>
      <c r="K18" s="342">
        <v>4.9000000000000004</v>
      </c>
      <c r="L18" s="343">
        <f t="shared" si="2"/>
        <v>1960.0000000000002</v>
      </c>
      <c r="M18" s="336">
        <v>7.5</v>
      </c>
      <c r="N18" s="336">
        <f t="shared" si="3"/>
        <v>3000</v>
      </c>
      <c r="O18" s="336">
        <v>13.37</v>
      </c>
      <c r="P18" s="338">
        <f t="shared" si="4"/>
        <v>5348</v>
      </c>
      <c r="Q18" s="336">
        <v>5.25</v>
      </c>
      <c r="R18" s="336">
        <f t="shared" si="5"/>
        <v>2100</v>
      </c>
    </row>
    <row r="19" spans="2:18" ht="15" thickBot="1" x14ac:dyDescent="0.4">
      <c r="B19" s="354">
        <v>7</v>
      </c>
      <c r="C19" s="355">
        <v>202</v>
      </c>
      <c r="D19" s="356" t="s">
        <v>684</v>
      </c>
      <c r="E19" s="355">
        <v>1</v>
      </c>
      <c r="F19" s="722" t="s">
        <v>10</v>
      </c>
      <c r="G19" s="733">
        <v>1200</v>
      </c>
      <c r="H19" s="335">
        <f t="shared" si="0"/>
        <v>1200</v>
      </c>
      <c r="I19" s="336">
        <v>500</v>
      </c>
      <c r="J19" s="336">
        <f t="shared" si="1"/>
        <v>500</v>
      </c>
      <c r="K19" s="342">
        <v>491</v>
      </c>
      <c r="L19" s="343">
        <f t="shared" si="2"/>
        <v>491</v>
      </c>
      <c r="M19" s="336">
        <v>200</v>
      </c>
      <c r="N19" s="336">
        <f t="shared" si="3"/>
        <v>200</v>
      </c>
      <c r="O19" s="336">
        <v>721.97</v>
      </c>
      <c r="P19" s="338">
        <f t="shared" si="4"/>
        <v>721.97</v>
      </c>
      <c r="Q19" s="336">
        <v>224</v>
      </c>
      <c r="R19" s="336">
        <f t="shared" si="5"/>
        <v>224</v>
      </c>
    </row>
    <row r="20" spans="2:18" ht="15" thickBot="1" x14ac:dyDescent="0.4">
      <c r="B20" s="339">
        <v>8</v>
      </c>
      <c r="C20" s="340">
        <v>202</v>
      </c>
      <c r="D20" s="341" t="s">
        <v>685</v>
      </c>
      <c r="E20" s="340">
        <v>3</v>
      </c>
      <c r="F20" s="719" t="s">
        <v>10</v>
      </c>
      <c r="G20" s="737">
        <v>600</v>
      </c>
      <c r="H20" s="335">
        <f t="shared" si="0"/>
        <v>1800</v>
      </c>
      <c r="I20" s="357">
        <v>500</v>
      </c>
      <c r="J20" s="336">
        <f t="shared" si="1"/>
        <v>1500</v>
      </c>
      <c r="K20" s="358">
        <v>655</v>
      </c>
      <c r="L20" s="343">
        <f t="shared" si="2"/>
        <v>1965</v>
      </c>
      <c r="M20" s="357">
        <v>200</v>
      </c>
      <c r="N20" s="336">
        <f t="shared" si="3"/>
        <v>600</v>
      </c>
      <c r="O20" s="357">
        <v>714.66</v>
      </c>
      <c r="P20" s="338">
        <f t="shared" si="4"/>
        <v>2143.98</v>
      </c>
      <c r="Q20" s="357">
        <v>209</v>
      </c>
      <c r="R20" s="336">
        <f t="shared" si="5"/>
        <v>627</v>
      </c>
    </row>
    <row r="21" spans="2:18" ht="15" thickBot="1" x14ac:dyDescent="0.4">
      <c r="B21" s="339">
        <v>9</v>
      </c>
      <c r="C21" s="340">
        <v>202</v>
      </c>
      <c r="D21" s="341" t="s">
        <v>686</v>
      </c>
      <c r="E21" s="340">
        <v>1</v>
      </c>
      <c r="F21" s="719" t="s">
        <v>100</v>
      </c>
      <c r="G21" s="737">
        <v>12500</v>
      </c>
      <c r="H21" s="335">
        <f t="shared" si="0"/>
        <v>12500</v>
      </c>
      <c r="I21" s="357">
        <v>15000</v>
      </c>
      <c r="J21" s="336">
        <f t="shared" si="1"/>
        <v>15000</v>
      </c>
      <c r="K21" s="358">
        <v>6921</v>
      </c>
      <c r="L21" s="343">
        <f t="shared" si="2"/>
        <v>6921</v>
      </c>
      <c r="M21" s="357">
        <v>5000</v>
      </c>
      <c r="N21" s="336">
        <f t="shared" si="3"/>
        <v>5000</v>
      </c>
      <c r="O21" s="357">
        <v>11756.48</v>
      </c>
      <c r="P21" s="338">
        <f t="shared" si="4"/>
        <v>11756.48</v>
      </c>
      <c r="Q21" s="357">
        <v>4984</v>
      </c>
      <c r="R21" s="336">
        <f t="shared" si="5"/>
        <v>4984</v>
      </c>
    </row>
    <row r="22" spans="2:18" ht="15" thickBot="1" x14ac:dyDescent="0.4">
      <c r="B22" s="339">
        <v>10</v>
      </c>
      <c r="C22" s="340">
        <v>203</v>
      </c>
      <c r="D22" s="356" t="s">
        <v>230</v>
      </c>
      <c r="E22" s="355">
        <v>1</v>
      </c>
      <c r="F22" s="722" t="s">
        <v>100</v>
      </c>
      <c r="G22" s="733">
        <v>38000</v>
      </c>
      <c r="H22" s="335">
        <f t="shared" si="0"/>
        <v>38000</v>
      </c>
      <c r="I22" s="336">
        <v>112000</v>
      </c>
      <c r="J22" s="336">
        <f t="shared" si="1"/>
        <v>112000</v>
      </c>
      <c r="K22" s="342">
        <v>102000</v>
      </c>
      <c r="L22" s="343">
        <f t="shared" si="2"/>
        <v>102000</v>
      </c>
      <c r="M22" s="336">
        <v>70000</v>
      </c>
      <c r="N22" s="336">
        <f t="shared" si="3"/>
        <v>70000</v>
      </c>
      <c r="O22" s="336">
        <v>279154.14</v>
      </c>
      <c r="P22" s="338">
        <f t="shared" si="4"/>
        <v>279154.14</v>
      </c>
      <c r="Q22" s="336">
        <v>269346</v>
      </c>
      <c r="R22" s="336">
        <f t="shared" si="5"/>
        <v>269346</v>
      </c>
    </row>
    <row r="23" spans="2:18" ht="15" thickBot="1" x14ac:dyDescent="0.4">
      <c r="B23" s="339">
        <v>11</v>
      </c>
      <c r="C23" s="340">
        <v>203</v>
      </c>
      <c r="D23" s="356" t="s">
        <v>15</v>
      </c>
      <c r="E23" s="355">
        <v>1</v>
      </c>
      <c r="F23" s="722" t="s">
        <v>100</v>
      </c>
      <c r="G23" s="733">
        <v>18000</v>
      </c>
      <c r="H23" s="335">
        <f t="shared" si="0"/>
        <v>18000</v>
      </c>
      <c r="I23" s="336">
        <v>75000</v>
      </c>
      <c r="J23" s="336">
        <f t="shared" si="1"/>
        <v>75000</v>
      </c>
      <c r="K23" s="342">
        <v>196635</v>
      </c>
      <c r="L23" s="343">
        <f t="shared" si="2"/>
        <v>196635</v>
      </c>
      <c r="M23" s="336">
        <v>80000</v>
      </c>
      <c r="N23" s="336">
        <f t="shared" si="3"/>
        <v>80000</v>
      </c>
      <c r="O23" s="336">
        <v>60977.59</v>
      </c>
      <c r="P23" s="338">
        <f t="shared" si="4"/>
        <v>60977.59</v>
      </c>
      <c r="Q23" s="336">
        <v>148324</v>
      </c>
      <c r="R23" s="336">
        <f t="shared" si="5"/>
        <v>148324</v>
      </c>
    </row>
    <row r="24" spans="2:18" ht="15" thickBot="1" x14ac:dyDescent="0.4">
      <c r="B24" s="339">
        <v>12</v>
      </c>
      <c r="C24" s="340">
        <v>203</v>
      </c>
      <c r="D24" s="356" t="s">
        <v>687</v>
      </c>
      <c r="E24" s="355">
        <v>1</v>
      </c>
      <c r="F24" s="722" t="s">
        <v>100</v>
      </c>
      <c r="G24" s="733">
        <v>4800</v>
      </c>
      <c r="H24" s="335">
        <f t="shared" si="0"/>
        <v>4800</v>
      </c>
      <c r="I24" s="336">
        <v>32000</v>
      </c>
      <c r="J24" s="336">
        <f t="shared" si="1"/>
        <v>32000</v>
      </c>
      <c r="K24" s="342">
        <v>22269</v>
      </c>
      <c r="L24" s="343">
        <f t="shared" si="2"/>
        <v>22269</v>
      </c>
      <c r="M24" s="336">
        <v>25000</v>
      </c>
      <c r="N24" s="336">
        <f t="shared" si="3"/>
        <v>25000</v>
      </c>
      <c r="O24" s="336">
        <v>609.78</v>
      </c>
      <c r="P24" s="338">
        <f t="shared" si="4"/>
        <v>609.78</v>
      </c>
      <c r="Q24" s="336">
        <v>23224</v>
      </c>
      <c r="R24" s="336">
        <f t="shared" si="5"/>
        <v>23224</v>
      </c>
    </row>
    <row r="25" spans="2:18" ht="15" thickBot="1" x14ac:dyDescent="0.4">
      <c r="B25" s="339">
        <v>13</v>
      </c>
      <c r="C25" s="340">
        <v>203</v>
      </c>
      <c r="D25" s="341" t="s">
        <v>688</v>
      </c>
      <c r="E25" s="340">
        <v>1</v>
      </c>
      <c r="F25" s="719" t="s">
        <v>100</v>
      </c>
      <c r="G25" s="733">
        <v>1500</v>
      </c>
      <c r="H25" s="335">
        <f t="shared" si="0"/>
        <v>1500</v>
      </c>
      <c r="I25" s="336">
        <v>2000</v>
      </c>
      <c r="J25" s="336">
        <f t="shared" si="1"/>
        <v>2000</v>
      </c>
      <c r="K25" s="342">
        <v>1154</v>
      </c>
      <c r="L25" s="343">
        <f t="shared" si="2"/>
        <v>1154</v>
      </c>
      <c r="M25" s="336">
        <v>3000</v>
      </c>
      <c r="N25" s="336">
        <f t="shared" si="3"/>
        <v>3000</v>
      </c>
      <c r="O25" s="336">
        <v>609.78</v>
      </c>
      <c r="P25" s="338">
        <f t="shared" si="4"/>
        <v>609.78</v>
      </c>
      <c r="Q25" s="336">
        <v>1527</v>
      </c>
      <c r="R25" s="336">
        <f t="shared" si="5"/>
        <v>1527</v>
      </c>
    </row>
    <row r="26" spans="2:18" ht="15" thickBot="1" x14ac:dyDescent="0.4">
      <c r="B26" s="339">
        <v>14</v>
      </c>
      <c r="C26" s="340">
        <v>204</v>
      </c>
      <c r="D26" s="341" t="s">
        <v>107</v>
      </c>
      <c r="E26" s="359">
        <v>6075</v>
      </c>
      <c r="F26" s="719" t="s">
        <v>8</v>
      </c>
      <c r="G26" s="733">
        <v>2.5</v>
      </c>
      <c r="H26" s="335">
        <f t="shared" si="0"/>
        <v>15187.5</v>
      </c>
      <c r="I26" s="336">
        <v>1</v>
      </c>
      <c r="J26" s="336">
        <f t="shared" si="1"/>
        <v>6075</v>
      </c>
      <c r="K26" s="342">
        <v>2.5</v>
      </c>
      <c r="L26" s="343">
        <f t="shared" si="2"/>
        <v>15187.5</v>
      </c>
      <c r="M26" s="336">
        <v>1.5</v>
      </c>
      <c r="N26" s="336">
        <f t="shared" si="3"/>
        <v>9112.5</v>
      </c>
      <c r="O26" s="336">
        <v>1.22</v>
      </c>
      <c r="P26" s="338">
        <f t="shared" si="4"/>
        <v>7411.5</v>
      </c>
      <c r="Q26" s="336">
        <v>3.8</v>
      </c>
      <c r="R26" s="336">
        <f t="shared" si="5"/>
        <v>23085</v>
      </c>
    </row>
    <row r="27" spans="2:18" ht="15" thickBot="1" x14ac:dyDescent="0.4">
      <c r="B27" s="339">
        <v>15</v>
      </c>
      <c r="C27" s="340">
        <v>204</v>
      </c>
      <c r="D27" s="341" t="s">
        <v>108</v>
      </c>
      <c r="E27" s="340">
        <v>40</v>
      </c>
      <c r="F27" s="719" t="s">
        <v>60</v>
      </c>
      <c r="G27" s="733">
        <v>150</v>
      </c>
      <c r="H27" s="335">
        <f t="shared" si="0"/>
        <v>6000</v>
      </c>
      <c r="I27" s="336">
        <v>125</v>
      </c>
      <c r="J27" s="336">
        <f t="shared" si="1"/>
        <v>5000</v>
      </c>
      <c r="K27" s="342">
        <v>65</v>
      </c>
      <c r="L27" s="343">
        <f t="shared" si="2"/>
        <v>2600</v>
      </c>
      <c r="M27" s="336">
        <v>50</v>
      </c>
      <c r="N27" s="336">
        <f t="shared" si="3"/>
        <v>2000</v>
      </c>
      <c r="O27" s="336">
        <v>121.96</v>
      </c>
      <c r="P27" s="338">
        <f t="shared" si="4"/>
        <v>4878.3999999999996</v>
      </c>
      <c r="Q27" s="336">
        <v>112</v>
      </c>
      <c r="R27" s="336">
        <f t="shared" si="5"/>
        <v>4480</v>
      </c>
    </row>
    <row r="28" spans="2:18" ht="15" thickBot="1" x14ac:dyDescent="0.4">
      <c r="B28" s="360">
        <v>16</v>
      </c>
      <c r="C28" s="361">
        <v>607</v>
      </c>
      <c r="D28" s="362" t="s">
        <v>689</v>
      </c>
      <c r="E28" s="363">
        <v>2000</v>
      </c>
      <c r="F28" s="723" t="s">
        <v>3</v>
      </c>
      <c r="G28" s="738">
        <v>5</v>
      </c>
      <c r="H28" s="335">
        <f t="shared" si="0"/>
        <v>10000</v>
      </c>
      <c r="I28" s="364">
        <v>3</v>
      </c>
      <c r="J28" s="336">
        <f t="shared" si="1"/>
        <v>6000</v>
      </c>
      <c r="K28" s="365">
        <v>4.5</v>
      </c>
      <c r="L28" s="343">
        <f t="shared" si="2"/>
        <v>9000</v>
      </c>
      <c r="M28" s="364">
        <v>3.5</v>
      </c>
      <c r="N28" s="336">
        <f t="shared" si="3"/>
        <v>7000</v>
      </c>
      <c r="O28" s="364">
        <v>3.35</v>
      </c>
      <c r="P28" s="338">
        <f t="shared" si="4"/>
        <v>6700</v>
      </c>
      <c r="Q28" s="364">
        <v>2.5</v>
      </c>
      <c r="R28" s="336">
        <f t="shared" si="5"/>
        <v>5000</v>
      </c>
    </row>
    <row r="29" spans="2:18" ht="15" thickBot="1" x14ac:dyDescent="0.4">
      <c r="B29" s="339">
        <v>17</v>
      </c>
      <c r="C29" s="340">
        <v>651</v>
      </c>
      <c r="D29" s="341" t="s">
        <v>111</v>
      </c>
      <c r="E29" s="366">
        <v>5250</v>
      </c>
      <c r="F29" s="722" t="s">
        <v>4</v>
      </c>
      <c r="G29" s="733">
        <v>8.5</v>
      </c>
      <c r="H29" s="335">
        <f t="shared" si="0"/>
        <v>44625</v>
      </c>
      <c r="I29" s="336">
        <v>6</v>
      </c>
      <c r="J29" s="336">
        <f t="shared" si="1"/>
        <v>31500</v>
      </c>
      <c r="K29" s="342">
        <v>5</v>
      </c>
      <c r="L29" s="343">
        <f t="shared" si="2"/>
        <v>26250</v>
      </c>
      <c r="M29" s="336">
        <v>5</v>
      </c>
      <c r="N29" s="336">
        <f t="shared" si="3"/>
        <v>26250</v>
      </c>
      <c r="O29" s="336">
        <v>3.35</v>
      </c>
      <c r="P29" s="338">
        <f t="shared" si="4"/>
        <v>17587.5</v>
      </c>
      <c r="Q29" s="336">
        <v>5.25</v>
      </c>
      <c r="R29" s="336">
        <f t="shared" si="5"/>
        <v>27562.5</v>
      </c>
    </row>
    <row r="30" spans="2:18" ht="15" thickBot="1" x14ac:dyDescent="0.4">
      <c r="B30" s="339">
        <v>18</v>
      </c>
      <c r="C30" s="340">
        <v>652</v>
      </c>
      <c r="D30" s="341" t="s">
        <v>250</v>
      </c>
      <c r="E30" s="366">
        <v>5250</v>
      </c>
      <c r="F30" s="722" t="s">
        <v>4</v>
      </c>
      <c r="G30" s="733">
        <v>10.5</v>
      </c>
      <c r="H30" s="335">
        <f t="shared" si="0"/>
        <v>55125</v>
      </c>
      <c r="I30" s="336">
        <v>16</v>
      </c>
      <c r="J30" s="336">
        <f t="shared" si="1"/>
        <v>84000</v>
      </c>
      <c r="K30" s="342">
        <v>8</v>
      </c>
      <c r="L30" s="343">
        <f t="shared" si="2"/>
        <v>42000</v>
      </c>
      <c r="M30" s="336">
        <v>7</v>
      </c>
      <c r="N30" s="336">
        <f t="shared" si="3"/>
        <v>36750</v>
      </c>
      <c r="O30" s="336">
        <v>9.15</v>
      </c>
      <c r="P30" s="338">
        <f t="shared" si="4"/>
        <v>48037.5</v>
      </c>
      <c r="Q30" s="336">
        <v>5.25</v>
      </c>
      <c r="R30" s="336">
        <f t="shared" si="5"/>
        <v>27562.5</v>
      </c>
    </row>
    <row r="31" spans="2:18" ht="15" thickBot="1" x14ac:dyDescent="0.4">
      <c r="B31" s="339">
        <v>19</v>
      </c>
      <c r="C31" s="340">
        <v>832</v>
      </c>
      <c r="D31" s="341" t="s">
        <v>690</v>
      </c>
      <c r="E31" s="340">
        <v>1</v>
      </c>
      <c r="F31" s="719" t="s">
        <v>100</v>
      </c>
      <c r="G31" s="733">
        <v>8500</v>
      </c>
      <c r="H31" s="335">
        <f t="shared" si="0"/>
        <v>8500</v>
      </c>
      <c r="I31" s="336">
        <v>30000</v>
      </c>
      <c r="J31" s="336">
        <f t="shared" si="1"/>
        <v>30000</v>
      </c>
      <c r="K31" s="342">
        <v>13350</v>
      </c>
      <c r="L31" s="343">
        <f t="shared" si="2"/>
        <v>13350</v>
      </c>
      <c r="M31" s="336">
        <v>10000</v>
      </c>
      <c r="N31" s="336">
        <f t="shared" si="3"/>
        <v>10000</v>
      </c>
      <c r="O31" s="336">
        <v>30488.79</v>
      </c>
      <c r="P31" s="338">
        <f t="shared" si="4"/>
        <v>30488.79</v>
      </c>
      <c r="Q31" s="336">
        <v>49329</v>
      </c>
      <c r="R31" s="336">
        <f t="shared" si="5"/>
        <v>49329</v>
      </c>
    </row>
    <row r="32" spans="2:18" ht="15" thickBot="1" x14ac:dyDescent="0.4">
      <c r="B32" s="339">
        <v>20</v>
      </c>
      <c r="C32" s="340">
        <v>832</v>
      </c>
      <c r="D32" s="341" t="s">
        <v>235</v>
      </c>
      <c r="E32" s="359">
        <v>2500</v>
      </c>
      <c r="F32" s="719" t="s">
        <v>131</v>
      </c>
      <c r="G32" s="733">
        <v>0.8</v>
      </c>
      <c r="H32" s="335">
        <f t="shared" si="0"/>
        <v>2000</v>
      </c>
      <c r="I32" s="336">
        <v>0.75</v>
      </c>
      <c r="J32" s="336">
        <f t="shared" si="1"/>
        <v>1875</v>
      </c>
      <c r="K32" s="342">
        <v>1.1000000000000001</v>
      </c>
      <c r="L32" s="343">
        <f t="shared" si="2"/>
        <v>2750</v>
      </c>
      <c r="M32" s="336">
        <v>0.25</v>
      </c>
      <c r="N32" s="336">
        <f t="shared" si="3"/>
        <v>625</v>
      </c>
      <c r="O32" s="336">
        <v>0.49</v>
      </c>
      <c r="P32" s="338">
        <f t="shared" si="4"/>
        <v>1225</v>
      </c>
      <c r="Q32" s="336">
        <v>0.2</v>
      </c>
      <c r="R32" s="336">
        <f t="shared" si="5"/>
        <v>500</v>
      </c>
    </row>
    <row r="33" spans="2:18" ht="15" thickBot="1" x14ac:dyDescent="0.4">
      <c r="B33" s="339">
        <v>21</v>
      </c>
      <c r="C33" s="340" t="s">
        <v>36</v>
      </c>
      <c r="D33" s="341" t="s">
        <v>691</v>
      </c>
      <c r="E33" s="340">
        <v>6</v>
      </c>
      <c r="F33" s="719" t="s">
        <v>10</v>
      </c>
      <c r="G33" s="733">
        <v>400</v>
      </c>
      <c r="H33" s="335">
        <f t="shared" si="0"/>
        <v>2400</v>
      </c>
      <c r="I33" s="336">
        <v>300</v>
      </c>
      <c r="J33" s="336">
        <f t="shared" si="1"/>
        <v>1800</v>
      </c>
      <c r="K33" s="342">
        <v>516</v>
      </c>
      <c r="L33" s="343">
        <f t="shared" si="2"/>
        <v>3096</v>
      </c>
      <c r="M33" s="336">
        <v>300</v>
      </c>
      <c r="N33" s="336">
        <f t="shared" si="3"/>
        <v>1800</v>
      </c>
      <c r="O33" s="336">
        <v>531.32000000000005</v>
      </c>
      <c r="P33" s="338">
        <f t="shared" si="4"/>
        <v>3187.92</v>
      </c>
      <c r="Q33" s="336">
        <v>352</v>
      </c>
      <c r="R33" s="336">
        <f t="shared" si="5"/>
        <v>2112</v>
      </c>
    </row>
    <row r="34" spans="2:18" ht="15" thickBot="1" x14ac:dyDescent="0.4">
      <c r="B34" s="325"/>
      <c r="C34" s="326"/>
      <c r="D34" s="327"/>
      <c r="E34" s="326"/>
      <c r="F34" s="724"/>
      <c r="G34" s="734"/>
      <c r="H34" s="335"/>
      <c r="I34" s="330"/>
      <c r="J34" s="336"/>
      <c r="K34" s="344"/>
      <c r="L34" s="343"/>
      <c r="M34" s="330"/>
      <c r="N34" s="336"/>
      <c r="O34" s="330"/>
      <c r="P34" s="338"/>
      <c r="Q34" s="330"/>
      <c r="R34" s="336"/>
    </row>
    <row r="35" spans="2:18" ht="15" thickBot="1" x14ac:dyDescent="0.4">
      <c r="B35" s="325"/>
      <c r="C35" s="326"/>
      <c r="D35" s="327" t="s">
        <v>692</v>
      </c>
      <c r="E35" s="326"/>
      <c r="F35" s="724"/>
      <c r="G35" s="734"/>
      <c r="H35" s="335"/>
      <c r="I35" s="330"/>
      <c r="J35" s="336"/>
      <c r="K35" s="344"/>
      <c r="L35" s="343"/>
      <c r="M35" s="330"/>
      <c r="N35" s="336"/>
      <c r="O35" s="330"/>
      <c r="P35" s="338"/>
      <c r="Q35" s="330"/>
      <c r="R35" s="336"/>
    </row>
    <row r="36" spans="2:18" ht="15" thickBot="1" x14ac:dyDescent="0.4">
      <c r="B36" s="339">
        <v>22</v>
      </c>
      <c r="C36" s="340">
        <v>253</v>
      </c>
      <c r="D36" s="341" t="s">
        <v>693</v>
      </c>
      <c r="E36" s="340">
        <v>215</v>
      </c>
      <c r="F36" s="719" t="s">
        <v>8</v>
      </c>
      <c r="G36" s="733">
        <v>140</v>
      </c>
      <c r="H36" s="335">
        <f t="shared" si="0"/>
        <v>30100</v>
      </c>
      <c r="I36" s="336">
        <v>25</v>
      </c>
      <c r="J36" s="336">
        <f t="shared" si="1"/>
        <v>5375</v>
      </c>
      <c r="K36" s="342">
        <v>17</v>
      </c>
      <c r="L36" s="343">
        <f t="shared" si="2"/>
        <v>3655</v>
      </c>
      <c r="M36" s="336">
        <v>25</v>
      </c>
      <c r="N36" s="336">
        <f t="shared" ref="N36:N71" si="6">M36*E36</f>
        <v>5375</v>
      </c>
      <c r="O36" s="336">
        <v>40.25</v>
      </c>
      <c r="P36" s="338">
        <f t="shared" si="4"/>
        <v>8653.75</v>
      </c>
      <c r="Q36" s="336">
        <v>44.5</v>
      </c>
      <c r="R36" s="336">
        <f t="shared" si="5"/>
        <v>9567.5</v>
      </c>
    </row>
    <row r="37" spans="2:18" ht="15" thickBot="1" x14ac:dyDescent="0.4">
      <c r="B37" s="339">
        <v>23</v>
      </c>
      <c r="C37" s="340">
        <v>301</v>
      </c>
      <c r="D37" s="341" t="s">
        <v>694</v>
      </c>
      <c r="E37" s="340">
        <v>345</v>
      </c>
      <c r="F37" s="719" t="s">
        <v>4</v>
      </c>
      <c r="G37" s="733">
        <v>150.75</v>
      </c>
      <c r="H37" s="335">
        <f t="shared" si="0"/>
        <v>52008.75</v>
      </c>
      <c r="I37" s="336">
        <v>157</v>
      </c>
      <c r="J37" s="336">
        <f t="shared" si="1"/>
        <v>54165</v>
      </c>
      <c r="K37" s="342">
        <v>165</v>
      </c>
      <c r="L37" s="343">
        <f t="shared" si="2"/>
        <v>56925</v>
      </c>
      <c r="M37" s="336">
        <v>155</v>
      </c>
      <c r="N37" s="336">
        <f t="shared" si="6"/>
        <v>53475</v>
      </c>
      <c r="O37" s="336">
        <v>170.74</v>
      </c>
      <c r="P37" s="338">
        <f t="shared" si="4"/>
        <v>58905.3</v>
      </c>
      <c r="Q37" s="336">
        <v>138</v>
      </c>
      <c r="R37" s="336">
        <f t="shared" si="5"/>
        <v>47610</v>
      </c>
    </row>
    <row r="38" spans="2:18" ht="15" thickBot="1" x14ac:dyDescent="0.4">
      <c r="B38" s="339">
        <v>24</v>
      </c>
      <c r="C38" s="340">
        <v>301</v>
      </c>
      <c r="D38" s="341" t="s">
        <v>695</v>
      </c>
      <c r="E38" s="340">
        <v>653</v>
      </c>
      <c r="F38" s="719" t="s">
        <v>4</v>
      </c>
      <c r="G38" s="733">
        <v>149.5</v>
      </c>
      <c r="H38" s="335">
        <f t="shared" si="0"/>
        <v>97623.5</v>
      </c>
      <c r="I38" s="336">
        <v>157</v>
      </c>
      <c r="J38" s="336">
        <f t="shared" si="1"/>
        <v>102521</v>
      </c>
      <c r="K38" s="342">
        <v>164</v>
      </c>
      <c r="L38" s="343">
        <f t="shared" si="2"/>
        <v>107092</v>
      </c>
      <c r="M38" s="336">
        <v>130</v>
      </c>
      <c r="N38" s="336">
        <f t="shared" si="6"/>
        <v>84890</v>
      </c>
      <c r="O38" s="336">
        <v>170.74</v>
      </c>
      <c r="P38" s="338">
        <f t="shared" si="4"/>
        <v>111493.22</v>
      </c>
      <c r="Q38" s="336">
        <v>130</v>
      </c>
      <c r="R38" s="336">
        <f t="shared" si="5"/>
        <v>84890</v>
      </c>
    </row>
    <row r="39" spans="2:18" ht="15" thickBot="1" x14ac:dyDescent="0.4">
      <c r="B39" s="339">
        <v>25</v>
      </c>
      <c r="C39" s="340">
        <v>304</v>
      </c>
      <c r="D39" s="341" t="s">
        <v>696</v>
      </c>
      <c r="E39" s="340">
        <v>724</v>
      </c>
      <c r="F39" s="719" t="s">
        <v>4</v>
      </c>
      <c r="G39" s="733">
        <v>39</v>
      </c>
      <c r="H39" s="335">
        <f t="shared" si="0"/>
        <v>28236</v>
      </c>
      <c r="I39" s="336">
        <v>53</v>
      </c>
      <c r="J39" s="336">
        <f t="shared" si="1"/>
        <v>38372</v>
      </c>
      <c r="K39" s="342">
        <v>46</v>
      </c>
      <c r="L39" s="343">
        <f t="shared" si="2"/>
        <v>33304</v>
      </c>
      <c r="M39" s="336">
        <v>60</v>
      </c>
      <c r="N39" s="336">
        <f t="shared" si="6"/>
        <v>43440</v>
      </c>
      <c r="O39" s="336">
        <v>60.98</v>
      </c>
      <c r="P39" s="338">
        <f t="shared" si="4"/>
        <v>44149.52</v>
      </c>
      <c r="Q39" s="336">
        <v>76.8</v>
      </c>
      <c r="R39" s="336">
        <f t="shared" si="5"/>
        <v>55603.199999999997</v>
      </c>
    </row>
    <row r="40" spans="2:18" ht="15" thickBot="1" x14ac:dyDescent="0.4">
      <c r="B40" s="339">
        <v>26</v>
      </c>
      <c r="C40" s="340">
        <v>304</v>
      </c>
      <c r="D40" s="341" t="s">
        <v>697</v>
      </c>
      <c r="E40" s="340">
        <v>993</v>
      </c>
      <c r="F40" s="719" t="s">
        <v>4</v>
      </c>
      <c r="G40" s="733">
        <v>42</v>
      </c>
      <c r="H40" s="335">
        <f t="shared" si="0"/>
        <v>41706</v>
      </c>
      <c r="I40" s="336">
        <v>53</v>
      </c>
      <c r="J40" s="336">
        <f t="shared" si="1"/>
        <v>52629</v>
      </c>
      <c r="K40" s="342">
        <v>50</v>
      </c>
      <c r="L40" s="343">
        <f t="shared" si="2"/>
        <v>49650</v>
      </c>
      <c r="M40" s="336">
        <v>55</v>
      </c>
      <c r="N40" s="336">
        <f t="shared" si="6"/>
        <v>54615</v>
      </c>
      <c r="O40" s="336">
        <v>48.78</v>
      </c>
      <c r="P40" s="338">
        <f t="shared" si="4"/>
        <v>48438.54</v>
      </c>
      <c r="Q40" s="336">
        <v>76.8</v>
      </c>
      <c r="R40" s="336">
        <f t="shared" si="5"/>
        <v>76262.399999999994</v>
      </c>
    </row>
    <row r="41" spans="2:18" ht="15" thickBot="1" x14ac:dyDescent="0.4">
      <c r="B41" s="339">
        <v>27</v>
      </c>
      <c r="C41" s="340">
        <v>304</v>
      </c>
      <c r="D41" s="341" t="s">
        <v>698</v>
      </c>
      <c r="E41" s="340">
        <v>50</v>
      </c>
      <c r="F41" s="719" t="s">
        <v>4</v>
      </c>
      <c r="G41" s="733">
        <v>50</v>
      </c>
      <c r="H41" s="335">
        <f t="shared" si="0"/>
        <v>2500</v>
      </c>
      <c r="I41" s="336">
        <v>53</v>
      </c>
      <c r="J41" s="336">
        <f t="shared" si="1"/>
        <v>2650</v>
      </c>
      <c r="K41" s="342">
        <v>50</v>
      </c>
      <c r="L41" s="343">
        <f t="shared" si="2"/>
        <v>2500</v>
      </c>
      <c r="M41" s="336">
        <v>75</v>
      </c>
      <c r="N41" s="336">
        <f t="shared" si="6"/>
        <v>3750</v>
      </c>
      <c r="O41" s="336">
        <v>0</v>
      </c>
      <c r="P41" s="338">
        <v>3048.88</v>
      </c>
      <c r="Q41" s="336">
        <v>79.400000000000006</v>
      </c>
      <c r="R41" s="336">
        <f t="shared" si="5"/>
        <v>3970.0000000000005</v>
      </c>
    </row>
    <row r="42" spans="2:18" ht="15" thickBot="1" x14ac:dyDescent="0.4">
      <c r="B42" s="339">
        <v>28</v>
      </c>
      <c r="C42" s="340">
        <v>304</v>
      </c>
      <c r="D42" s="341" t="s">
        <v>699</v>
      </c>
      <c r="E42" s="340">
        <v>353</v>
      </c>
      <c r="F42" s="719" t="s">
        <v>4</v>
      </c>
      <c r="G42" s="733">
        <v>55</v>
      </c>
      <c r="H42" s="335">
        <f t="shared" si="0"/>
        <v>19415</v>
      </c>
      <c r="I42" s="336">
        <v>53</v>
      </c>
      <c r="J42" s="336">
        <f t="shared" si="1"/>
        <v>18709</v>
      </c>
      <c r="K42" s="342">
        <v>64</v>
      </c>
      <c r="L42" s="343">
        <f t="shared" si="2"/>
        <v>22592</v>
      </c>
      <c r="M42" s="336">
        <v>55</v>
      </c>
      <c r="N42" s="336">
        <f t="shared" si="6"/>
        <v>19415</v>
      </c>
      <c r="O42" s="336">
        <v>60.98</v>
      </c>
      <c r="P42" s="338">
        <f t="shared" si="4"/>
        <v>21525.94</v>
      </c>
      <c r="Q42" s="336">
        <v>76.8</v>
      </c>
      <c r="R42" s="336">
        <f t="shared" si="5"/>
        <v>27110.399999999998</v>
      </c>
    </row>
    <row r="43" spans="2:18" ht="15" thickBot="1" x14ac:dyDescent="0.4">
      <c r="B43" s="339">
        <v>29</v>
      </c>
      <c r="C43" s="340">
        <v>304</v>
      </c>
      <c r="D43" s="341" t="s">
        <v>700</v>
      </c>
      <c r="E43" s="340">
        <v>3</v>
      </c>
      <c r="F43" s="719" t="s">
        <v>4</v>
      </c>
      <c r="G43" s="733">
        <v>175</v>
      </c>
      <c r="H43" s="335">
        <f t="shared" si="0"/>
        <v>525</v>
      </c>
      <c r="I43" s="336">
        <v>90</v>
      </c>
      <c r="J43" s="336">
        <f t="shared" si="1"/>
        <v>270</v>
      </c>
      <c r="K43" s="342">
        <v>50</v>
      </c>
      <c r="L43" s="343">
        <f t="shared" si="2"/>
        <v>150</v>
      </c>
      <c r="M43" s="336">
        <v>75</v>
      </c>
      <c r="N43" s="336">
        <f t="shared" si="6"/>
        <v>225</v>
      </c>
      <c r="O43" s="336">
        <v>121.96</v>
      </c>
      <c r="P43" s="338">
        <f t="shared" si="4"/>
        <v>365.88</v>
      </c>
      <c r="Q43" s="336">
        <v>78.400000000000006</v>
      </c>
      <c r="R43" s="336">
        <f t="shared" si="5"/>
        <v>235.20000000000002</v>
      </c>
    </row>
    <row r="44" spans="2:18" ht="15" thickBot="1" x14ac:dyDescent="0.4">
      <c r="B44" s="339">
        <v>30</v>
      </c>
      <c r="C44" s="340">
        <v>304</v>
      </c>
      <c r="D44" s="341" t="s">
        <v>701</v>
      </c>
      <c r="E44" s="340">
        <v>9</v>
      </c>
      <c r="F44" s="719" t="s">
        <v>4</v>
      </c>
      <c r="G44" s="733">
        <v>175</v>
      </c>
      <c r="H44" s="335">
        <f t="shared" si="0"/>
        <v>1575</v>
      </c>
      <c r="I44" s="336">
        <v>75</v>
      </c>
      <c r="J44" s="336">
        <f t="shared" si="1"/>
        <v>675</v>
      </c>
      <c r="K44" s="342">
        <v>50</v>
      </c>
      <c r="L44" s="343">
        <f t="shared" si="2"/>
        <v>450</v>
      </c>
      <c r="M44" s="336">
        <v>75</v>
      </c>
      <c r="N44" s="336">
        <f t="shared" si="6"/>
        <v>675</v>
      </c>
      <c r="O44" s="336">
        <v>79.27</v>
      </c>
      <c r="P44" s="338">
        <f t="shared" si="4"/>
        <v>713.43</v>
      </c>
      <c r="Q44" s="336">
        <v>78.400000000000006</v>
      </c>
      <c r="R44" s="336">
        <f t="shared" si="5"/>
        <v>705.6</v>
      </c>
    </row>
    <row r="45" spans="2:18" ht="15" thickBot="1" x14ac:dyDescent="0.4">
      <c r="B45" s="339">
        <v>31</v>
      </c>
      <c r="C45" s="340">
        <v>304</v>
      </c>
      <c r="D45" s="328" t="s">
        <v>702</v>
      </c>
      <c r="E45" s="340">
        <v>24</v>
      </c>
      <c r="F45" s="719" t="s">
        <v>4</v>
      </c>
      <c r="G45" s="734">
        <v>116.5</v>
      </c>
      <c r="H45" s="335">
        <f t="shared" si="0"/>
        <v>2796</v>
      </c>
      <c r="I45" s="330">
        <v>300</v>
      </c>
      <c r="J45" s="336">
        <f t="shared" si="1"/>
        <v>7200</v>
      </c>
      <c r="K45" s="344">
        <v>86</v>
      </c>
      <c r="L45" s="343">
        <f t="shared" si="2"/>
        <v>2064</v>
      </c>
      <c r="M45" s="330">
        <v>75</v>
      </c>
      <c r="N45" s="336">
        <f t="shared" si="6"/>
        <v>1800</v>
      </c>
      <c r="O45" s="330">
        <v>60.98</v>
      </c>
      <c r="P45" s="338">
        <f t="shared" si="4"/>
        <v>1463.52</v>
      </c>
      <c r="Q45" s="330">
        <v>78.400000000000006</v>
      </c>
      <c r="R45" s="336">
        <f t="shared" si="5"/>
        <v>1881.6000000000001</v>
      </c>
    </row>
    <row r="46" spans="2:18" ht="15" thickBot="1" x14ac:dyDescent="0.4">
      <c r="B46" s="339">
        <v>32</v>
      </c>
      <c r="C46" s="340">
        <v>441</v>
      </c>
      <c r="D46" s="341" t="s">
        <v>703</v>
      </c>
      <c r="E46" s="340">
        <v>286</v>
      </c>
      <c r="F46" s="719" t="s">
        <v>4</v>
      </c>
      <c r="G46" s="733">
        <v>149.5</v>
      </c>
      <c r="H46" s="335">
        <f t="shared" si="0"/>
        <v>42757</v>
      </c>
      <c r="I46" s="336">
        <v>157</v>
      </c>
      <c r="J46" s="336">
        <f t="shared" si="1"/>
        <v>44902</v>
      </c>
      <c r="K46" s="342">
        <v>165</v>
      </c>
      <c r="L46" s="343">
        <f t="shared" si="2"/>
        <v>47190</v>
      </c>
      <c r="M46" s="336">
        <v>145</v>
      </c>
      <c r="N46" s="336">
        <f t="shared" si="6"/>
        <v>41470</v>
      </c>
      <c r="O46" s="336">
        <v>180.49</v>
      </c>
      <c r="P46" s="338">
        <f t="shared" si="4"/>
        <v>51620.14</v>
      </c>
      <c r="Q46" s="336">
        <v>162</v>
      </c>
      <c r="R46" s="336">
        <f t="shared" si="5"/>
        <v>46332</v>
      </c>
    </row>
    <row r="47" spans="2:18" ht="15" thickBot="1" x14ac:dyDescent="0.4">
      <c r="B47" s="339">
        <v>33</v>
      </c>
      <c r="C47" s="340">
        <v>441</v>
      </c>
      <c r="D47" s="341" t="s">
        <v>704</v>
      </c>
      <c r="E47" s="340">
        <v>23</v>
      </c>
      <c r="F47" s="719" t="s">
        <v>4</v>
      </c>
      <c r="G47" s="734">
        <v>149.5</v>
      </c>
      <c r="H47" s="335">
        <f t="shared" si="0"/>
        <v>3438.5</v>
      </c>
      <c r="I47" s="330">
        <v>157</v>
      </c>
      <c r="J47" s="336">
        <f t="shared" si="1"/>
        <v>3611</v>
      </c>
      <c r="K47" s="344">
        <v>165</v>
      </c>
      <c r="L47" s="343">
        <f t="shared" si="2"/>
        <v>3795</v>
      </c>
      <c r="M47" s="330">
        <v>260</v>
      </c>
      <c r="N47" s="336">
        <f t="shared" si="6"/>
        <v>5980</v>
      </c>
      <c r="O47" s="330">
        <v>180.49</v>
      </c>
      <c r="P47" s="338">
        <f t="shared" si="4"/>
        <v>4151.2700000000004</v>
      </c>
      <c r="Q47" s="330">
        <v>178</v>
      </c>
      <c r="R47" s="336">
        <f t="shared" si="5"/>
        <v>4094</v>
      </c>
    </row>
    <row r="48" spans="2:18" ht="15" thickBot="1" x14ac:dyDescent="0.4">
      <c r="B48" s="339">
        <v>34</v>
      </c>
      <c r="C48" s="340">
        <v>441</v>
      </c>
      <c r="D48" s="341" t="s">
        <v>705</v>
      </c>
      <c r="E48" s="340">
        <v>148</v>
      </c>
      <c r="F48" s="719" t="s">
        <v>4</v>
      </c>
      <c r="G48" s="733">
        <v>159.5</v>
      </c>
      <c r="H48" s="335">
        <f t="shared" si="0"/>
        <v>23606</v>
      </c>
      <c r="I48" s="336">
        <v>168</v>
      </c>
      <c r="J48" s="336">
        <f t="shared" si="1"/>
        <v>24864</v>
      </c>
      <c r="K48" s="342">
        <v>176</v>
      </c>
      <c r="L48" s="343">
        <f t="shared" si="2"/>
        <v>26048</v>
      </c>
      <c r="M48" s="336">
        <v>225</v>
      </c>
      <c r="N48" s="336">
        <f t="shared" si="6"/>
        <v>33300</v>
      </c>
      <c r="O48" s="336">
        <v>192.69</v>
      </c>
      <c r="P48" s="338">
        <f t="shared" si="4"/>
        <v>28518.12</v>
      </c>
      <c r="Q48" s="336">
        <v>166</v>
      </c>
      <c r="R48" s="336">
        <f t="shared" si="5"/>
        <v>24568</v>
      </c>
    </row>
    <row r="49" spans="2:18" ht="15" thickBot="1" x14ac:dyDescent="0.4">
      <c r="B49" s="339">
        <v>35</v>
      </c>
      <c r="C49" s="340">
        <v>441</v>
      </c>
      <c r="D49" s="341" t="s">
        <v>706</v>
      </c>
      <c r="E49" s="340">
        <v>204</v>
      </c>
      <c r="F49" s="719" t="s">
        <v>4</v>
      </c>
      <c r="G49" s="733">
        <v>159.5</v>
      </c>
      <c r="H49" s="335">
        <f t="shared" si="0"/>
        <v>32538</v>
      </c>
      <c r="I49" s="336">
        <v>168</v>
      </c>
      <c r="J49" s="336">
        <f t="shared" si="1"/>
        <v>34272</v>
      </c>
      <c r="K49" s="342">
        <v>176</v>
      </c>
      <c r="L49" s="343">
        <f t="shared" si="2"/>
        <v>35904</v>
      </c>
      <c r="M49" s="336">
        <v>175</v>
      </c>
      <c r="N49" s="336">
        <f t="shared" si="6"/>
        <v>35700</v>
      </c>
      <c r="O49" s="336">
        <v>192.69</v>
      </c>
      <c r="P49" s="338">
        <f t="shared" si="4"/>
        <v>39308.76</v>
      </c>
      <c r="Q49" s="336">
        <v>174</v>
      </c>
      <c r="R49" s="336">
        <f t="shared" si="5"/>
        <v>35496</v>
      </c>
    </row>
    <row r="50" spans="2:18" ht="15" thickBot="1" x14ac:dyDescent="0.4">
      <c r="B50" s="339">
        <v>36</v>
      </c>
      <c r="C50" s="340">
        <v>441</v>
      </c>
      <c r="D50" s="341" t="s">
        <v>707</v>
      </c>
      <c r="E50" s="340">
        <v>23</v>
      </c>
      <c r="F50" s="719" t="s">
        <v>4</v>
      </c>
      <c r="G50" s="734">
        <v>159.5</v>
      </c>
      <c r="H50" s="335">
        <f t="shared" si="0"/>
        <v>3668.5</v>
      </c>
      <c r="I50" s="330">
        <v>168</v>
      </c>
      <c r="J50" s="336">
        <f t="shared" si="1"/>
        <v>3864</v>
      </c>
      <c r="K50" s="344">
        <v>176</v>
      </c>
      <c r="L50" s="343">
        <f t="shared" si="2"/>
        <v>4048</v>
      </c>
      <c r="M50" s="330">
        <v>275</v>
      </c>
      <c r="N50" s="336">
        <f t="shared" si="6"/>
        <v>6325</v>
      </c>
      <c r="O50" s="330">
        <v>195.13</v>
      </c>
      <c r="P50" s="338">
        <f t="shared" si="4"/>
        <v>4487.99</v>
      </c>
      <c r="Q50" s="330">
        <v>171</v>
      </c>
      <c r="R50" s="336">
        <f t="shared" si="5"/>
        <v>3933</v>
      </c>
    </row>
    <row r="51" spans="2:18" ht="15" thickBot="1" x14ac:dyDescent="0.4">
      <c r="B51" s="339">
        <v>37</v>
      </c>
      <c r="C51" s="340">
        <v>451</v>
      </c>
      <c r="D51" s="341" t="s">
        <v>708</v>
      </c>
      <c r="E51" s="340">
        <v>19</v>
      </c>
      <c r="F51" s="719" t="s">
        <v>4</v>
      </c>
      <c r="G51" s="734">
        <v>350</v>
      </c>
      <c r="H51" s="335">
        <f t="shared" si="0"/>
        <v>6650</v>
      </c>
      <c r="I51" s="330">
        <v>691</v>
      </c>
      <c r="J51" s="336">
        <f t="shared" si="1"/>
        <v>13129</v>
      </c>
      <c r="K51" s="344">
        <v>254</v>
      </c>
      <c r="L51" s="343">
        <f t="shared" si="2"/>
        <v>4826</v>
      </c>
      <c r="M51" s="330">
        <v>400</v>
      </c>
      <c r="N51" s="336">
        <f t="shared" si="6"/>
        <v>7600</v>
      </c>
      <c r="O51" s="330">
        <v>410.8</v>
      </c>
      <c r="P51" s="338">
        <f t="shared" si="4"/>
        <v>7805.2</v>
      </c>
      <c r="Q51" s="330">
        <v>700</v>
      </c>
      <c r="R51" s="336">
        <f t="shared" si="5"/>
        <v>13300</v>
      </c>
    </row>
    <row r="52" spans="2:18" ht="15" thickBot="1" x14ac:dyDescent="0.4">
      <c r="B52" s="339">
        <v>38</v>
      </c>
      <c r="C52" s="340">
        <v>452</v>
      </c>
      <c r="D52" s="341" t="s">
        <v>709</v>
      </c>
      <c r="E52" s="340">
        <v>413</v>
      </c>
      <c r="F52" s="719" t="s">
        <v>4</v>
      </c>
      <c r="G52" s="733">
        <v>300</v>
      </c>
      <c r="H52" s="335">
        <f t="shared" si="0"/>
        <v>123900</v>
      </c>
      <c r="I52" s="336">
        <v>388</v>
      </c>
      <c r="J52" s="336">
        <f t="shared" si="1"/>
        <v>160244</v>
      </c>
      <c r="K52" s="342">
        <v>275</v>
      </c>
      <c r="L52" s="343">
        <f t="shared" si="2"/>
        <v>113575</v>
      </c>
      <c r="M52" s="336">
        <v>325</v>
      </c>
      <c r="N52" s="336">
        <f t="shared" si="6"/>
        <v>134225</v>
      </c>
      <c r="O52" s="336">
        <v>346.05</v>
      </c>
      <c r="P52" s="338">
        <f t="shared" si="4"/>
        <v>142918.65</v>
      </c>
      <c r="Q52" s="336">
        <v>387</v>
      </c>
      <c r="R52" s="336">
        <f t="shared" si="5"/>
        <v>159831</v>
      </c>
    </row>
    <row r="53" spans="2:18" ht="15" thickBot="1" x14ac:dyDescent="0.4">
      <c r="B53" s="339">
        <v>39</v>
      </c>
      <c r="C53" s="340">
        <v>511</v>
      </c>
      <c r="D53" s="341" t="s">
        <v>710</v>
      </c>
      <c r="E53" s="340">
        <v>1</v>
      </c>
      <c r="F53" s="719" t="s">
        <v>100</v>
      </c>
      <c r="G53" s="733">
        <v>8000</v>
      </c>
      <c r="H53" s="335">
        <f t="shared" si="0"/>
        <v>8000</v>
      </c>
      <c r="I53" s="336">
        <v>15000</v>
      </c>
      <c r="J53" s="336">
        <f t="shared" si="1"/>
        <v>15000</v>
      </c>
      <c r="K53" s="342">
        <v>4350</v>
      </c>
      <c r="L53" s="343">
        <f t="shared" si="2"/>
        <v>4350</v>
      </c>
      <c r="M53" s="336">
        <v>3000</v>
      </c>
      <c r="N53" s="336">
        <f t="shared" si="6"/>
        <v>3000</v>
      </c>
      <c r="O53" s="336">
        <v>6585.58</v>
      </c>
      <c r="P53" s="338">
        <f t="shared" si="4"/>
        <v>6585.58</v>
      </c>
      <c r="Q53" s="336">
        <v>19772</v>
      </c>
      <c r="R53" s="336">
        <f t="shared" si="5"/>
        <v>19772</v>
      </c>
    </row>
    <row r="54" spans="2:18" ht="15" thickBot="1" x14ac:dyDescent="0.4">
      <c r="B54" s="339">
        <v>40</v>
      </c>
      <c r="C54" s="340">
        <v>608</v>
      </c>
      <c r="D54" s="341" t="s">
        <v>711</v>
      </c>
      <c r="E54" s="359">
        <v>3840</v>
      </c>
      <c r="F54" s="719" t="s">
        <v>131</v>
      </c>
      <c r="G54" s="734">
        <v>5</v>
      </c>
      <c r="H54" s="335">
        <f t="shared" si="0"/>
        <v>19200</v>
      </c>
      <c r="I54" s="330">
        <v>6.5</v>
      </c>
      <c r="J54" s="336">
        <f t="shared" si="1"/>
        <v>24960</v>
      </c>
      <c r="K54" s="344">
        <v>5.5</v>
      </c>
      <c r="L54" s="343">
        <f t="shared" si="2"/>
        <v>21120</v>
      </c>
      <c r="M54" s="330">
        <v>5</v>
      </c>
      <c r="N54" s="336">
        <f t="shared" si="6"/>
        <v>19200</v>
      </c>
      <c r="O54" s="330">
        <v>0</v>
      </c>
      <c r="P54" s="338">
        <v>18146.93</v>
      </c>
      <c r="Q54" s="330">
        <v>8.8000000000000007</v>
      </c>
      <c r="R54" s="336">
        <f t="shared" si="5"/>
        <v>33792</v>
      </c>
    </row>
    <row r="55" spans="2:18" ht="15" thickBot="1" x14ac:dyDescent="0.4">
      <c r="B55" s="339">
        <v>41</v>
      </c>
      <c r="C55" s="340">
        <v>608</v>
      </c>
      <c r="D55" s="341" t="s">
        <v>712</v>
      </c>
      <c r="E55" s="359">
        <v>1750</v>
      </c>
      <c r="F55" s="719" t="s">
        <v>131</v>
      </c>
      <c r="G55" s="733">
        <v>5.5</v>
      </c>
      <c r="H55" s="335">
        <f t="shared" si="0"/>
        <v>9625</v>
      </c>
      <c r="I55" s="336">
        <v>7</v>
      </c>
      <c r="J55" s="336">
        <f t="shared" si="1"/>
        <v>12250</v>
      </c>
      <c r="K55" s="342">
        <v>5</v>
      </c>
      <c r="L55" s="343">
        <f t="shared" si="2"/>
        <v>8750</v>
      </c>
      <c r="M55" s="336">
        <v>5.5</v>
      </c>
      <c r="N55" s="336">
        <f t="shared" si="6"/>
        <v>9625</v>
      </c>
      <c r="O55" s="336">
        <v>4.32</v>
      </c>
      <c r="P55" s="338">
        <f t="shared" si="4"/>
        <v>7560.0000000000009</v>
      </c>
      <c r="Q55" s="336">
        <v>7.5</v>
      </c>
      <c r="R55" s="336">
        <f t="shared" si="5"/>
        <v>13125</v>
      </c>
    </row>
    <row r="56" spans="2:18" ht="15" thickBot="1" x14ac:dyDescent="0.4">
      <c r="B56" s="339">
        <v>42</v>
      </c>
      <c r="C56" s="340">
        <v>608</v>
      </c>
      <c r="D56" s="341" t="s">
        <v>713</v>
      </c>
      <c r="E56" s="340">
        <v>345</v>
      </c>
      <c r="F56" s="719" t="s">
        <v>131</v>
      </c>
      <c r="G56" s="734">
        <v>5.5</v>
      </c>
      <c r="H56" s="335">
        <f t="shared" si="0"/>
        <v>1897.5</v>
      </c>
      <c r="I56" s="330">
        <v>24</v>
      </c>
      <c r="J56" s="336">
        <f t="shared" si="1"/>
        <v>8280</v>
      </c>
      <c r="K56" s="344">
        <v>7</v>
      </c>
      <c r="L56" s="343">
        <f t="shared" si="2"/>
        <v>2415</v>
      </c>
      <c r="M56" s="330">
        <v>6</v>
      </c>
      <c r="N56" s="336">
        <f t="shared" si="6"/>
        <v>2070</v>
      </c>
      <c r="O56" s="330">
        <v>7.78</v>
      </c>
      <c r="P56" s="338">
        <f t="shared" si="4"/>
        <v>2684.1</v>
      </c>
      <c r="Q56" s="330">
        <v>21.8</v>
      </c>
      <c r="R56" s="336">
        <f t="shared" si="5"/>
        <v>7521</v>
      </c>
    </row>
    <row r="57" spans="2:18" ht="15" thickBot="1" x14ac:dyDescent="0.4">
      <c r="B57" s="339">
        <v>43</v>
      </c>
      <c r="C57" s="340">
        <v>608</v>
      </c>
      <c r="D57" s="341" t="s">
        <v>714</v>
      </c>
      <c r="E57" s="340">
        <v>910</v>
      </c>
      <c r="F57" s="719" t="s">
        <v>131</v>
      </c>
      <c r="G57" s="733">
        <v>5.5</v>
      </c>
      <c r="H57" s="335">
        <f t="shared" si="0"/>
        <v>5005</v>
      </c>
      <c r="I57" s="336">
        <v>8.5</v>
      </c>
      <c r="J57" s="336">
        <f t="shared" si="1"/>
        <v>7735</v>
      </c>
      <c r="K57" s="342">
        <v>5.6</v>
      </c>
      <c r="L57" s="343">
        <f t="shared" si="2"/>
        <v>5096</v>
      </c>
      <c r="M57" s="336">
        <v>5.5</v>
      </c>
      <c r="N57" s="336">
        <f t="shared" si="6"/>
        <v>5005</v>
      </c>
      <c r="O57" s="336">
        <v>5.49</v>
      </c>
      <c r="P57" s="338">
        <f t="shared" si="4"/>
        <v>4995.9000000000005</v>
      </c>
      <c r="Q57" s="336">
        <v>8.4</v>
      </c>
      <c r="R57" s="336">
        <f t="shared" si="5"/>
        <v>7644</v>
      </c>
    </row>
    <row r="58" spans="2:18" ht="15" thickBot="1" x14ac:dyDescent="0.4">
      <c r="B58" s="339">
        <v>44</v>
      </c>
      <c r="C58" s="340">
        <v>630</v>
      </c>
      <c r="D58" s="341" t="s">
        <v>715</v>
      </c>
      <c r="E58" s="340">
        <v>12</v>
      </c>
      <c r="F58" s="719" t="s">
        <v>10</v>
      </c>
      <c r="G58" s="733">
        <v>310</v>
      </c>
      <c r="H58" s="335">
        <f t="shared" si="0"/>
        <v>3720</v>
      </c>
      <c r="I58" s="336">
        <v>242</v>
      </c>
      <c r="J58" s="336">
        <f t="shared" si="1"/>
        <v>2904</v>
      </c>
      <c r="K58" s="342">
        <v>231</v>
      </c>
      <c r="L58" s="343">
        <f t="shared" si="2"/>
        <v>2772</v>
      </c>
      <c r="M58" s="336">
        <v>250</v>
      </c>
      <c r="N58" s="336">
        <f t="shared" si="6"/>
        <v>3000</v>
      </c>
      <c r="O58" s="336">
        <v>0</v>
      </c>
      <c r="P58" s="338">
        <f t="shared" si="4"/>
        <v>0</v>
      </c>
      <c r="Q58" s="336">
        <v>172</v>
      </c>
      <c r="R58" s="336">
        <f t="shared" si="5"/>
        <v>2064</v>
      </c>
    </row>
    <row r="59" spans="2:18" ht="15" thickBot="1" x14ac:dyDescent="0.4">
      <c r="B59" s="339">
        <v>45</v>
      </c>
      <c r="C59" s="340">
        <v>642</v>
      </c>
      <c r="D59" s="328" t="s">
        <v>716</v>
      </c>
      <c r="E59" s="326">
        <v>100</v>
      </c>
      <c r="F59" s="724" t="s">
        <v>110</v>
      </c>
      <c r="G59" s="733">
        <v>6</v>
      </c>
      <c r="H59" s="335">
        <f t="shared" si="0"/>
        <v>600</v>
      </c>
      <c r="I59" s="336">
        <v>1.5</v>
      </c>
      <c r="J59" s="336">
        <f t="shared" si="1"/>
        <v>150</v>
      </c>
      <c r="K59" s="342">
        <v>1.5</v>
      </c>
      <c r="L59" s="343">
        <f t="shared" si="2"/>
        <v>150</v>
      </c>
      <c r="M59" s="336">
        <v>1.5</v>
      </c>
      <c r="N59" s="336">
        <f t="shared" si="6"/>
        <v>150</v>
      </c>
      <c r="O59" s="336">
        <v>4.2699999999999996</v>
      </c>
      <c r="P59" s="338">
        <f t="shared" si="4"/>
        <v>426.99999999999994</v>
      </c>
      <c r="Q59" s="336">
        <v>7.5</v>
      </c>
      <c r="R59" s="336">
        <f t="shared" si="5"/>
        <v>750</v>
      </c>
    </row>
    <row r="60" spans="2:18" ht="15" thickBot="1" x14ac:dyDescent="0.4">
      <c r="B60" s="339">
        <v>46</v>
      </c>
      <c r="C60" s="340">
        <v>642</v>
      </c>
      <c r="D60" s="328" t="s">
        <v>717</v>
      </c>
      <c r="E60" s="326">
        <v>160</v>
      </c>
      <c r="F60" s="724" t="s">
        <v>110</v>
      </c>
      <c r="G60" s="733">
        <v>6</v>
      </c>
      <c r="H60" s="335">
        <f t="shared" si="0"/>
        <v>960</v>
      </c>
      <c r="I60" s="336">
        <v>10</v>
      </c>
      <c r="J60" s="336">
        <f t="shared" si="1"/>
        <v>1600</v>
      </c>
      <c r="K60" s="342">
        <v>10</v>
      </c>
      <c r="L60" s="343">
        <f t="shared" si="2"/>
        <v>1600</v>
      </c>
      <c r="M60" s="336">
        <v>10</v>
      </c>
      <c r="N60" s="336">
        <f t="shared" si="6"/>
        <v>1600</v>
      </c>
      <c r="O60" s="336">
        <v>2.67</v>
      </c>
      <c r="P60" s="338">
        <f t="shared" si="4"/>
        <v>427.2</v>
      </c>
      <c r="Q60" s="336">
        <v>5.2</v>
      </c>
      <c r="R60" s="336">
        <f t="shared" si="5"/>
        <v>832</v>
      </c>
    </row>
    <row r="61" spans="2:18" ht="15" thickBot="1" x14ac:dyDescent="0.4">
      <c r="B61" s="339">
        <v>47</v>
      </c>
      <c r="C61" s="340">
        <v>642</v>
      </c>
      <c r="D61" s="328" t="s">
        <v>718</v>
      </c>
      <c r="E61" s="326">
        <v>2</v>
      </c>
      <c r="F61" s="724" t="s">
        <v>10</v>
      </c>
      <c r="G61" s="733">
        <v>280</v>
      </c>
      <c r="H61" s="335">
        <f t="shared" si="0"/>
        <v>560</v>
      </c>
      <c r="I61" s="336">
        <v>75</v>
      </c>
      <c r="J61" s="336">
        <f t="shared" si="1"/>
        <v>150</v>
      </c>
      <c r="K61" s="342">
        <v>72</v>
      </c>
      <c r="L61" s="343">
        <f t="shared" si="2"/>
        <v>144</v>
      </c>
      <c r="M61" s="336">
        <v>75</v>
      </c>
      <c r="N61" s="336">
        <f t="shared" si="6"/>
        <v>150</v>
      </c>
      <c r="O61" s="336">
        <v>213.42</v>
      </c>
      <c r="P61" s="338">
        <f t="shared" si="4"/>
        <v>426.84</v>
      </c>
      <c r="Q61" s="336">
        <v>289</v>
      </c>
      <c r="R61" s="336">
        <f t="shared" si="5"/>
        <v>578</v>
      </c>
    </row>
    <row r="62" spans="2:18" ht="15" thickBot="1" x14ac:dyDescent="0.4">
      <c r="B62" s="339">
        <v>48</v>
      </c>
      <c r="C62" s="340">
        <v>642</v>
      </c>
      <c r="D62" s="328" t="s">
        <v>719</v>
      </c>
      <c r="E62" s="326">
        <v>760</v>
      </c>
      <c r="F62" s="724" t="s">
        <v>110</v>
      </c>
      <c r="G62" s="733">
        <v>2</v>
      </c>
      <c r="H62" s="335">
        <f t="shared" si="0"/>
        <v>1520</v>
      </c>
      <c r="I62" s="336">
        <v>0.7</v>
      </c>
      <c r="J62" s="336">
        <f t="shared" si="1"/>
        <v>532</v>
      </c>
      <c r="K62" s="342">
        <v>0.69</v>
      </c>
      <c r="L62" s="343">
        <f t="shared" si="2"/>
        <v>524.4</v>
      </c>
      <c r="M62" s="336">
        <v>0.75</v>
      </c>
      <c r="N62" s="336">
        <f t="shared" si="6"/>
        <v>570</v>
      </c>
      <c r="O62" s="336">
        <v>4.8099999999999996</v>
      </c>
      <c r="P62" s="338">
        <f t="shared" si="4"/>
        <v>3655.6</v>
      </c>
      <c r="Q62" s="336">
        <v>3.2</v>
      </c>
      <c r="R62" s="336">
        <f t="shared" si="5"/>
        <v>2432</v>
      </c>
    </row>
    <row r="63" spans="2:18" ht="15" thickBot="1" x14ac:dyDescent="0.4">
      <c r="B63" s="339">
        <v>49</v>
      </c>
      <c r="C63" s="340">
        <v>703</v>
      </c>
      <c r="D63" s="328" t="s">
        <v>720</v>
      </c>
      <c r="E63" s="326">
        <v>1</v>
      </c>
      <c r="F63" s="724" t="s">
        <v>4</v>
      </c>
      <c r="G63" s="733">
        <v>205</v>
      </c>
      <c r="H63" s="335">
        <f t="shared" si="0"/>
        <v>205</v>
      </c>
      <c r="I63" s="336">
        <v>135</v>
      </c>
      <c r="J63" s="336">
        <f t="shared" si="1"/>
        <v>135</v>
      </c>
      <c r="K63" s="342">
        <v>100</v>
      </c>
      <c r="L63" s="343">
        <f t="shared" si="2"/>
        <v>100</v>
      </c>
      <c r="M63" s="336">
        <v>100</v>
      </c>
      <c r="N63" s="336">
        <f t="shared" si="6"/>
        <v>100</v>
      </c>
      <c r="O63" s="336">
        <v>79.27</v>
      </c>
      <c r="P63" s="338">
        <f t="shared" si="4"/>
        <v>79.27</v>
      </c>
      <c r="Q63" s="336">
        <v>142</v>
      </c>
      <c r="R63" s="336">
        <f t="shared" si="5"/>
        <v>142</v>
      </c>
    </row>
    <row r="64" spans="2:18" ht="15" thickBot="1" x14ac:dyDescent="0.4">
      <c r="B64" s="339">
        <v>50</v>
      </c>
      <c r="C64" s="340">
        <v>703</v>
      </c>
      <c r="D64" s="328" t="s">
        <v>721</v>
      </c>
      <c r="E64" s="326">
        <v>45</v>
      </c>
      <c r="F64" s="724" t="s">
        <v>4</v>
      </c>
      <c r="G64" s="733">
        <v>205</v>
      </c>
      <c r="H64" s="335">
        <f t="shared" si="0"/>
        <v>9225</v>
      </c>
      <c r="I64" s="336">
        <v>60</v>
      </c>
      <c r="J64" s="336">
        <f t="shared" si="1"/>
        <v>2700</v>
      </c>
      <c r="K64" s="342">
        <v>50</v>
      </c>
      <c r="L64" s="343">
        <f t="shared" si="2"/>
        <v>2250</v>
      </c>
      <c r="M64" s="336">
        <v>65</v>
      </c>
      <c r="N64" s="336">
        <f t="shared" si="6"/>
        <v>2925</v>
      </c>
      <c r="O64" s="336">
        <v>0</v>
      </c>
      <c r="P64" s="338">
        <v>3567.19</v>
      </c>
      <c r="Q64" s="336">
        <v>84.6</v>
      </c>
      <c r="R64" s="336">
        <f t="shared" si="5"/>
        <v>3806.9999999999995</v>
      </c>
    </row>
    <row r="65" spans="2:18" ht="15" thickBot="1" x14ac:dyDescent="0.4">
      <c r="B65" s="339">
        <v>51</v>
      </c>
      <c r="C65" s="340">
        <v>712.14</v>
      </c>
      <c r="D65" s="341" t="s">
        <v>130</v>
      </c>
      <c r="E65" s="340">
        <v>200</v>
      </c>
      <c r="F65" s="719" t="s">
        <v>131</v>
      </c>
      <c r="G65" s="734">
        <v>4</v>
      </c>
      <c r="H65" s="335">
        <f t="shared" si="0"/>
        <v>800</v>
      </c>
      <c r="I65" s="330">
        <v>50</v>
      </c>
      <c r="J65" s="336">
        <f t="shared" si="1"/>
        <v>10000</v>
      </c>
      <c r="K65" s="344">
        <v>33</v>
      </c>
      <c r="L65" s="343">
        <f t="shared" si="2"/>
        <v>6600</v>
      </c>
      <c r="M65" s="330">
        <v>30</v>
      </c>
      <c r="N65" s="336">
        <f t="shared" si="6"/>
        <v>6000</v>
      </c>
      <c r="O65" s="330">
        <v>0</v>
      </c>
      <c r="P65" s="338">
        <f t="shared" si="4"/>
        <v>0</v>
      </c>
      <c r="Q65" s="330">
        <v>48.5</v>
      </c>
      <c r="R65" s="336">
        <f t="shared" si="5"/>
        <v>9700</v>
      </c>
    </row>
    <row r="66" spans="2:18" ht="15" thickBot="1" x14ac:dyDescent="0.4">
      <c r="B66" s="339">
        <v>52</v>
      </c>
      <c r="C66" s="340" t="s">
        <v>36</v>
      </c>
      <c r="D66" s="356" t="s">
        <v>722</v>
      </c>
      <c r="E66" s="355">
        <v>149</v>
      </c>
      <c r="F66" s="722" t="s">
        <v>10</v>
      </c>
      <c r="G66" s="733">
        <v>250</v>
      </c>
      <c r="H66" s="335">
        <f t="shared" si="0"/>
        <v>37250</v>
      </c>
      <c r="I66" s="336">
        <v>110</v>
      </c>
      <c r="J66" s="336">
        <f t="shared" si="1"/>
        <v>16390</v>
      </c>
      <c r="K66" s="342">
        <v>80</v>
      </c>
      <c r="L66" s="343">
        <f t="shared" si="2"/>
        <v>11920</v>
      </c>
      <c r="M66" s="336">
        <v>175</v>
      </c>
      <c r="N66" s="336">
        <f t="shared" si="6"/>
        <v>26075</v>
      </c>
      <c r="O66" s="336">
        <v>91.67</v>
      </c>
      <c r="P66" s="338">
        <f t="shared" si="4"/>
        <v>13658.83</v>
      </c>
      <c r="Q66" s="336">
        <v>126</v>
      </c>
      <c r="R66" s="336">
        <f t="shared" si="5"/>
        <v>18774</v>
      </c>
    </row>
    <row r="67" spans="2:18" ht="15" thickBot="1" x14ac:dyDescent="0.4">
      <c r="B67" s="339">
        <v>53</v>
      </c>
      <c r="C67" s="340" t="s">
        <v>36</v>
      </c>
      <c r="D67" s="328" t="s">
        <v>723</v>
      </c>
      <c r="E67" s="326">
        <v>40</v>
      </c>
      <c r="F67" s="724" t="s">
        <v>3</v>
      </c>
      <c r="G67" s="733">
        <v>162.5</v>
      </c>
      <c r="H67" s="335">
        <f t="shared" si="0"/>
        <v>6500</v>
      </c>
      <c r="I67" s="336">
        <v>83</v>
      </c>
      <c r="J67" s="336">
        <f t="shared" si="1"/>
        <v>3320</v>
      </c>
      <c r="K67" s="342">
        <v>239</v>
      </c>
      <c r="L67" s="343">
        <f t="shared" si="2"/>
        <v>9560</v>
      </c>
      <c r="M67" s="336">
        <v>100</v>
      </c>
      <c r="N67" s="336">
        <f t="shared" si="6"/>
        <v>4000</v>
      </c>
      <c r="O67" s="336">
        <v>113.66</v>
      </c>
      <c r="P67" s="338">
        <f t="shared" si="4"/>
        <v>4546.3999999999996</v>
      </c>
      <c r="Q67" s="336">
        <v>120</v>
      </c>
      <c r="R67" s="336">
        <f t="shared" si="5"/>
        <v>4800</v>
      </c>
    </row>
    <row r="68" spans="2:18" ht="15" thickBot="1" x14ac:dyDescent="0.4">
      <c r="B68" s="339">
        <v>54</v>
      </c>
      <c r="C68" s="340" t="s">
        <v>36</v>
      </c>
      <c r="D68" s="328" t="s">
        <v>724</v>
      </c>
      <c r="E68" s="326">
        <v>205</v>
      </c>
      <c r="F68" s="724" t="s">
        <v>3</v>
      </c>
      <c r="G68" s="734">
        <v>70</v>
      </c>
      <c r="H68" s="335">
        <f t="shared" si="0"/>
        <v>14350</v>
      </c>
      <c r="I68" s="330">
        <v>43.5</v>
      </c>
      <c r="J68" s="336">
        <f t="shared" si="1"/>
        <v>8917.5</v>
      </c>
      <c r="K68" s="344">
        <v>87</v>
      </c>
      <c r="L68" s="343">
        <f t="shared" si="2"/>
        <v>17835</v>
      </c>
      <c r="M68" s="330">
        <v>65</v>
      </c>
      <c r="N68" s="336">
        <f t="shared" si="6"/>
        <v>13325</v>
      </c>
      <c r="O68" s="330">
        <v>66.63</v>
      </c>
      <c r="P68" s="338">
        <f t="shared" si="4"/>
        <v>13659.15</v>
      </c>
      <c r="Q68" s="330">
        <v>38</v>
      </c>
      <c r="R68" s="336">
        <f t="shared" si="5"/>
        <v>7790</v>
      </c>
    </row>
    <row r="69" spans="2:18" ht="15" thickBot="1" x14ac:dyDescent="0.4">
      <c r="B69" s="339">
        <v>55</v>
      </c>
      <c r="C69" s="340" t="s">
        <v>36</v>
      </c>
      <c r="D69" s="328" t="s">
        <v>725</v>
      </c>
      <c r="E69" s="326">
        <v>90</v>
      </c>
      <c r="F69" s="724" t="s">
        <v>3</v>
      </c>
      <c r="G69" s="734">
        <v>140</v>
      </c>
      <c r="H69" s="335">
        <f t="shared" si="0"/>
        <v>12600</v>
      </c>
      <c r="I69" s="330">
        <v>40</v>
      </c>
      <c r="J69" s="336">
        <f t="shared" si="1"/>
        <v>3600</v>
      </c>
      <c r="K69" s="344">
        <v>77</v>
      </c>
      <c r="L69" s="343">
        <f t="shared" si="2"/>
        <v>6930</v>
      </c>
      <c r="M69" s="330">
        <v>30</v>
      </c>
      <c r="N69" s="336">
        <f t="shared" si="6"/>
        <v>2700</v>
      </c>
      <c r="O69" s="330">
        <v>33.880000000000003</v>
      </c>
      <c r="P69" s="338">
        <f t="shared" si="4"/>
        <v>3049.2000000000003</v>
      </c>
      <c r="Q69" s="330">
        <v>59</v>
      </c>
      <c r="R69" s="336">
        <f t="shared" si="5"/>
        <v>5310</v>
      </c>
    </row>
    <row r="70" spans="2:18" ht="15" thickBot="1" x14ac:dyDescent="0.4">
      <c r="B70" s="339">
        <v>56</v>
      </c>
      <c r="C70" s="340" t="s">
        <v>36</v>
      </c>
      <c r="D70" s="328" t="s">
        <v>726</v>
      </c>
      <c r="E70" s="326">
        <v>235</v>
      </c>
      <c r="F70" s="724" t="s">
        <v>3</v>
      </c>
      <c r="G70" s="734">
        <v>33.15</v>
      </c>
      <c r="H70" s="335">
        <f t="shared" si="0"/>
        <v>7790.25</v>
      </c>
      <c r="I70" s="330">
        <v>25</v>
      </c>
      <c r="J70" s="336">
        <f t="shared" si="1"/>
        <v>5875</v>
      </c>
      <c r="K70" s="344">
        <v>18</v>
      </c>
      <c r="L70" s="343">
        <f t="shared" si="2"/>
        <v>4230</v>
      </c>
      <c r="M70" s="330">
        <v>25</v>
      </c>
      <c r="N70" s="336">
        <f t="shared" si="6"/>
        <v>5875</v>
      </c>
      <c r="O70" s="330">
        <v>32.18</v>
      </c>
      <c r="P70" s="338">
        <f t="shared" si="4"/>
        <v>7562.3</v>
      </c>
      <c r="Q70" s="330">
        <v>22</v>
      </c>
      <c r="R70" s="336">
        <f t="shared" si="5"/>
        <v>5170</v>
      </c>
    </row>
    <row r="71" spans="2:18" ht="15" thickBot="1" x14ac:dyDescent="0.4">
      <c r="B71" s="339">
        <v>57</v>
      </c>
      <c r="C71" s="340" t="s">
        <v>36</v>
      </c>
      <c r="D71" s="341" t="s">
        <v>727</v>
      </c>
      <c r="E71" s="367">
        <v>2430</v>
      </c>
      <c r="F71" s="724" t="s">
        <v>8</v>
      </c>
      <c r="G71" s="739">
        <v>2.85</v>
      </c>
      <c r="H71" s="335">
        <f t="shared" si="0"/>
        <v>6925.5</v>
      </c>
      <c r="I71" s="368">
        <v>1.8</v>
      </c>
      <c r="J71" s="336">
        <f t="shared" si="1"/>
        <v>4374</v>
      </c>
      <c r="K71" s="369">
        <v>2.5</v>
      </c>
      <c r="L71" s="343">
        <f t="shared" si="2"/>
        <v>6075</v>
      </c>
      <c r="M71" s="368">
        <v>1.5</v>
      </c>
      <c r="N71" s="336">
        <f t="shared" si="6"/>
        <v>3645</v>
      </c>
      <c r="O71" s="368">
        <v>1.83</v>
      </c>
      <c r="P71" s="338">
        <f t="shared" si="4"/>
        <v>4446.9000000000005</v>
      </c>
      <c r="Q71" s="368">
        <v>2.4</v>
      </c>
      <c r="R71" s="336">
        <f t="shared" si="5"/>
        <v>5832</v>
      </c>
    </row>
    <row r="72" spans="2:18" ht="15" thickBot="1" x14ac:dyDescent="0.4">
      <c r="B72" s="370"/>
      <c r="C72" s="340"/>
      <c r="D72" s="371"/>
      <c r="E72" s="328"/>
      <c r="F72" s="717"/>
      <c r="G72" s="734"/>
      <c r="H72" s="335"/>
      <c r="I72" s="330"/>
      <c r="J72" s="336"/>
      <c r="K72" s="344"/>
      <c r="L72" s="343"/>
      <c r="M72" s="330"/>
      <c r="N72" s="336"/>
      <c r="O72" s="330"/>
      <c r="P72" s="338"/>
      <c r="Q72" s="330"/>
      <c r="R72" s="336"/>
    </row>
    <row r="73" spans="2:18" ht="15" thickBot="1" x14ac:dyDescent="0.4">
      <c r="B73" s="333"/>
      <c r="C73" s="334"/>
      <c r="D73" s="371" t="s">
        <v>728</v>
      </c>
      <c r="E73" s="334"/>
      <c r="F73" s="718"/>
      <c r="G73" s="733"/>
      <c r="H73" s="335"/>
      <c r="I73" s="336"/>
      <c r="J73" s="336"/>
      <c r="K73" s="342"/>
      <c r="L73" s="343"/>
      <c r="M73" s="336"/>
      <c r="N73" s="336"/>
      <c r="O73" s="336"/>
      <c r="P73" s="338"/>
      <c r="Q73" s="336"/>
      <c r="R73" s="336"/>
    </row>
    <row r="74" spans="2:18" ht="15" thickBot="1" x14ac:dyDescent="0.4">
      <c r="B74" s="339">
        <v>58</v>
      </c>
      <c r="C74" s="340" t="s">
        <v>36</v>
      </c>
      <c r="D74" s="341" t="s">
        <v>729</v>
      </c>
      <c r="E74" s="359">
        <v>2295</v>
      </c>
      <c r="F74" s="719" t="s">
        <v>3</v>
      </c>
      <c r="G74" s="733">
        <v>60</v>
      </c>
      <c r="H74" s="335">
        <f t="shared" si="0"/>
        <v>137700</v>
      </c>
      <c r="I74" s="336">
        <v>59</v>
      </c>
      <c r="J74" s="336">
        <f t="shared" si="1"/>
        <v>135405</v>
      </c>
      <c r="K74" s="342">
        <v>61</v>
      </c>
      <c r="L74" s="343">
        <f t="shared" si="2"/>
        <v>139995</v>
      </c>
      <c r="M74" s="336">
        <v>70</v>
      </c>
      <c r="N74" s="336">
        <f>M74*E74</f>
        <v>160650</v>
      </c>
      <c r="O74" s="336">
        <v>79.27</v>
      </c>
      <c r="P74" s="338">
        <f t="shared" si="4"/>
        <v>181924.65</v>
      </c>
      <c r="Q74" s="336">
        <v>68.599999999999994</v>
      </c>
      <c r="R74" s="336">
        <f t="shared" si="5"/>
        <v>157437</v>
      </c>
    </row>
    <row r="75" spans="2:18" ht="15" thickBot="1" x14ac:dyDescent="0.4">
      <c r="B75" s="339">
        <v>59</v>
      </c>
      <c r="C75" s="340" t="s">
        <v>36</v>
      </c>
      <c r="D75" s="341" t="s">
        <v>730</v>
      </c>
      <c r="E75" s="340">
        <v>13</v>
      </c>
      <c r="F75" s="719" t="s">
        <v>10</v>
      </c>
      <c r="G75" s="733">
        <v>4800</v>
      </c>
      <c r="H75" s="335">
        <f t="shared" si="0"/>
        <v>62400</v>
      </c>
      <c r="I75" s="336">
        <v>2700</v>
      </c>
      <c r="J75" s="336">
        <f t="shared" si="1"/>
        <v>35100</v>
      </c>
      <c r="K75" s="342">
        <v>3250</v>
      </c>
      <c r="L75" s="343">
        <f t="shared" si="2"/>
        <v>42250</v>
      </c>
      <c r="M75" s="336">
        <v>7000</v>
      </c>
      <c r="N75" s="336">
        <f t="shared" ref="N75:N108" si="7">M75*E75</f>
        <v>91000</v>
      </c>
      <c r="O75" s="336">
        <v>5122.12</v>
      </c>
      <c r="P75" s="338">
        <f t="shared" si="4"/>
        <v>66587.56</v>
      </c>
      <c r="Q75" s="336">
        <v>2959</v>
      </c>
      <c r="R75" s="336">
        <f t="shared" si="5"/>
        <v>38467</v>
      </c>
    </row>
    <row r="76" spans="2:18" ht="15" thickBot="1" x14ac:dyDescent="0.4">
      <c r="B76" s="339">
        <v>60</v>
      </c>
      <c r="C76" s="340" t="s">
        <v>36</v>
      </c>
      <c r="D76" s="341" t="s">
        <v>731</v>
      </c>
      <c r="E76" s="340">
        <v>59</v>
      </c>
      <c r="F76" s="719" t="s">
        <v>10</v>
      </c>
      <c r="G76" s="733">
        <v>1200</v>
      </c>
      <c r="H76" s="335">
        <f t="shared" ref="H76:H139" si="8">G76*E76</f>
        <v>70800</v>
      </c>
      <c r="I76" s="336">
        <v>2650</v>
      </c>
      <c r="J76" s="336">
        <f t="shared" ref="J76:J139" si="9">I76*E76</f>
        <v>156350</v>
      </c>
      <c r="K76" s="342">
        <v>2800</v>
      </c>
      <c r="L76" s="343">
        <f t="shared" ref="L76:L139" si="10">K76*E76</f>
        <v>165200</v>
      </c>
      <c r="M76" s="336">
        <v>3000</v>
      </c>
      <c r="N76" s="336">
        <f t="shared" si="7"/>
        <v>177000</v>
      </c>
      <c r="O76" s="336">
        <v>3048.88</v>
      </c>
      <c r="P76" s="338">
        <f t="shared" ref="P76:P139" si="11">O76*E76</f>
        <v>179883.92</v>
      </c>
      <c r="Q76" s="336">
        <v>1937</v>
      </c>
      <c r="R76" s="336">
        <f t="shared" ref="R76:R139" si="12">Q76*E76</f>
        <v>114283</v>
      </c>
    </row>
    <row r="77" spans="2:18" ht="15" thickBot="1" x14ac:dyDescent="0.4">
      <c r="B77" s="339">
        <v>61</v>
      </c>
      <c r="C77" s="340" t="s">
        <v>36</v>
      </c>
      <c r="D77" s="341" t="s">
        <v>732</v>
      </c>
      <c r="E77" s="340">
        <v>1</v>
      </c>
      <c r="F77" s="719" t="s">
        <v>10</v>
      </c>
      <c r="G77" s="733">
        <v>2800</v>
      </c>
      <c r="H77" s="335">
        <f t="shared" si="8"/>
        <v>2800</v>
      </c>
      <c r="I77" s="336">
        <v>4150</v>
      </c>
      <c r="J77" s="336">
        <f t="shared" si="9"/>
        <v>4150</v>
      </c>
      <c r="K77" s="342">
        <v>6969</v>
      </c>
      <c r="L77" s="343">
        <f t="shared" si="10"/>
        <v>6969</v>
      </c>
      <c r="M77" s="336">
        <v>5000</v>
      </c>
      <c r="N77" s="336">
        <f t="shared" si="7"/>
        <v>5000</v>
      </c>
      <c r="O77" s="336">
        <v>6097.76</v>
      </c>
      <c r="P77" s="338">
        <f t="shared" si="11"/>
        <v>6097.76</v>
      </c>
      <c r="Q77" s="336">
        <v>2467</v>
      </c>
      <c r="R77" s="336">
        <f t="shared" si="12"/>
        <v>2467</v>
      </c>
    </row>
    <row r="78" spans="2:18" ht="15" thickBot="1" x14ac:dyDescent="0.4">
      <c r="B78" s="354">
        <v>62</v>
      </c>
      <c r="C78" s="340" t="s">
        <v>36</v>
      </c>
      <c r="D78" s="356" t="s">
        <v>733</v>
      </c>
      <c r="E78" s="355">
        <v>1</v>
      </c>
      <c r="F78" s="722" t="s">
        <v>10</v>
      </c>
      <c r="G78" s="737">
        <v>112000</v>
      </c>
      <c r="H78" s="335">
        <f t="shared" si="8"/>
        <v>112000</v>
      </c>
      <c r="I78" s="357">
        <v>98000</v>
      </c>
      <c r="J78" s="336">
        <f t="shared" si="9"/>
        <v>98000</v>
      </c>
      <c r="K78" s="358">
        <v>115000</v>
      </c>
      <c r="L78" s="343">
        <f t="shared" si="10"/>
        <v>115000</v>
      </c>
      <c r="M78" s="357">
        <v>120000</v>
      </c>
      <c r="N78" s="336">
        <f t="shared" si="7"/>
        <v>120000</v>
      </c>
      <c r="O78" s="357">
        <v>106101</v>
      </c>
      <c r="P78" s="338">
        <f t="shared" si="11"/>
        <v>106101</v>
      </c>
      <c r="Q78" s="357">
        <v>97115</v>
      </c>
      <c r="R78" s="336">
        <f t="shared" si="12"/>
        <v>97115</v>
      </c>
    </row>
    <row r="79" spans="2:18" ht="15" thickBot="1" x14ac:dyDescent="0.4">
      <c r="B79" s="354">
        <v>63</v>
      </c>
      <c r="C79" s="340" t="s">
        <v>36</v>
      </c>
      <c r="D79" s="356" t="s">
        <v>734</v>
      </c>
      <c r="E79" s="355">
        <v>80</v>
      </c>
      <c r="F79" s="722" t="s">
        <v>3</v>
      </c>
      <c r="G79" s="737">
        <v>35</v>
      </c>
      <c r="H79" s="335">
        <f t="shared" si="8"/>
        <v>2800</v>
      </c>
      <c r="I79" s="357">
        <v>30</v>
      </c>
      <c r="J79" s="336">
        <f t="shared" si="9"/>
        <v>2400</v>
      </c>
      <c r="K79" s="358">
        <v>14</v>
      </c>
      <c r="L79" s="343">
        <f t="shared" si="10"/>
        <v>1120</v>
      </c>
      <c r="M79" s="357">
        <v>20</v>
      </c>
      <c r="N79" s="336">
        <f t="shared" si="7"/>
        <v>1600</v>
      </c>
      <c r="O79" s="357">
        <v>19.510000000000002</v>
      </c>
      <c r="P79" s="338">
        <f t="shared" si="11"/>
        <v>1560.8000000000002</v>
      </c>
      <c r="Q79" s="357">
        <v>24</v>
      </c>
      <c r="R79" s="336">
        <f t="shared" si="12"/>
        <v>1920</v>
      </c>
    </row>
    <row r="80" spans="2:18" ht="15" thickBot="1" x14ac:dyDescent="0.4">
      <c r="B80" s="354">
        <v>64</v>
      </c>
      <c r="C80" s="340" t="s">
        <v>36</v>
      </c>
      <c r="D80" s="356" t="s">
        <v>735</v>
      </c>
      <c r="E80" s="355">
        <v>700</v>
      </c>
      <c r="F80" s="722" t="s">
        <v>3</v>
      </c>
      <c r="G80" s="733">
        <v>40</v>
      </c>
      <c r="H80" s="335">
        <f t="shared" si="8"/>
        <v>28000</v>
      </c>
      <c r="I80" s="336">
        <v>15</v>
      </c>
      <c r="J80" s="336">
        <f t="shared" si="9"/>
        <v>10500</v>
      </c>
      <c r="K80" s="342">
        <v>18</v>
      </c>
      <c r="L80" s="343">
        <f t="shared" si="10"/>
        <v>12600</v>
      </c>
      <c r="M80" s="336">
        <v>20</v>
      </c>
      <c r="N80" s="336">
        <f t="shared" si="7"/>
        <v>14000</v>
      </c>
      <c r="O80" s="336">
        <v>12.2</v>
      </c>
      <c r="P80" s="338">
        <f t="shared" si="11"/>
        <v>8540</v>
      </c>
      <c r="Q80" s="336">
        <v>11.9</v>
      </c>
      <c r="R80" s="336">
        <f t="shared" si="12"/>
        <v>8330</v>
      </c>
    </row>
    <row r="81" spans="2:18" ht="15" thickBot="1" x14ac:dyDescent="0.4">
      <c r="B81" s="354">
        <v>65</v>
      </c>
      <c r="C81" s="340" t="s">
        <v>36</v>
      </c>
      <c r="D81" s="356" t="s">
        <v>736</v>
      </c>
      <c r="E81" s="355">
        <v>2</v>
      </c>
      <c r="F81" s="722" t="s">
        <v>10</v>
      </c>
      <c r="G81" s="733">
        <v>26000</v>
      </c>
      <c r="H81" s="335">
        <f t="shared" si="8"/>
        <v>52000</v>
      </c>
      <c r="I81" s="336">
        <v>17500</v>
      </c>
      <c r="J81" s="336">
        <f t="shared" si="9"/>
        <v>35000</v>
      </c>
      <c r="K81" s="342">
        <v>18300</v>
      </c>
      <c r="L81" s="343">
        <f t="shared" si="10"/>
        <v>36600</v>
      </c>
      <c r="M81" s="336">
        <v>26000</v>
      </c>
      <c r="N81" s="336">
        <f t="shared" si="7"/>
        <v>52000</v>
      </c>
      <c r="O81" s="336">
        <v>18768.900000000001</v>
      </c>
      <c r="P81" s="338">
        <f t="shared" si="11"/>
        <v>37537.800000000003</v>
      </c>
      <c r="Q81" s="336">
        <v>16966</v>
      </c>
      <c r="R81" s="336">
        <f t="shared" si="12"/>
        <v>33932</v>
      </c>
    </row>
    <row r="82" spans="2:18" ht="15" thickBot="1" x14ac:dyDescent="0.4">
      <c r="B82" s="354">
        <v>66</v>
      </c>
      <c r="C82" s="340" t="s">
        <v>36</v>
      </c>
      <c r="D82" s="356" t="s">
        <v>737</v>
      </c>
      <c r="E82" s="355">
        <v>10</v>
      </c>
      <c r="F82" s="722" t="s">
        <v>10</v>
      </c>
      <c r="G82" s="733">
        <v>1400</v>
      </c>
      <c r="H82" s="335">
        <f t="shared" si="8"/>
        <v>14000</v>
      </c>
      <c r="I82" s="336">
        <v>1150</v>
      </c>
      <c r="J82" s="336">
        <f t="shared" si="9"/>
        <v>11500</v>
      </c>
      <c r="K82" s="342">
        <v>1192</v>
      </c>
      <c r="L82" s="343">
        <f t="shared" si="10"/>
        <v>11920</v>
      </c>
      <c r="M82" s="336">
        <v>1200</v>
      </c>
      <c r="N82" s="336">
        <f t="shared" si="7"/>
        <v>12000</v>
      </c>
      <c r="O82" s="336">
        <v>1230.53</v>
      </c>
      <c r="P82" s="338">
        <f t="shared" si="11"/>
        <v>12305.3</v>
      </c>
      <c r="Q82" s="336">
        <v>1360</v>
      </c>
      <c r="R82" s="336">
        <f t="shared" si="12"/>
        <v>13600</v>
      </c>
    </row>
    <row r="83" spans="2:18" ht="15" thickBot="1" x14ac:dyDescent="0.4">
      <c r="B83" s="354">
        <v>67</v>
      </c>
      <c r="C83" s="340" t="s">
        <v>36</v>
      </c>
      <c r="D83" s="356" t="s">
        <v>738</v>
      </c>
      <c r="E83" s="366">
        <v>9000</v>
      </c>
      <c r="F83" s="722" t="s">
        <v>3</v>
      </c>
      <c r="G83" s="733">
        <v>25</v>
      </c>
      <c r="H83" s="335">
        <f t="shared" si="8"/>
        <v>225000</v>
      </c>
      <c r="I83" s="336">
        <v>22</v>
      </c>
      <c r="J83" s="336">
        <f t="shared" si="9"/>
        <v>198000</v>
      </c>
      <c r="K83" s="342">
        <v>24</v>
      </c>
      <c r="L83" s="343">
        <f t="shared" si="10"/>
        <v>216000</v>
      </c>
      <c r="M83" s="336">
        <v>25</v>
      </c>
      <c r="N83" s="336">
        <f t="shared" si="7"/>
        <v>225000</v>
      </c>
      <c r="O83" s="336">
        <v>14.66</v>
      </c>
      <c r="P83" s="338">
        <f t="shared" si="11"/>
        <v>131940</v>
      </c>
      <c r="Q83" s="336">
        <v>16.8</v>
      </c>
      <c r="R83" s="336">
        <f t="shared" si="12"/>
        <v>151200</v>
      </c>
    </row>
    <row r="84" spans="2:18" ht="15" thickBot="1" x14ac:dyDescent="0.4">
      <c r="B84" s="354">
        <v>68</v>
      </c>
      <c r="C84" s="340" t="s">
        <v>36</v>
      </c>
      <c r="D84" s="356" t="s">
        <v>739</v>
      </c>
      <c r="E84" s="355">
        <v>1</v>
      </c>
      <c r="F84" s="722" t="s">
        <v>10</v>
      </c>
      <c r="G84" s="733">
        <v>6500</v>
      </c>
      <c r="H84" s="335">
        <f t="shared" si="8"/>
        <v>6500</v>
      </c>
      <c r="I84" s="336">
        <v>3200</v>
      </c>
      <c r="J84" s="336">
        <f t="shared" si="9"/>
        <v>3200</v>
      </c>
      <c r="K84" s="342">
        <v>2000</v>
      </c>
      <c r="L84" s="343">
        <f t="shared" si="10"/>
        <v>2000</v>
      </c>
      <c r="M84" s="336">
        <v>2500</v>
      </c>
      <c r="N84" s="336">
        <f t="shared" si="7"/>
        <v>2500</v>
      </c>
      <c r="O84" s="336">
        <v>1707.37</v>
      </c>
      <c r="P84" s="338">
        <f t="shared" si="11"/>
        <v>1707.37</v>
      </c>
      <c r="Q84" s="336">
        <v>360</v>
      </c>
      <c r="R84" s="336">
        <f t="shared" si="12"/>
        <v>360</v>
      </c>
    </row>
    <row r="85" spans="2:18" ht="15" thickBot="1" x14ac:dyDescent="0.4">
      <c r="B85" s="339">
        <v>69</v>
      </c>
      <c r="C85" s="340" t="s">
        <v>36</v>
      </c>
      <c r="D85" s="341" t="s">
        <v>740</v>
      </c>
      <c r="E85" s="340">
        <v>450</v>
      </c>
      <c r="F85" s="719" t="s">
        <v>3</v>
      </c>
      <c r="G85" s="733">
        <v>20</v>
      </c>
      <c r="H85" s="335">
        <f t="shared" si="8"/>
        <v>9000</v>
      </c>
      <c r="I85" s="336">
        <v>10</v>
      </c>
      <c r="J85" s="336">
        <f t="shared" si="9"/>
        <v>4500</v>
      </c>
      <c r="K85" s="342">
        <v>4</v>
      </c>
      <c r="L85" s="343">
        <f t="shared" si="10"/>
        <v>1800</v>
      </c>
      <c r="M85" s="336">
        <v>6</v>
      </c>
      <c r="N85" s="336">
        <f t="shared" si="7"/>
        <v>2700</v>
      </c>
      <c r="O85" s="336">
        <v>12.2</v>
      </c>
      <c r="P85" s="338">
        <f t="shared" si="11"/>
        <v>5490</v>
      </c>
      <c r="Q85" s="336">
        <v>5.6</v>
      </c>
      <c r="R85" s="336">
        <f t="shared" si="12"/>
        <v>2520</v>
      </c>
    </row>
    <row r="86" spans="2:18" ht="15" thickBot="1" x14ac:dyDescent="0.4">
      <c r="B86" s="339">
        <v>70</v>
      </c>
      <c r="C86" s="340" t="s">
        <v>36</v>
      </c>
      <c r="D86" s="341" t="s">
        <v>741</v>
      </c>
      <c r="E86" s="340">
        <v>450</v>
      </c>
      <c r="F86" s="719" t="s">
        <v>3</v>
      </c>
      <c r="G86" s="733">
        <v>5</v>
      </c>
      <c r="H86" s="335">
        <f t="shared" si="8"/>
        <v>2250</v>
      </c>
      <c r="I86" s="336">
        <v>6.5</v>
      </c>
      <c r="J86" s="336">
        <f t="shared" si="9"/>
        <v>2925</v>
      </c>
      <c r="K86" s="342">
        <v>10</v>
      </c>
      <c r="L86" s="343">
        <f t="shared" si="10"/>
        <v>4500</v>
      </c>
      <c r="M86" s="336">
        <v>4</v>
      </c>
      <c r="N86" s="336">
        <f t="shared" si="7"/>
        <v>1800</v>
      </c>
      <c r="O86" s="336">
        <v>6.88</v>
      </c>
      <c r="P86" s="338">
        <f t="shared" si="11"/>
        <v>3096</v>
      </c>
      <c r="Q86" s="336">
        <v>6.4</v>
      </c>
      <c r="R86" s="336">
        <f t="shared" si="12"/>
        <v>2880</v>
      </c>
    </row>
    <row r="87" spans="2:18" ht="15" thickBot="1" x14ac:dyDescent="0.4">
      <c r="B87" s="339">
        <v>71</v>
      </c>
      <c r="C87" s="340" t="s">
        <v>36</v>
      </c>
      <c r="D87" s="341" t="s">
        <v>742</v>
      </c>
      <c r="E87" s="340">
        <v>2</v>
      </c>
      <c r="F87" s="719" t="s">
        <v>10</v>
      </c>
      <c r="G87" s="733">
        <v>1200</v>
      </c>
      <c r="H87" s="335">
        <f t="shared" si="8"/>
        <v>2400</v>
      </c>
      <c r="I87" s="336">
        <v>785</v>
      </c>
      <c r="J87" s="336">
        <f t="shared" si="9"/>
        <v>1570</v>
      </c>
      <c r="K87" s="342">
        <v>1540</v>
      </c>
      <c r="L87" s="343">
        <f t="shared" si="10"/>
        <v>3080</v>
      </c>
      <c r="M87" s="336">
        <v>1000</v>
      </c>
      <c r="N87" s="336">
        <f t="shared" si="7"/>
        <v>2000</v>
      </c>
      <c r="O87" s="336">
        <v>831.12</v>
      </c>
      <c r="P87" s="338">
        <f t="shared" si="11"/>
        <v>1662.24</v>
      </c>
      <c r="Q87" s="336">
        <v>724</v>
      </c>
      <c r="R87" s="336">
        <f t="shared" si="12"/>
        <v>1448</v>
      </c>
    </row>
    <row r="88" spans="2:18" ht="15" thickBot="1" x14ac:dyDescent="0.4">
      <c r="B88" s="372">
        <v>72</v>
      </c>
      <c r="C88" s="373" t="s">
        <v>36</v>
      </c>
      <c r="D88" s="374" t="s">
        <v>743</v>
      </c>
      <c r="E88" s="373">
        <v>4</v>
      </c>
      <c r="F88" s="725" t="s">
        <v>10</v>
      </c>
      <c r="G88" s="733">
        <v>0</v>
      </c>
      <c r="H88" s="335">
        <f t="shared" si="8"/>
        <v>0</v>
      </c>
      <c r="I88" s="336">
        <v>0</v>
      </c>
      <c r="J88" s="336">
        <f t="shared" si="9"/>
        <v>0</v>
      </c>
      <c r="K88" s="342">
        <v>0</v>
      </c>
      <c r="L88" s="343">
        <f t="shared" si="10"/>
        <v>0</v>
      </c>
      <c r="M88" s="375">
        <v>0</v>
      </c>
      <c r="N88" s="336">
        <f t="shared" si="7"/>
        <v>0</v>
      </c>
      <c r="O88" s="336">
        <v>0</v>
      </c>
      <c r="P88" s="338">
        <f t="shared" si="11"/>
        <v>0</v>
      </c>
      <c r="Q88" s="336">
        <v>0</v>
      </c>
      <c r="R88" s="336">
        <f t="shared" si="12"/>
        <v>0</v>
      </c>
    </row>
    <row r="89" spans="2:18" ht="15" thickBot="1" x14ac:dyDescent="0.4">
      <c r="B89" s="339">
        <v>73</v>
      </c>
      <c r="C89" s="340" t="s">
        <v>36</v>
      </c>
      <c r="D89" s="341" t="s">
        <v>744</v>
      </c>
      <c r="E89" s="340">
        <v>255</v>
      </c>
      <c r="F89" s="719" t="s">
        <v>3</v>
      </c>
      <c r="G89" s="733">
        <v>50</v>
      </c>
      <c r="H89" s="335">
        <f t="shared" si="8"/>
        <v>12750</v>
      </c>
      <c r="I89" s="336">
        <v>9.5</v>
      </c>
      <c r="J89" s="336">
        <f t="shared" si="9"/>
        <v>2422.5</v>
      </c>
      <c r="K89" s="342">
        <v>35</v>
      </c>
      <c r="L89" s="343">
        <f t="shared" si="10"/>
        <v>8925</v>
      </c>
      <c r="M89" s="336">
        <v>30</v>
      </c>
      <c r="N89" s="336">
        <f t="shared" si="7"/>
        <v>7650</v>
      </c>
      <c r="O89" s="336">
        <v>26.83</v>
      </c>
      <c r="P89" s="338">
        <f t="shared" si="11"/>
        <v>6841.65</v>
      </c>
      <c r="Q89" s="336">
        <v>22.6</v>
      </c>
      <c r="R89" s="336">
        <f t="shared" si="12"/>
        <v>5763</v>
      </c>
    </row>
    <row r="90" spans="2:18" ht="15" thickBot="1" x14ac:dyDescent="0.4">
      <c r="B90" s="339">
        <v>74</v>
      </c>
      <c r="C90" s="340" t="s">
        <v>36</v>
      </c>
      <c r="D90" s="341" t="s">
        <v>745</v>
      </c>
      <c r="E90" s="359">
        <v>1830</v>
      </c>
      <c r="F90" s="719" t="s">
        <v>3</v>
      </c>
      <c r="G90" s="733">
        <v>30</v>
      </c>
      <c r="H90" s="335">
        <f t="shared" si="8"/>
        <v>54900</v>
      </c>
      <c r="I90" s="336">
        <v>20</v>
      </c>
      <c r="J90" s="336">
        <f t="shared" si="9"/>
        <v>36600</v>
      </c>
      <c r="K90" s="342">
        <v>24</v>
      </c>
      <c r="L90" s="343">
        <f t="shared" si="10"/>
        <v>43920</v>
      </c>
      <c r="M90" s="336">
        <v>20</v>
      </c>
      <c r="N90" s="336">
        <f t="shared" si="7"/>
        <v>36600</v>
      </c>
      <c r="O90" s="336">
        <v>41.46</v>
      </c>
      <c r="P90" s="338">
        <f t="shared" si="11"/>
        <v>75871.8</v>
      </c>
      <c r="Q90" s="336">
        <v>28.6</v>
      </c>
      <c r="R90" s="336">
        <f t="shared" si="12"/>
        <v>52338</v>
      </c>
    </row>
    <row r="91" spans="2:18" ht="15" thickBot="1" x14ac:dyDescent="0.4">
      <c r="B91" s="339">
        <v>75</v>
      </c>
      <c r="C91" s="340" t="s">
        <v>36</v>
      </c>
      <c r="D91" s="376" t="s">
        <v>746</v>
      </c>
      <c r="E91" s="377">
        <v>1555</v>
      </c>
      <c r="F91" s="726" t="s">
        <v>3</v>
      </c>
      <c r="G91" s="733">
        <v>40</v>
      </c>
      <c r="H91" s="335">
        <f t="shared" si="8"/>
        <v>62200</v>
      </c>
      <c r="I91" s="336">
        <v>28</v>
      </c>
      <c r="J91" s="336">
        <f t="shared" si="9"/>
        <v>43540</v>
      </c>
      <c r="K91" s="342">
        <v>32</v>
      </c>
      <c r="L91" s="343">
        <f t="shared" si="10"/>
        <v>49760</v>
      </c>
      <c r="M91" s="336">
        <v>35</v>
      </c>
      <c r="N91" s="336">
        <f t="shared" si="7"/>
        <v>54425</v>
      </c>
      <c r="O91" s="336">
        <v>489.39</v>
      </c>
      <c r="P91" s="379">
        <f>O91*E91</f>
        <v>761001.45</v>
      </c>
      <c r="Q91" s="336">
        <v>38.799999999999997</v>
      </c>
      <c r="R91" s="336">
        <f t="shared" si="12"/>
        <v>60333.999999999993</v>
      </c>
    </row>
    <row r="92" spans="2:18" ht="15" thickBot="1" x14ac:dyDescent="0.4">
      <c r="B92" s="339">
        <v>76</v>
      </c>
      <c r="C92" s="340" t="s">
        <v>36</v>
      </c>
      <c r="D92" s="341" t="s">
        <v>747</v>
      </c>
      <c r="E92" s="340">
        <v>59</v>
      </c>
      <c r="F92" s="719" t="s">
        <v>10</v>
      </c>
      <c r="G92" s="739">
        <v>1400</v>
      </c>
      <c r="H92" s="335">
        <f t="shared" si="8"/>
        <v>82600</v>
      </c>
      <c r="I92" s="368">
        <v>1700</v>
      </c>
      <c r="J92" s="336">
        <f t="shared" si="9"/>
        <v>100300</v>
      </c>
      <c r="K92" s="369">
        <v>2150</v>
      </c>
      <c r="L92" s="343">
        <f t="shared" si="10"/>
        <v>126850</v>
      </c>
      <c r="M92" s="336">
        <v>1750</v>
      </c>
      <c r="N92" s="336">
        <f t="shared" si="7"/>
        <v>103250</v>
      </c>
      <c r="O92" s="368">
        <v>2804.97</v>
      </c>
      <c r="P92" s="338">
        <f t="shared" si="11"/>
        <v>165493.22999999998</v>
      </c>
      <c r="Q92" s="368">
        <v>618</v>
      </c>
      <c r="R92" s="336">
        <f t="shared" si="12"/>
        <v>36462</v>
      </c>
    </row>
    <row r="93" spans="2:18" ht="15" thickBot="1" x14ac:dyDescent="0.4">
      <c r="B93" s="339">
        <v>77</v>
      </c>
      <c r="C93" s="340" t="s">
        <v>36</v>
      </c>
      <c r="D93" s="341" t="s">
        <v>748</v>
      </c>
      <c r="E93" s="340">
        <v>8</v>
      </c>
      <c r="F93" s="719" t="s">
        <v>10</v>
      </c>
      <c r="G93" s="733">
        <v>1500</v>
      </c>
      <c r="H93" s="335">
        <f t="shared" si="8"/>
        <v>12000</v>
      </c>
      <c r="I93" s="336">
        <v>1400</v>
      </c>
      <c r="J93" s="336">
        <f t="shared" si="9"/>
        <v>11200</v>
      </c>
      <c r="K93" s="342">
        <v>900</v>
      </c>
      <c r="L93" s="343">
        <f t="shared" si="10"/>
        <v>7200</v>
      </c>
      <c r="M93" s="368">
        <v>1100</v>
      </c>
      <c r="N93" s="336">
        <f t="shared" si="7"/>
        <v>8800</v>
      </c>
      <c r="O93" s="336">
        <v>1646.39</v>
      </c>
      <c r="P93" s="338">
        <f t="shared" si="11"/>
        <v>13171.12</v>
      </c>
      <c r="Q93" s="336">
        <v>812</v>
      </c>
      <c r="R93" s="336">
        <f t="shared" si="12"/>
        <v>6496</v>
      </c>
    </row>
    <row r="94" spans="2:18" ht="15" thickBot="1" x14ac:dyDescent="0.4">
      <c r="B94" s="339">
        <v>78</v>
      </c>
      <c r="C94" s="340" t="s">
        <v>36</v>
      </c>
      <c r="D94" s="341" t="s">
        <v>749</v>
      </c>
      <c r="E94" s="340">
        <v>6</v>
      </c>
      <c r="F94" s="719" t="s">
        <v>10</v>
      </c>
      <c r="G94" s="733">
        <v>1000</v>
      </c>
      <c r="H94" s="335">
        <f t="shared" si="8"/>
        <v>6000</v>
      </c>
      <c r="I94" s="336">
        <v>900</v>
      </c>
      <c r="J94" s="336">
        <f t="shared" si="9"/>
        <v>5400</v>
      </c>
      <c r="K94" s="342">
        <v>750</v>
      </c>
      <c r="L94" s="343">
        <f t="shared" si="10"/>
        <v>4500</v>
      </c>
      <c r="M94" s="336">
        <v>1000</v>
      </c>
      <c r="N94" s="336">
        <f t="shared" si="7"/>
        <v>6000</v>
      </c>
      <c r="O94" s="336">
        <v>1646.39</v>
      </c>
      <c r="P94" s="338">
        <f t="shared" si="11"/>
        <v>9878.34</v>
      </c>
      <c r="Q94" s="336">
        <v>598</v>
      </c>
      <c r="R94" s="336">
        <f t="shared" si="12"/>
        <v>3588</v>
      </c>
    </row>
    <row r="95" spans="2:18" ht="15" thickBot="1" x14ac:dyDescent="0.4">
      <c r="B95" s="339">
        <v>79</v>
      </c>
      <c r="C95" s="340" t="s">
        <v>36</v>
      </c>
      <c r="D95" s="341" t="s">
        <v>750</v>
      </c>
      <c r="E95" s="340">
        <v>3</v>
      </c>
      <c r="F95" s="719" t="s">
        <v>10</v>
      </c>
      <c r="G95" s="733">
        <v>125</v>
      </c>
      <c r="H95" s="335">
        <f t="shared" si="8"/>
        <v>375</v>
      </c>
      <c r="I95" s="336">
        <v>500</v>
      </c>
      <c r="J95" s="336">
        <f t="shared" si="9"/>
        <v>1500</v>
      </c>
      <c r="K95" s="342">
        <v>250</v>
      </c>
      <c r="L95" s="343">
        <f t="shared" si="10"/>
        <v>750</v>
      </c>
      <c r="M95" s="336">
        <v>450</v>
      </c>
      <c r="N95" s="336">
        <f t="shared" si="7"/>
        <v>1350</v>
      </c>
      <c r="O95" s="336">
        <v>1036.6199999999999</v>
      </c>
      <c r="P95" s="338">
        <f t="shared" si="11"/>
        <v>3109.8599999999997</v>
      </c>
      <c r="Q95" s="336">
        <v>248</v>
      </c>
      <c r="R95" s="336">
        <f t="shared" si="12"/>
        <v>744</v>
      </c>
    </row>
    <row r="96" spans="2:18" ht="15" thickBot="1" x14ac:dyDescent="0.4">
      <c r="B96" s="339">
        <v>80</v>
      </c>
      <c r="C96" s="340" t="s">
        <v>36</v>
      </c>
      <c r="D96" s="341" t="s">
        <v>751</v>
      </c>
      <c r="E96" s="340">
        <v>4</v>
      </c>
      <c r="F96" s="719" t="s">
        <v>10</v>
      </c>
      <c r="G96" s="734">
        <v>100</v>
      </c>
      <c r="H96" s="335">
        <f t="shared" si="8"/>
        <v>400</v>
      </c>
      <c r="I96" s="330">
        <v>325</v>
      </c>
      <c r="J96" s="336">
        <f t="shared" si="9"/>
        <v>1300</v>
      </c>
      <c r="K96" s="344">
        <v>200</v>
      </c>
      <c r="L96" s="343">
        <f t="shared" si="10"/>
        <v>800</v>
      </c>
      <c r="M96" s="336">
        <v>200</v>
      </c>
      <c r="N96" s="336">
        <f t="shared" si="7"/>
        <v>800</v>
      </c>
      <c r="O96" s="330">
        <v>762.22</v>
      </c>
      <c r="P96" s="338">
        <f t="shared" si="11"/>
        <v>3048.88</v>
      </c>
      <c r="Q96" s="330">
        <v>208</v>
      </c>
      <c r="R96" s="336">
        <f t="shared" si="12"/>
        <v>832</v>
      </c>
    </row>
    <row r="97" spans="2:18" ht="15" thickBot="1" x14ac:dyDescent="0.4">
      <c r="B97" s="339">
        <v>81</v>
      </c>
      <c r="C97" s="340" t="s">
        <v>36</v>
      </c>
      <c r="D97" s="341" t="s">
        <v>752</v>
      </c>
      <c r="E97" s="340">
        <v>2</v>
      </c>
      <c r="F97" s="719" t="s">
        <v>10</v>
      </c>
      <c r="G97" s="733">
        <v>2600</v>
      </c>
      <c r="H97" s="335">
        <f t="shared" si="8"/>
        <v>5200</v>
      </c>
      <c r="I97" s="336">
        <v>3400</v>
      </c>
      <c r="J97" s="336">
        <f t="shared" si="9"/>
        <v>6800</v>
      </c>
      <c r="K97" s="342">
        <v>2800</v>
      </c>
      <c r="L97" s="343">
        <f t="shared" si="10"/>
        <v>5600</v>
      </c>
      <c r="M97" s="330">
        <v>4000</v>
      </c>
      <c r="N97" s="336">
        <f t="shared" si="7"/>
        <v>8000</v>
      </c>
      <c r="O97" s="336">
        <v>3658.66</v>
      </c>
      <c r="P97" s="338">
        <f t="shared" si="11"/>
        <v>7317.32</v>
      </c>
      <c r="Q97" s="336">
        <v>3636</v>
      </c>
      <c r="R97" s="336">
        <f t="shared" si="12"/>
        <v>7272</v>
      </c>
    </row>
    <row r="98" spans="2:18" ht="15" thickBot="1" x14ac:dyDescent="0.4">
      <c r="B98" s="339">
        <v>82</v>
      </c>
      <c r="C98" s="340" t="s">
        <v>36</v>
      </c>
      <c r="D98" s="341" t="s">
        <v>753</v>
      </c>
      <c r="E98" s="340">
        <v>1</v>
      </c>
      <c r="F98" s="719" t="s">
        <v>100</v>
      </c>
      <c r="G98" s="733">
        <v>350</v>
      </c>
      <c r="H98" s="335">
        <f t="shared" si="8"/>
        <v>350</v>
      </c>
      <c r="I98" s="336">
        <v>2500</v>
      </c>
      <c r="J98" s="336">
        <f t="shared" si="9"/>
        <v>2500</v>
      </c>
      <c r="K98" s="342">
        <v>1500</v>
      </c>
      <c r="L98" s="343">
        <f t="shared" si="10"/>
        <v>1500</v>
      </c>
      <c r="M98" s="336">
        <v>5000</v>
      </c>
      <c r="N98" s="336">
        <f t="shared" si="7"/>
        <v>5000</v>
      </c>
      <c r="O98" s="336">
        <v>6707.53</v>
      </c>
      <c r="P98" s="338">
        <f t="shared" si="11"/>
        <v>6707.53</v>
      </c>
      <c r="Q98" s="336">
        <v>2628</v>
      </c>
      <c r="R98" s="336">
        <f t="shared" si="12"/>
        <v>2628</v>
      </c>
    </row>
    <row r="99" spans="2:18" ht="15" thickBot="1" x14ac:dyDescent="0.4">
      <c r="B99" s="339">
        <v>83</v>
      </c>
      <c r="C99" s="340" t="s">
        <v>36</v>
      </c>
      <c r="D99" s="341" t="s">
        <v>754</v>
      </c>
      <c r="E99" s="340">
        <v>685</v>
      </c>
      <c r="F99" s="719" t="s">
        <v>3</v>
      </c>
      <c r="G99" s="733">
        <v>18</v>
      </c>
      <c r="H99" s="335">
        <f t="shared" si="8"/>
        <v>12330</v>
      </c>
      <c r="I99" s="336">
        <v>21.5</v>
      </c>
      <c r="J99" s="336">
        <f t="shared" si="9"/>
        <v>14727.5</v>
      </c>
      <c r="K99" s="342">
        <v>20</v>
      </c>
      <c r="L99" s="343">
        <f t="shared" si="10"/>
        <v>13700</v>
      </c>
      <c r="M99" s="336">
        <v>12</v>
      </c>
      <c r="N99" s="336">
        <f t="shared" si="7"/>
        <v>8220</v>
      </c>
      <c r="O99" s="336">
        <v>12.2</v>
      </c>
      <c r="P99" s="338">
        <f t="shared" si="11"/>
        <v>8357</v>
      </c>
      <c r="Q99" s="336">
        <v>16.600000000000001</v>
      </c>
      <c r="R99" s="336">
        <f t="shared" si="12"/>
        <v>11371.000000000002</v>
      </c>
    </row>
    <row r="100" spans="2:18" ht="15" thickBot="1" x14ac:dyDescent="0.4">
      <c r="B100" s="339">
        <v>84</v>
      </c>
      <c r="C100" s="340" t="s">
        <v>36</v>
      </c>
      <c r="D100" s="341" t="s">
        <v>755</v>
      </c>
      <c r="E100" s="340">
        <v>300</v>
      </c>
      <c r="F100" s="719" t="s">
        <v>3</v>
      </c>
      <c r="G100" s="734">
        <v>45</v>
      </c>
      <c r="H100" s="335">
        <f t="shared" si="8"/>
        <v>13500</v>
      </c>
      <c r="I100" s="330">
        <v>22.5</v>
      </c>
      <c r="J100" s="336">
        <f t="shared" si="9"/>
        <v>6750</v>
      </c>
      <c r="K100" s="344">
        <v>11</v>
      </c>
      <c r="L100" s="343">
        <f t="shared" si="10"/>
        <v>3300</v>
      </c>
      <c r="M100" s="336">
        <v>15</v>
      </c>
      <c r="N100" s="336">
        <f t="shared" si="7"/>
        <v>4500</v>
      </c>
      <c r="O100" s="330">
        <v>20.73</v>
      </c>
      <c r="P100" s="338">
        <f t="shared" si="11"/>
        <v>6219</v>
      </c>
      <c r="Q100" s="330">
        <v>21.4</v>
      </c>
      <c r="R100" s="336">
        <f t="shared" si="12"/>
        <v>6420</v>
      </c>
    </row>
    <row r="101" spans="2:18" ht="15" thickBot="1" x14ac:dyDescent="0.4">
      <c r="B101" s="339">
        <v>85</v>
      </c>
      <c r="C101" s="340" t="s">
        <v>36</v>
      </c>
      <c r="D101" s="341" t="s">
        <v>756</v>
      </c>
      <c r="E101" s="380">
        <v>1501</v>
      </c>
      <c r="F101" s="719" t="s">
        <v>3</v>
      </c>
      <c r="G101" s="733">
        <v>45</v>
      </c>
      <c r="H101" s="335">
        <f t="shared" si="8"/>
        <v>67545</v>
      </c>
      <c r="I101" s="336">
        <v>25</v>
      </c>
      <c r="J101" s="336">
        <f t="shared" si="9"/>
        <v>37525</v>
      </c>
      <c r="K101" s="342">
        <v>24</v>
      </c>
      <c r="L101" s="343">
        <f t="shared" si="10"/>
        <v>36024</v>
      </c>
      <c r="M101" s="330">
        <v>30</v>
      </c>
      <c r="N101" s="336">
        <f t="shared" si="7"/>
        <v>45030</v>
      </c>
      <c r="O101" s="336">
        <v>30.11</v>
      </c>
      <c r="P101" s="379">
        <f t="shared" si="11"/>
        <v>45195.11</v>
      </c>
      <c r="Q101" s="336">
        <v>54.4</v>
      </c>
      <c r="R101" s="336">
        <f t="shared" si="12"/>
        <v>81654.399999999994</v>
      </c>
    </row>
    <row r="102" spans="2:18" ht="15" thickBot="1" x14ac:dyDescent="0.4">
      <c r="B102" s="339">
        <v>86</v>
      </c>
      <c r="C102" s="340" t="s">
        <v>36</v>
      </c>
      <c r="D102" s="341" t="s">
        <v>757</v>
      </c>
      <c r="E102" s="340">
        <v>350</v>
      </c>
      <c r="F102" s="719" t="s">
        <v>3</v>
      </c>
      <c r="G102" s="733">
        <v>50</v>
      </c>
      <c r="H102" s="335">
        <f t="shared" si="8"/>
        <v>17500</v>
      </c>
      <c r="I102" s="336">
        <v>35</v>
      </c>
      <c r="J102" s="336">
        <f t="shared" si="9"/>
        <v>12250</v>
      </c>
      <c r="K102" s="342">
        <v>34</v>
      </c>
      <c r="L102" s="343">
        <f t="shared" si="10"/>
        <v>11900</v>
      </c>
      <c r="M102" s="336">
        <v>45</v>
      </c>
      <c r="N102" s="336">
        <f t="shared" si="7"/>
        <v>15750</v>
      </c>
      <c r="O102" s="336">
        <v>54.88</v>
      </c>
      <c r="P102" s="338">
        <f t="shared" si="11"/>
        <v>19208</v>
      </c>
      <c r="Q102" s="336">
        <v>59.7</v>
      </c>
      <c r="R102" s="336">
        <f t="shared" si="12"/>
        <v>20895</v>
      </c>
    </row>
    <row r="103" spans="2:18" ht="15" thickBot="1" x14ac:dyDescent="0.4">
      <c r="B103" s="339">
        <v>87</v>
      </c>
      <c r="C103" s="340" t="s">
        <v>36</v>
      </c>
      <c r="D103" s="356" t="s">
        <v>758</v>
      </c>
      <c r="E103" s="381">
        <v>23</v>
      </c>
      <c r="F103" s="722" t="s">
        <v>10</v>
      </c>
      <c r="G103" s="734">
        <v>1800</v>
      </c>
      <c r="H103" s="335">
        <f t="shared" si="8"/>
        <v>41400</v>
      </c>
      <c r="I103" s="330">
        <v>1000</v>
      </c>
      <c r="J103" s="336">
        <f t="shared" si="9"/>
        <v>23000</v>
      </c>
      <c r="K103" s="344">
        <v>860</v>
      </c>
      <c r="L103" s="343">
        <f t="shared" si="10"/>
        <v>19780</v>
      </c>
      <c r="M103" s="336">
        <v>1600</v>
      </c>
      <c r="N103" s="336">
        <f t="shared" si="7"/>
        <v>36800</v>
      </c>
      <c r="O103" s="330">
        <v>2243.98</v>
      </c>
      <c r="P103" s="338">
        <f t="shared" si="11"/>
        <v>51611.54</v>
      </c>
      <c r="Q103" s="330">
        <v>1418</v>
      </c>
      <c r="R103" s="336">
        <f t="shared" si="12"/>
        <v>32614</v>
      </c>
    </row>
    <row r="104" spans="2:18" ht="15" thickBot="1" x14ac:dyDescent="0.4">
      <c r="B104" s="339">
        <v>88</v>
      </c>
      <c r="C104" s="340" t="s">
        <v>36</v>
      </c>
      <c r="D104" s="341" t="s">
        <v>759</v>
      </c>
      <c r="E104" s="340">
        <v>1</v>
      </c>
      <c r="F104" s="727" t="s">
        <v>10</v>
      </c>
      <c r="G104" s="734">
        <v>1800</v>
      </c>
      <c r="H104" s="335">
        <f t="shared" si="8"/>
        <v>1800</v>
      </c>
      <c r="I104" s="330">
        <v>1300</v>
      </c>
      <c r="J104" s="336">
        <f t="shared" si="9"/>
        <v>1300</v>
      </c>
      <c r="K104" s="344">
        <v>1350</v>
      </c>
      <c r="L104" s="343">
        <f t="shared" si="10"/>
        <v>1350</v>
      </c>
      <c r="M104" s="330">
        <v>2500</v>
      </c>
      <c r="N104" s="336">
        <f t="shared" si="7"/>
        <v>2500</v>
      </c>
      <c r="O104" s="330">
        <v>2926.92</v>
      </c>
      <c r="P104" s="338">
        <f t="shared" si="11"/>
        <v>2926.92</v>
      </c>
      <c r="Q104" s="330">
        <v>1562</v>
      </c>
      <c r="R104" s="336">
        <f t="shared" si="12"/>
        <v>1562</v>
      </c>
    </row>
    <row r="105" spans="2:18" ht="15" thickBot="1" x14ac:dyDescent="0.4">
      <c r="B105" s="339">
        <v>89</v>
      </c>
      <c r="C105" s="340" t="s">
        <v>36</v>
      </c>
      <c r="D105" s="341" t="s">
        <v>760</v>
      </c>
      <c r="E105" s="340">
        <v>9</v>
      </c>
      <c r="F105" s="719" t="s">
        <v>10</v>
      </c>
      <c r="G105" s="734">
        <v>3200</v>
      </c>
      <c r="H105" s="335">
        <f t="shared" si="8"/>
        <v>28800</v>
      </c>
      <c r="I105" s="330">
        <v>3200</v>
      </c>
      <c r="J105" s="336">
        <f t="shared" si="9"/>
        <v>28800</v>
      </c>
      <c r="K105" s="344">
        <v>3960</v>
      </c>
      <c r="L105" s="343">
        <f t="shared" si="10"/>
        <v>35640</v>
      </c>
      <c r="M105" s="330">
        <v>2500</v>
      </c>
      <c r="N105" s="336">
        <f t="shared" si="7"/>
        <v>22500</v>
      </c>
      <c r="O105" s="330">
        <v>3414.74</v>
      </c>
      <c r="P105" s="338">
        <f t="shared" si="11"/>
        <v>30732.659999999996</v>
      </c>
      <c r="Q105" s="330">
        <v>928</v>
      </c>
      <c r="R105" s="336">
        <f t="shared" si="12"/>
        <v>8352</v>
      </c>
    </row>
    <row r="106" spans="2:18" ht="15" thickBot="1" x14ac:dyDescent="0.4">
      <c r="B106" s="339">
        <v>90</v>
      </c>
      <c r="C106" s="340" t="s">
        <v>36</v>
      </c>
      <c r="D106" s="341" t="s">
        <v>761</v>
      </c>
      <c r="E106" s="340">
        <v>2</v>
      </c>
      <c r="F106" s="719" t="s">
        <v>10</v>
      </c>
      <c r="G106" s="734">
        <v>2400</v>
      </c>
      <c r="H106" s="335">
        <f t="shared" si="8"/>
        <v>4800</v>
      </c>
      <c r="I106" s="330">
        <v>2400</v>
      </c>
      <c r="J106" s="336">
        <f t="shared" si="9"/>
        <v>4800</v>
      </c>
      <c r="K106" s="344">
        <v>1800</v>
      </c>
      <c r="L106" s="343">
        <f t="shared" si="10"/>
        <v>3600</v>
      </c>
      <c r="M106" s="330">
        <v>7500</v>
      </c>
      <c r="N106" s="336">
        <f t="shared" si="7"/>
        <v>15000</v>
      </c>
      <c r="O106" s="330">
        <v>3048.88</v>
      </c>
      <c r="P106" s="338">
        <f t="shared" si="11"/>
        <v>6097.76</v>
      </c>
      <c r="Q106" s="330">
        <v>1314</v>
      </c>
      <c r="R106" s="336">
        <f t="shared" si="12"/>
        <v>2628</v>
      </c>
    </row>
    <row r="107" spans="2:18" ht="15" thickBot="1" x14ac:dyDescent="0.4">
      <c r="B107" s="339">
        <v>91</v>
      </c>
      <c r="C107" s="340" t="s">
        <v>36</v>
      </c>
      <c r="D107" s="341" t="s">
        <v>762</v>
      </c>
      <c r="E107" s="340">
        <v>150</v>
      </c>
      <c r="F107" s="719" t="s">
        <v>3</v>
      </c>
      <c r="G107" s="734">
        <v>35</v>
      </c>
      <c r="H107" s="335">
        <f t="shared" si="8"/>
        <v>5250</v>
      </c>
      <c r="I107" s="330">
        <v>25</v>
      </c>
      <c r="J107" s="336">
        <f t="shared" si="9"/>
        <v>3750</v>
      </c>
      <c r="K107" s="344">
        <v>20</v>
      </c>
      <c r="L107" s="343">
        <f t="shared" si="10"/>
        <v>3000</v>
      </c>
      <c r="M107" s="330">
        <v>15</v>
      </c>
      <c r="N107" s="336">
        <f t="shared" si="7"/>
        <v>2250</v>
      </c>
      <c r="O107" s="330">
        <v>36.590000000000003</v>
      </c>
      <c r="P107" s="338">
        <f t="shared" si="11"/>
        <v>5488.5000000000009</v>
      </c>
      <c r="Q107" s="330">
        <v>11.8</v>
      </c>
      <c r="R107" s="336">
        <f t="shared" si="12"/>
        <v>1770</v>
      </c>
    </row>
    <row r="108" spans="2:18" ht="15" thickBot="1" x14ac:dyDescent="0.4">
      <c r="B108" s="339">
        <v>92</v>
      </c>
      <c r="C108" s="340" t="s">
        <v>36</v>
      </c>
      <c r="D108" s="341" t="s">
        <v>763</v>
      </c>
      <c r="E108" s="340">
        <v>59</v>
      </c>
      <c r="F108" s="719" t="s">
        <v>10</v>
      </c>
      <c r="G108" s="734">
        <v>1200</v>
      </c>
      <c r="H108" s="335">
        <f t="shared" si="8"/>
        <v>70800</v>
      </c>
      <c r="I108" s="330">
        <v>500</v>
      </c>
      <c r="J108" s="336">
        <f t="shared" si="9"/>
        <v>29500</v>
      </c>
      <c r="K108" s="344">
        <v>759</v>
      </c>
      <c r="L108" s="343">
        <f t="shared" si="10"/>
        <v>44781</v>
      </c>
      <c r="M108" s="330">
        <v>1200</v>
      </c>
      <c r="N108" s="336">
        <f t="shared" si="7"/>
        <v>70800</v>
      </c>
      <c r="O108" s="330">
        <v>544.83000000000004</v>
      </c>
      <c r="P108" s="338">
        <f t="shared" si="11"/>
        <v>32144.97</v>
      </c>
      <c r="Q108" s="330">
        <v>568</v>
      </c>
      <c r="R108" s="336">
        <f t="shared" si="12"/>
        <v>33512</v>
      </c>
    </row>
    <row r="109" spans="2:18" ht="15" thickBot="1" x14ac:dyDescent="0.4">
      <c r="B109" s="333"/>
      <c r="C109" s="382"/>
      <c r="D109" s="334"/>
      <c r="E109" s="334"/>
      <c r="F109" s="718"/>
      <c r="G109" s="733"/>
      <c r="H109" s="335"/>
      <c r="I109" s="336"/>
      <c r="J109" s="336"/>
      <c r="K109" s="342"/>
      <c r="L109" s="343"/>
      <c r="M109" s="336"/>
      <c r="N109" s="336"/>
      <c r="O109" s="336"/>
      <c r="P109" s="338"/>
      <c r="Q109" s="336"/>
      <c r="R109" s="336"/>
    </row>
    <row r="110" spans="2:18" ht="15" thickBot="1" x14ac:dyDescent="0.4">
      <c r="B110" s="333"/>
      <c r="C110" s="382"/>
      <c r="D110" s="371" t="s">
        <v>764</v>
      </c>
      <c r="E110" s="334"/>
      <c r="F110" s="718"/>
      <c r="G110" s="733"/>
      <c r="H110" s="335"/>
      <c r="I110" s="336"/>
      <c r="J110" s="336"/>
      <c r="K110" s="342"/>
      <c r="L110" s="343"/>
      <c r="M110" s="336"/>
      <c r="N110" s="336"/>
      <c r="O110" s="336"/>
      <c r="P110" s="338"/>
      <c r="Q110" s="336"/>
      <c r="R110" s="336"/>
    </row>
    <row r="111" spans="2:18" ht="15" thickBot="1" x14ac:dyDescent="0.4">
      <c r="B111" s="339">
        <v>93</v>
      </c>
      <c r="C111" s="340">
        <v>659</v>
      </c>
      <c r="D111" s="341" t="s">
        <v>765</v>
      </c>
      <c r="E111" s="359">
        <v>52000</v>
      </c>
      <c r="F111" s="719" t="s">
        <v>8</v>
      </c>
      <c r="G111" s="733">
        <v>1.25</v>
      </c>
      <c r="H111" s="335">
        <f t="shared" si="8"/>
        <v>65000</v>
      </c>
      <c r="I111" s="336">
        <v>0.95</v>
      </c>
      <c r="J111" s="336">
        <f t="shared" si="9"/>
        <v>49400</v>
      </c>
      <c r="K111" s="342">
        <v>0.95</v>
      </c>
      <c r="L111" s="343">
        <f t="shared" si="10"/>
        <v>49400</v>
      </c>
      <c r="M111" s="336">
        <v>1</v>
      </c>
      <c r="N111" s="336">
        <f t="shared" ref="N111:N149" si="13">M111*E111</f>
        <v>52000</v>
      </c>
      <c r="O111" s="336">
        <v>1.04</v>
      </c>
      <c r="P111" s="338">
        <f t="shared" si="11"/>
        <v>54080</v>
      </c>
      <c r="Q111" s="336">
        <v>1.1499999999999999</v>
      </c>
      <c r="R111" s="336">
        <f t="shared" si="12"/>
        <v>59799.999999999993</v>
      </c>
    </row>
    <row r="112" spans="2:18" ht="15" thickBot="1" x14ac:dyDescent="0.4">
      <c r="B112" s="339">
        <v>94</v>
      </c>
      <c r="C112" s="340">
        <v>659</v>
      </c>
      <c r="D112" s="341" t="s">
        <v>766</v>
      </c>
      <c r="E112" s="359">
        <v>8400</v>
      </c>
      <c r="F112" s="719" t="s">
        <v>8</v>
      </c>
      <c r="G112" s="733">
        <v>1.85</v>
      </c>
      <c r="H112" s="335">
        <f t="shared" si="8"/>
        <v>15540</v>
      </c>
      <c r="I112" s="336">
        <v>0.8</v>
      </c>
      <c r="J112" s="336">
        <f t="shared" si="9"/>
        <v>6720</v>
      </c>
      <c r="K112" s="342">
        <v>1.65</v>
      </c>
      <c r="L112" s="343">
        <f t="shared" si="10"/>
        <v>13860</v>
      </c>
      <c r="M112" s="336">
        <v>2</v>
      </c>
      <c r="N112" s="336">
        <f t="shared" si="13"/>
        <v>16800</v>
      </c>
      <c r="O112" s="336">
        <v>1.83</v>
      </c>
      <c r="P112" s="338">
        <f t="shared" si="11"/>
        <v>15372</v>
      </c>
      <c r="Q112" s="336">
        <v>1.2</v>
      </c>
      <c r="R112" s="336">
        <f t="shared" si="12"/>
        <v>10080</v>
      </c>
    </row>
    <row r="113" spans="2:18" ht="15" thickBot="1" x14ac:dyDescent="0.4">
      <c r="B113" s="339">
        <v>95</v>
      </c>
      <c r="C113" s="340">
        <v>659</v>
      </c>
      <c r="D113" s="341" t="s">
        <v>767</v>
      </c>
      <c r="E113" s="359">
        <v>1600</v>
      </c>
      <c r="F113" s="719" t="s">
        <v>8</v>
      </c>
      <c r="G113" s="734">
        <v>1.85</v>
      </c>
      <c r="H113" s="335">
        <f t="shared" si="8"/>
        <v>2960</v>
      </c>
      <c r="I113" s="330">
        <v>1</v>
      </c>
      <c r="J113" s="336">
        <f t="shared" si="9"/>
        <v>1600</v>
      </c>
      <c r="K113" s="344">
        <v>1.65</v>
      </c>
      <c r="L113" s="343">
        <f t="shared" si="10"/>
        <v>2640</v>
      </c>
      <c r="M113" s="330">
        <v>2.25</v>
      </c>
      <c r="N113" s="336">
        <f t="shared" si="13"/>
        <v>3600</v>
      </c>
      <c r="O113" s="330">
        <v>1.83</v>
      </c>
      <c r="P113" s="338">
        <f t="shared" si="11"/>
        <v>2928</v>
      </c>
      <c r="Q113" s="330">
        <v>1.2</v>
      </c>
      <c r="R113" s="336">
        <f t="shared" si="12"/>
        <v>1920</v>
      </c>
    </row>
    <row r="114" spans="2:18" ht="15" thickBot="1" x14ac:dyDescent="0.4">
      <c r="B114" s="339">
        <v>96</v>
      </c>
      <c r="C114" s="340">
        <v>661</v>
      </c>
      <c r="D114" s="341" t="s">
        <v>768</v>
      </c>
      <c r="E114" s="340">
        <v>190</v>
      </c>
      <c r="F114" s="719" t="s">
        <v>10</v>
      </c>
      <c r="G114" s="733">
        <v>35</v>
      </c>
      <c r="H114" s="335">
        <f t="shared" si="8"/>
        <v>6650</v>
      </c>
      <c r="I114" s="336">
        <v>48.5</v>
      </c>
      <c r="J114" s="336">
        <f t="shared" si="9"/>
        <v>9215</v>
      </c>
      <c r="K114" s="342">
        <v>49</v>
      </c>
      <c r="L114" s="343">
        <f t="shared" si="10"/>
        <v>9310</v>
      </c>
      <c r="M114" s="336">
        <v>25</v>
      </c>
      <c r="N114" s="336">
        <f t="shared" si="13"/>
        <v>4750</v>
      </c>
      <c r="O114" s="336">
        <v>54.33</v>
      </c>
      <c r="P114" s="338">
        <f t="shared" si="11"/>
        <v>10322.699999999999</v>
      </c>
      <c r="Q114" s="336">
        <v>13</v>
      </c>
      <c r="R114" s="336">
        <f t="shared" si="12"/>
        <v>2470</v>
      </c>
    </row>
    <row r="115" spans="2:18" ht="15" thickBot="1" x14ac:dyDescent="0.4">
      <c r="B115" s="339">
        <v>97</v>
      </c>
      <c r="C115" s="340">
        <v>661</v>
      </c>
      <c r="D115" s="341" t="s">
        <v>769</v>
      </c>
      <c r="E115" s="340">
        <v>22</v>
      </c>
      <c r="F115" s="719" t="s">
        <v>10</v>
      </c>
      <c r="G115" s="733">
        <v>320</v>
      </c>
      <c r="H115" s="335">
        <f t="shared" si="8"/>
        <v>7040</v>
      </c>
      <c r="I115" s="336">
        <v>337</v>
      </c>
      <c r="J115" s="336">
        <f t="shared" si="9"/>
        <v>7414</v>
      </c>
      <c r="K115" s="342">
        <v>343</v>
      </c>
      <c r="L115" s="343">
        <f t="shared" si="10"/>
        <v>7546</v>
      </c>
      <c r="M115" s="336">
        <v>975</v>
      </c>
      <c r="N115" s="336">
        <f t="shared" si="13"/>
        <v>21450</v>
      </c>
      <c r="O115" s="336">
        <v>380.5</v>
      </c>
      <c r="P115" s="338">
        <f t="shared" si="11"/>
        <v>8371</v>
      </c>
      <c r="Q115" s="336">
        <v>428</v>
      </c>
      <c r="R115" s="336">
        <f t="shared" si="12"/>
        <v>9416</v>
      </c>
    </row>
    <row r="116" spans="2:18" ht="15" thickBot="1" x14ac:dyDescent="0.4">
      <c r="B116" s="339">
        <v>98</v>
      </c>
      <c r="C116" s="340">
        <v>661</v>
      </c>
      <c r="D116" s="341" t="s">
        <v>770</v>
      </c>
      <c r="E116" s="340">
        <v>26</v>
      </c>
      <c r="F116" s="719" t="s">
        <v>10</v>
      </c>
      <c r="G116" s="733">
        <v>375</v>
      </c>
      <c r="H116" s="335">
        <f t="shared" si="8"/>
        <v>9750</v>
      </c>
      <c r="I116" s="336">
        <v>389</v>
      </c>
      <c r="J116" s="336">
        <f t="shared" si="9"/>
        <v>10114</v>
      </c>
      <c r="K116" s="342">
        <v>396</v>
      </c>
      <c r="L116" s="343">
        <f t="shared" si="10"/>
        <v>10296</v>
      </c>
      <c r="M116" s="336">
        <v>975</v>
      </c>
      <c r="N116" s="336">
        <f t="shared" si="13"/>
        <v>25350</v>
      </c>
      <c r="O116" s="336">
        <v>439.04</v>
      </c>
      <c r="P116" s="338">
        <f t="shared" si="11"/>
        <v>11415.04</v>
      </c>
      <c r="Q116" s="336">
        <v>436</v>
      </c>
      <c r="R116" s="336">
        <f t="shared" si="12"/>
        <v>11336</v>
      </c>
    </row>
    <row r="117" spans="2:18" ht="15" thickBot="1" x14ac:dyDescent="0.4">
      <c r="B117" s="339">
        <v>99</v>
      </c>
      <c r="C117" s="340">
        <v>661</v>
      </c>
      <c r="D117" s="341" t="s">
        <v>771</v>
      </c>
      <c r="E117" s="340">
        <v>1</v>
      </c>
      <c r="F117" s="719" t="s">
        <v>10</v>
      </c>
      <c r="G117" s="733">
        <v>350</v>
      </c>
      <c r="H117" s="335">
        <f t="shared" si="8"/>
        <v>350</v>
      </c>
      <c r="I117" s="336">
        <v>346</v>
      </c>
      <c r="J117" s="336">
        <f t="shared" si="9"/>
        <v>346</v>
      </c>
      <c r="K117" s="342">
        <v>352</v>
      </c>
      <c r="L117" s="343">
        <f t="shared" si="10"/>
        <v>352</v>
      </c>
      <c r="M117" s="336">
        <v>975</v>
      </c>
      <c r="N117" s="336">
        <f t="shared" si="13"/>
        <v>975</v>
      </c>
      <c r="O117" s="336">
        <v>390.26</v>
      </c>
      <c r="P117" s="338">
        <f t="shared" si="11"/>
        <v>390.26</v>
      </c>
      <c r="Q117" s="336">
        <v>440</v>
      </c>
      <c r="R117" s="336">
        <f t="shared" si="12"/>
        <v>440</v>
      </c>
    </row>
    <row r="118" spans="2:18" ht="15" thickBot="1" x14ac:dyDescent="0.4">
      <c r="B118" s="339">
        <v>100</v>
      </c>
      <c r="C118" s="340">
        <v>661</v>
      </c>
      <c r="D118" s="341" t="s">
        <v>772</v>
      </c>
      <c r="E118" s="340">
        <v>1</v>
      </c>
      <c r="F118" s="719" t="s">
        <v>10</v>
      </c>
      <c r="G118" s="733">
        <v>550</v>
      </c>
      <c r="H118" s="335">
        <f t="shared" si="8"/>
        <v>550</v>
      </c>
      <c r="I118" s="336">
        <v>545</v>
      </c>
      <c r="J118" s="336">
        <f t="shared" si="9"/>
        <v>545</v>
      </c>
      <c r="K118" s="342">
        <v>555</v>
      </c>
      <c r="L118" s="343">
        <f t="shared" si="10"/>
        <v>555</v>
      </c>
      <c r="M118" s="336">
        <v>1600</v>
      </c>
      <c r="N118" s="336">
        <f t="shared" si="13"/>
        <v>1600</v>
      </c>
      <c r="O118" s="336">
        <v>614.65</v>
      </c>
      <c r="P118" s="338">
        <f t="shared" si="11"/>
        <v>614.65</v>
      </c>
      <c r="Q118" s="336">
        <v>1152</v>
      </c>
      <c r="R118" s="336">
        <f t="shared" si="12"/>
        <v>1152</v>
      </c>
    </row>
    <row r="119" spans="2:18" ht="15" thickBot="1" x14ac:dyDescent="0.4">
      <c r="B119" s="339">
        <v>101</v>
      </c>
      <c r="C119" s="340">
        <v>661</v>
      </c>
      <c r="D119" s="341" t="s">
        <v>773</v>
      </c>
      <c r="E119" s="340">
        <v>7</v>
      </c>
      <c r="F119" s="719" t="s">
        <v>10</v>
      </c>
      <c r="G119" s="733">
        <v>350</v>
      </c>
      <c r="H119" s="335">
        <f t="shared" si="8"/>
        <v>2450</v>
      </c>
      <c r="I119" s="336">
        <v>348</v>
      </c>
      <c r="J119" s="336">
        <f t="shared" si="9"/>
        <v>2436</v>
      </c>
      <c r="K119" s="342">
        <v>354</v>
      </c>
      <c r="L119" s="343">
        <f t="shared" si="10"/>
        <v>2478</v>
      </c>
      <c r="M119" s="336">
        <v>975</v>
      </c>
      <c r="N119" s="336">
        <f t="shared" si="13"/>
        <v>6825</v>
      </c>
      <c r="O119" s="336">
        <v>392.7</v>
      </c>
      <c r="P119" s="338">
        <f t="shared" si="11"/>
        <v>2748.9</v>
      </c>
      <c r="Q119" s="336">
        <v>398</v>
      </c>
      <c r="R119" s="336">
        <f t="shared" si="12"/>
        <v>2786</v>
      </c>
    </row>
    <row r="120" spans="2:18" ht="15" thickBot="1" x14ac:dyDescent="0.4">
      <c r="B120" s="339">
        <v>102</v>
      </c>
      <c r="C120" s="340">
        <v>661</v>
      </c>
      <c r="D120" s="341" t="s">
        <v>774</v>
      </c>
      <c r="E120" s="340">
        <v>4</v>
      </c>
      <c r="F120" s="719" t="s">
        <v>10</v>
      </c>
      <c r="G120" s="733">
        <v>350</v>
      </c>
      <c r="H120" s="335">
        <f t="shared" si="8"/>
        <v>1400</v>
      </c>
      <c r="I120" s="336">
        <v>329</v>
      </c>
      <c r="J120" s="336">
        <f t="shared" si="9"/>
        <v>1316</v>
      </c>
      <c r="K120" s="342">
        <v>335</v>
      </c>
      <c r="L120" s="343">
        <f t="shared" si="10"/>
        <v>1340</v>
      </c>
      <c r="M120" s="336">
        <v>975</v>
      </c>
      <c r="N120" s="336">
        <f t="shared" si="13"/>
        <v>3900</v>
      </c>
      <c r="O120" s="336">
        <v>370.74</v>
      </c>
      <c r="P120" s="338">
        <f t="shared" si="11"/>
        <v>1482.96</v>
      </c>
      <c r="Q120" s="336">
        <v>471</v>
      </c>
      <c r="R120" s="336">
        <f t="shared" si="12"/>
        <v>1884</v>
      </c>
    </row>
    <row r="121" spans="2:18" ht="15" thickBot="1" x14ac:dyDescent="0.4">
      <c r="B121" s="339">
        <v>103</v>
      </c>
      <c r="C121" s="340">
        <v>661</v>
      </c>
      <c r="D121" s="341" t="s">
        <v>775</v>
      </c>
      <c r="E121" s="340">
        <v>3</v>
      </c>
      <c r="F121" s="719" t="s">
        <v>10</v>
      </c>
      <c r="G121" s="733">
        <v>400</v>
      </c>
      <c r="H121" s="335">
        <f t="shared" si="8"/>
        <v>1200</v>
      </c>
      <c r="I121" s="336">
        <v>429</v>
      </c>
      <c r="J121" s="336">
        <f t="shared" si="9"/>
        <v>1287</v>
      </c>
      <c r="K121" s="342">
        <v>437</v>
      </c>
      <c r="L121" s="343">
        <f t="shared" si="10"/>
        <v>1311</v>
      </c>
      <c r="M121" s="336">
        <v>975</v>
      </c>
      <c r="N121" s="336">
        <f t="shared" si="13"/>
        <v>2925</v>
      </c>
      <c r="O121" s="336">
        <v>484.16</v>
      </c>
      <c r="P121" s="338">
        <f t="shared" si="11"/>
        <v>1452.48</v>
      </c>
      <c r="Q121" s="336">
        <v>463</v>
      </c>
      <c r="R121" s="336">
        <f t="shared" si="12"/>
        <v>1389</v>
      </c>
    </row>
    <row r="122" spans="2:18" ht="15" thickBot="1" x14ac:dyDescent="0.4">
      <c r="B122" s="339">
        <v>104</v>
      </c>
      <c r="C122" s="340">
        <v>661</v>
      </c>
      <c r="D122" s="341" t="s">
        <v>776</v>
      </c>
      <c r="E122" s="340">
        <v>2</v>
      </c>
      <c r="F122" s="719" t="s">
        <v>10</v>
      </c>
      <c r="G122" s="734">
        <v>200</v>
      </c>
      <c r="H122" s="335">
        <f t="shared" si="8"/>
        <v>400</v>
      </c>
      <c r="I122" s="330">
        <v>429</v>
      </c>
      <c r="J122" s="336">
        <f t="shared" si="9"/>
        <v>858</v>
      </c>
      <c r="K122" s="344">
        <v>437</v>
      </c>
      <c r="L122" s="343">
        <f t="shared" si="10"/>
        <v>874</v>
      </c>
      <c r="M122" s="330">
        <v>975</v>
      </c>
      <c r="N122" s="336">
        <f t="shared" si="13"/>
        <v>1950</v>
      </c>
      <c r="O122" s="330">
        <v>484.16</v>
      </c>
      <c r="P122" s="338">
        <f t="shared" si="11"/>
        <v>968.32</v>
      </c>
      <c r="Q122" s="330">
        <v>464</v>
      </c>
      <c r="R122" s="336">
        <f t="shared" si="12"/>
        <v>928</v>
      </c>
    </row>
    <row r="123" spans="2:18" ht="15" thickBot="1" x14ac:dyDescent="0.4">
      <c r="B123" s="339">
        <v>105</v>
      </c>
      <c r="C123" s="340">
        <v>661</v>
      </c>
      <c r="D123" s="341" t="s">
        <v>777</v>
      </c>
      <c r="E123" s="340">
        <v>6</v>
      </c>
      <c r="F123" s="719" t="s">
        <v>10</v>
      </c>
      <c r="G123" s="734">
        <v>330</v>
      </c>
      <c r="H123" s="335">
        <f t="shared" si="8"/>
        <v>1980</v>
      </c>
      <c r="I123" s="330">
        <v>355</v>
      </c>
      <c r="J123" s="336">
        <f t="shared" si="9"/>
        <v>2130</v>
      </c>
      <c r="K123" s="344">
        <v>361</v>
      </c>
      <c r="L123" s="343">
        <f t="shared" si="10"/>
        <v>2166</v>
      </c>
      <c r="M123" s="330">
        <v>975</v>
      </c>
      <c r="N123" s="336">
        <f t="shared" si="13"/>
        <v>5850</v>
      </c>
      <c r="O123" s="330">
        <v>400.01</v>
      </c>
      <c r="P123" s="338">
        <f t="shared" si="11"/>
        <v>2400.06</v>
      </c>
      <c r="Q123" s="330">
        <v>492</v>
      </c>
      <c r="R123" s="336">
        <f t="shared" si="12"/>
        <v>2952</v>
      </c>
    </row>
    <row r="124" spans="2:18" ht="15" thickBot="1" x14ac:dyDescent="0.4">
      <c r="B124" s="339">
        <v>106</v>
      </c>
      <c r="C124" s="340">
        <v>661</v>
      </c>
      <c r="D124" s="341" t="s">
        <v>778</v>
      </c>
      <c r="E124" s="340">
        <v>4</v>
      </c>
      <c r="F124" s="719" t="s">
        <v>10</v>
      </c>
      <c r="G124" s="734">
        <v>320</v>
      </c>
      <c r="H124" s="335">
        <f t="shared" si="8"/>
        <v>1280</v>
      </c>
      <c r="I124" s="330">
        <v>340</v>
      </c>
      <c r="J124" s="336">
        <f t="shared" si="9"/>
        <v>1360</v>
      </c>
      <c r="K124" s="344">
        <v>346</v>
      </c>
      <c r="L124" s="343">
        <f t="shared" si="10"/>
        <v>1384</v>
      </c>
      <c r="M124" s="330">
        <v>975</v>
      </c>
      <c r="N124" s="336">
        <f t="shared" si="13"/>
        <v>3900</v>
      </c>
      <c r="O124" s="330">
        <v>384.16</v>
      </c>
      <c r="P124" s="338">
        <f t="shared" si="11"/>
        <v>1536.64</v>
      </c>
      <c r="Q124" s="330">
        <v>478</v>
      </c>
      <c r="R124" s="336">
        <f t="shared" si="12"/>
        <v>1912</v>
      </c>
    </row>
    <row r="125" spans="2:18" ht="15" thickBot="1" x14ac:dyDescent="0.4">
      <c r="B125" s="339">
        <v>107</v>
      </c>
      <c r="C125" s="340">
        <v>661</v>
      </c>
      <c r="D125" s="341" t="s">
        <v>779</v>
      </c>
      <c r="E125" s="340">
        <v>4</v>
      </c>
      <c r="F125" s="719" t="s">
        <v>10</v>
      </c>
      <c r="G125" s="734">
        <v>352</v>
      </c>
      <c r="H125" s="335">
        <f t="shared" si="8"/>
        <v>1408</v>
      </c>
      <c r="I125" s="330">
        <v>379</v>
      </c>
      <c r="J125" s="336">
        <f t="shared" si="9"/>
        <v>1516</v>
      </c>
      <c r="K125" s="344">
        <v>386</v>
      </c>
      <c r="L125" s="343">
        <f t="shared" si="10"/>
        <v>1544</v>
      </c>
      <c r="M125" s="330">
        <v>975</v>
      </c>
      <c r="N125" s="336">
        <f t="shared" si="13"/>
        <v>3900</v>
      </c>
      <c r="O125" s="330">
        <v>428.06</v>
      </c>
      <c r="P125" s="338">
        <f t="shared" si="11"/>
        <v>1712.24</v>
      </c>
      <c r="Q125" s="330">
        <v>462</v>
      </c>
      <c r="R125" s="336">
        <f t="shared" si="12"/>
        <v>1848</v>
      </c>
    </row>
    <row r="126" spans="2:18" ht="15" thickBot="1" x14ac:dyDescent="0.4">
      <c r="B126" s="339">
        <v>108</v>
      </c>
      <c r="C126" s="340">
        <v>661</v>
      </c>
      <c r="D126" s="341" t="s">
        <v>780</v>
      </c>
      <c r="E126" s="340">
        <v>8</v>
      </c>
      <c r="F126" s="719" t="s">
        <v>10</v>
      </c>
      <c r="G126" s="734">
        <v>330</v>
      </c>
      <c r="H126" s="335">
        <f t="shared" si="8"/>
        <v>2640</v>
      </c>
      <c r="I126" s="330">
        <v>355</v>
      </c>
      <c r="J126" s="336">
        <f t="shared" si="9"/>
        <v>2840</v>
      </c>
      <c r="K126" s="344">
        <v>362</v>
      </c>
      <c r="L126" s="343">
        <f t="shared" si="10"/>
        <v>2896</v>
      </c>
      <c r="M126" s="330">
        <v>1200</v>
      </c>
      <c r="N126" s="336">
        <f t="shared" si="13"/>
        <v>9600</v>
      </c>
      <c r="O126" s="330">
        <v>401.23</v>
      </c>
      <c r="P126" s="338">
        <f t="shared" si="11"/>
        <v>3209.84</v>
      </c>
      <c r="Q126" s="330">
        <v>492</v>
      </c>
      <c r="R126" s="336">
        <f t="shared" si="12"/>
        <v>3936</v>
      </c>
    </row>
    <row r="127" spans="2:18" ht="15" thickBot="1" x14ac:dyDescent="0.4">
      <c r="B127" s="339">
        <v>109</v>
      </c>
      <c r="C127" s="340">
        <v>661</v>
      </c>
      <c r="D127" s="341" t="s">
        <v>781</v>
      </c>
      <c r="E127" s="340">
        <v>15</v>
      </c>
      <c r="F127" s="719" t="s">
        <v>10</v>
      </c>
      <c r="G127" s="734">
        <v>325</v>
      </c>
      <c r="H127" s="335">
        <f t="shared" si="8"/>
        <v>4875</v>
      </c>
      <c r="I127" s="330">
        <v>349</v>
      </c>
      <c r="J127" s="336">
        <f t="shared" si="9"/>
        <v>5235</v>
      </c>
      <c r="K127" s="344">
        <v>355</v>
      </c>
      <c r="L127" s="343">
        <f t="shared" si="10"/>
        <v>5325</v>
      </c>
      <c r="M127" s="330">
        <v>1200</v>
      </c>
      <c r="N127" s="336">
        <f t="shared" si="13"/>
        <v>18000</v>
      </c>
      <c r="O127" s="330">
        <v>393.92</v>
      </c>
      <c r="P127" s="338">
        <f t="shared" si="11"/>
        <v>5908.8</v>
      </c>
      <c r="Q127" s="330">
        <v>436</v>
      </c>
      <c r="R127" s="336">
        <f t="shared" si="12"/>
        <v>6540</v>
      </c>
    </row>
    <row r="128" spans="2:18" ht="15" thickBot="1" x14ac:dyDescent="0.4">
      <c r="B128" s="339">
        <v>110</v>
      </c>
      <c r="C128" s="340">
        <v>661</v>
      </c>
      <c r="D128" s="341" t="s">
        <v>782</v>
      </c>
      <c r="E128" s="340">
        <v>8</v>
      </c>
      <c r="F128" s="719" t="s">
        <v>10</v>
      </c>
      <c r="G128" s="734">
        <v>280</v>
      </c>
      <c r="H128" s="335">
        <f t="shared" si="8"/>
        <v>2240</v>
      </c>
      <c r="I128" s="330">
        <v>321</v>
      </c>
      <c r="J128" s="336">
        <f t="shared" si="9"/>
        <v>2568</v>
      </c>
      <c r="K128" s="344">
        <v>327</v>
      </c>
      <c r="L128" s="343">
        <f t="shared" si="10"/>
        <v>2616</v>
      </c>
      <c r="M128" s="330">
        <v>975</v>
      </c>
      <c r="N128" s="336">
        <f t="shared" si="13"/>
        <v>7800</v>
      </c>
      <c r="O128" s="330">
        <v>362.21</v>
      </c>
      <c r="P128" s="338">
        <f t="shared" si="11"/>
        <v>2897.68</v>
      </c>
      <c r="Q128" s="330">
        <v>442</v>
      </c>
      <c r="R128" s="336">
        <f t="shared" si="12"/>
        <v>3536</v>
      </c>
    </row>
    <row r="129" spans="2:18" ht="15" thickBot="1" x14ac:dyDescent="0.4">
      <c r="B129" s="339">
        <v>111</v>
      </c>
      <c r="C129" s="340">
        <v>661</v>
      </c>
      <c r="D129" s="341" t="s">
        <v>783</v>
      </c>
      <c r="E129" s="340">
        <v>32</v>
      </c>
      <c r="F129" s="719" t="s">
        <v>10</v>
      </c>
      <c r="G129" s="734">
        <v>221</v>
      </c>
      <c r="H129" s="335">
        <f t="shared" si="8"/>
        <v>7072</v>
      </c>
      <c r="I129" s="330">
        <v>239</v>
      </c>
      <c r="J129" s="336">
        <f t="shared" si="9"/>
        <v>7648</v>
      </c>
      <c r="K129" s="344">
        <v>243</v>
      </c>
      <c r="L129" s="343">
        <f t="shared" si="10"/>
        <v>7776</v>
      </c>
      <c r="M129" s="330">
        <v>975</v>
      </c>
      <c r="N129" s="336">
        <f t="shared" si="13"/>
        <v>31200</v>
      </c>
      <c r="O129" s="330">
        <v>269.52</v>
      </c>
      <c r="P129" s="338">
        <f t="shared" si="11"/>
        <v>8624.64</v>
      </c>
      <c r="Q129" s="330">
        <v>411</v>
      </c>
      <c r="R129" s="336">
        <f t="shared" si="12"/>
        <v>13152</v>
      </c>
    </row>
    <row r="130" spans="2:18" ht="15" thickBot="1" x14ac:dyDescent="0.4">
      <c r="B130" s="339">
        <v>112</v>
      </c>
      <c r="C130" s="340">
        <v>661</v>
      </c>
      <c r="D130" s="341" t="s">
        <v>784</v>
      </c>
      <c r="E130" s="340">
        <v>15</v>
      </c>
      <c r="F130" s="719" t="s">
        <v>10</v>
      </c>
      <c r="G130" s="734">
        <v>216</v>
      </c>
      <c r="H130" s="335">
        <f t="shared" si="8"/>
        <v>3240</v>
      </c>
      <c r="I130" s="330">
        <v>233</v>
      </c>
      <c r="J130" s="336">
        <f t="shared" si="9"/>
        <v>3495</v>
      </c>
      <c r="K130" s="344">
        <v>238</v>
      </c>
      <c r="L130" s="343">
        <f t="shared" si="10"/>
        <v>3570</v>
      </c>
      <c r="M130" s="330">
        <v>975</v>
      </c>
      <c r="N130" s="336">
        <f t="shared" si="13"/>
        <v>14625</v>
      </c>
      <c r="O130" s="330">
        <v>263.42</v>
      </c>
      <c r="P130" s="338">
        <f t="shared" si="11"/>
        <v>3951.3</v>
      </c>
      <c r="Q130" s="330">
        <v>396</v>
      </c>
      <c r="R130" s="336">
        <f t="shared" si="12"/>
        <v>5940</v>
      </c>
    </row>
    <row r="131" spans="2:18" ht="15" thickBot="1" x14ac:dyDescent="0.4">
      <c r="B131" s="339">
        <v>113</v>
      </c>
      <c r="C131" s="340">
        <v>661</v>
      </c>
      <c r="D131" s="341" t="s">
        <v>785</v>
      </c>
      <c r="E131" s="340">
        <v>9</v>
      </c>
      <c r="F131" s="719" t="s">
        <v>10</v>
      </c>
      <c r="G131" s="734">
        <v>250</v>
      </c>
      <c r="H131" s="335">
        <f t="shared" si="8"/>
        <v>2250</v>
      </c>
      <c r="I131" s="330">
        <v>267</v>
      </c>
      <c r="J131" s="336">
        <f t="shared" si="9"/>
        <v>2403</v>
      </c>
      <c r="K131" s="344">
        <v>272</v>
      </c>
      <c r="L131" s="343">
        <f t="shared" si="10"/>
        <v>2448</v>
      </c>
      <c r="M131" s="330">
        <v>975</v>
      </c>
      <c r="N131" s="336">
        <f t="shared" si="13"/>
        <v>8775</v>
      </c>
      <c r="O131" s="330">
        <v>301.23</v>
      </c>
      <c r="P131" s="338">
        <f t="shared" si="11"/>
        <v>2711.07</v>
      </c>
      <c r="Q131" s="330">
        <v>388</v>
      </c>
      <c r="R131" s="336">
        <f t="shared" si="12"/>
        <v>3492</v>
      </c>
    </row>
    <row r="132" spans="2:18" ht="15" thickBot="1" x14ac:dyDescent="0.4">
      <c r="B132" s="339">
        <v>114</v>
      </c>
      <c r="C132" s="340">
        <v>661</v>
      </c>
      <c r="D132" s="341" t="s">
        <v>786</v>
      </c>
      <c r="E132" s="340">
        <v>70</v>
      </c>
      <c r="F132" s="719" t="s">
        <v>10</v>
      </c>
      <c r="G132" s="734">
        <v>23</v>
      </c>
      <c r="H132" s="335">
        <f t="shared" si="8"/>
        <v>1610</v>
      </c>
      <c r="I132" s="330">
        <v>25</v>
      </c>
      <c r="J132" s="336">
        <f t="shared" si="9"/>
        <v>1750</v>
      </c>
      <c r="K132" s="344">
        <v>25</v>
      </c>
      <c r="L132" s="343">
        <f t="shared" si="10"/>
        <v>1750</v>
      </c>
      <c r="M132" s="330">
        <v>175</v>
      </c>
      <c r="N132" s="336">
        <f t="shared" si="13"/>
        <v>12250</v>
      </c>
      <c r="O132" s="330">
        <v>27.9</v>
      </c>
      <c r="P132" s="338">
        <f t="shared" si="11"/>
        <v>1953</v>
      </c>
      <c r="Q132" s="330">
        <v>112</v>
      </c>
      <c r="R132" s="336">
        <f t="shared" si="12"/>
        <v>7840</v>
      </c>
    </row>
    <row r="133" spans="2:18" ht="15" thickBot="1" x14ac:dyDescent="0.4">
      <c r="B133" s="339">
        <v>115</v>
      </c>
      <c r="C133" s="340">
        <v>661</v>
      </c>
      <c r="D133" s="341" t="s">
        <v>787</v>
      </c>
      <c r="E133" s="340">
        <v>27</v>
      </c>
      <c r="F133" s="719" t="s">
        <v>10</v>
      </c>
      <c r="G133" s="734">
        <v>33</v>
      </c>
      <c r="H133" s="335">
        <f t="shared" si="8"/>
        <v>891</v>
      </c>
      <c r="I133" s="330">
        <v>35</v>
      </c>
      <c r="J133" s="336">
        <f t="shared" si="9"/>
        <v>945</v>
      </c>
      <c r="K133" s="344">
        <v>36</v>
      </c>
      <c r="L133" s="343">
        <f t="shared" si="10"/>
        <v>972</v>
      </c>
      <c r="M133" s="330">
        <v>175</v>
      </c>
      <c r="N133" s="336">
        <f t="shared" si="13"/>
        <v>4725</v>
      </c>
      <c r="O133" s="330">
        <v>39.94</v>
      </c>
      <c r="P133" s="338">
        <f t="shared" si="11"/>
        <v>1078.3799999999999</v>
      </c>
      <c r="Q133" s="330">
        <v>104</v>
      </c>
      <c r="R133" s="336">
        <f t="shared" si="12"/>
        <v>2808</v>
      </c>
    </row>
    <row r="134" spans="2:18" ht="15" thickBot="1" x14ac:dyDescent="0.4">
      <c r="B134" s="339">
        <v>116</v>
      </c>
      <c r="C134" s="340">
        <v>661</v>
      </c>
      <c r="D134" s="341" t="s">
        <v>788</v>
      </c>
      <c r="E134" s="340">
        <v>170</v>
      </c>
      <c r="F134" s="719" t="s">
        <v>10</v>
      </c>
      <c r="G134" s="734">
        <v>24</v>
      </c>
      <c r="H134" s="335">
        <f t="shared" si="8"/>
        <v>4080</v>
      </c>
      <c r="I134" s="330">
        <v>25</v>
      </c>
      <c r="J134" s="336">
        <f t="shared" si="9"/>
        <v>4250</v>
      </c>
      <c r="K134" s="344">
        <v>26</v>
      </c>
      <c r="L134" s="343">
        <f t="shared" si="10"/>
        <v>4420</v>
      </c>
      <c r="M134" s="330">
        <v>175</v>
      </c>
      <c r="N134" s="336">
        <f t="shared" si="13"/>
        <v>29750</v>
      </c>
      <c r="O134" s="330">
        <v>28.54</v>
      </c>
      <c r="P134" s="338">
        <f t="shared" si="11"/>
        <v>4851.8</v>
      </c>
      <c r="Q134" s="330">
        <v>96</v>
      </c>
      <c r="R134" s="336">
        <f t="shared" si="12"/>
        <v>16320</v>
      </c>
    </row>
    <row r="135" spans="2:18" ht="15" thickBot="1" x14ac:dyDescent="0.4">
      <c r="B135" s="339">
        <v>117</v>
      </c>
      <c r="C135" s="340">
        <v>661</v>
      </c>
      <c r="D135" s="341" t="s">
        <v>789</v>
      </c>
      <c r="E135" s="340">
        <v>22</v>
      </c>
      <c r="F135" s="719" t="s">
        <v>10</v>
      </c>
      <c r="G135" s="734">
        <v>50</v>
      </c>
      <c r="H135" s="335">
        <f t="shared" si="8"/>
        <v>1100</v>
      </c>
      <c r="I135" s="330">
        <v>53</v>
      </c>
      <c r="J135" s="336">
        <f t="shared" si="9"/>
        <v>1166</v>
      </c>
      <c r="K135" s="344">
        <v>54</v>
      </c>
      <c r="L135" s="343">
        <f t="shared" si="10"/>
        <v>1188</v>
      </c>
      <c r="M135" s="330">
        <v>175</v>
      </c>
      <c r="N135" s="336">
        <f t="shared" si="13"/>
        <v>3850</v>
      </c>
      <c r="O135" s="330">
        <v>59.55</v>
      </c>
      <c r="P135" s="338">
        <f t="shared" si="11"/>
        <v>1310.0999999999999</v>
      </c>
      <c r="Q135" s="330">
        <v>133</v>
      </c>
      <c r="R135" s="336">
        <f t="shared" si="12"/>
        <v>2926</v>
      </c>
    </row>
    <row r="136" spans="2:18" ht="15" thickBot="1" x14ac:dyDescent="0.4">
      <c r="B136" s="339">
        <v>118</v>
      </c>
      <c r="C136" s="340">
        <v>661</v>
      </c>
      <c r="D136" s="341" t="s">
        <v>790</v>
      </c>
      <c r="E136" s="340">
        <v>10</v>
      </c>
      <c r="F136" s="719" t="s">
        <v>10</v>
      </c>
      <c r="G136" s="734">
        <v>70</v>
      </c>
      <c r="H136" s="335">
        <f t="shared" si="8"/>
        <v>700</v>
      </c>
      <c r="I136" s="330">
        <v>71</v>
      </c>
      <c r="J136" s="336">
        <f t="shared" si="9"/>
        <v>710</v>
      </c>
      <c r="K136" s="344">
        <v>72</v>
      </c>
      <c r="L136" s="343">
        <f t="shared" si="10"/>
        <v>720</v>
      </c>
      <c r="M136" s="330">
        <v>175</v>
      </c>
      <c r="N136" s="336">
        <f t="shared" si="13"/>
        <v>1750</v>
      </c>
      <c r="O136" s="330">
        <v>80.040000000000006</v>
      </c>
      <c r="P136" s="338">
        <f t="shared" si="11"/>
        <v>800.40000000000009</v>
      </c>
      <c r="Q136" s="330">
        <v>123</v>
      </c>
      <c r="R136" s="336">
        <f t="shared" si="12"/>
        <v>1230</v>
      </c>
    </row>
    <row r="137" spans="2:18" ht="15" thickBot="1" x14ac:dyDescent="0.4">
      <c r="B137" s="339">
        <v>119</v>
      </c>
      <c r="C137" s="340">
        <v>661</v>
      </c>
      <c r="D137" s="341" t="s">
        <v>791</v>
      </c>
      <c r="E137" s="340">
        <v>7</v>
      </c>
      <c r="F137" s="719" t="s">
        <v>10</v>
      </c>
      <c r="G137" s="734">
        <v>48.5</v>
      </c>
      <c r="H137" s="335">
        <f t="shared" si="8"/>
        <v>339.5</v>
      </c>
      <c r="I137" s="330">
        <v>52</v>
      </c>
      <c r="J137" s="336">
        <f t="shared" si="9"/>
        <v>364</v>
      </c>
      <c r="K137" s="344">
        <v>53</v>
      </c>
      <c r="L137" s="343">
        <f t="shared" si="10"/>
        <v>371</v>
      </c>
      <c r="M137" s="330">
        <v>175</v>
      </c>
      <c r="N137" s="336">
        <f t="shared" si="13"/>
        <v>1225</v>
      </c>
      <c r="O137" s="330">
        <v>58.9</v>
      </c>
      <c r="P137" s="338">
        <f t="shared" si="11"/>
        <v>412.3</v>
      </c>
      <c r="Q137" s="330">
        <v>136</v>
      </c>
      <c r="R137" s="336">
        <f t="shared" si="12"/>
        <v>952</v>
      </c>
    </row>
    <row r="138" spans="2:18" ht="15" thickBot="1" x14ac:dyDescent="0.4">
      <c r="B138" s="339">
        <v>120</v>
      </c>
      <c r="C138" s="340">
        <v>661</v>
      </c>
      <c r="D138" s="341" t="s">
        <v>792</v>
      </c>
      <c r="E138" s="340">
        <v>80</v>
      </c>
      <c r="F138" s="719" t="s">
        <v>10</v>
      </c>
      <c r="G138" s="734">
        <v>41.35</v>
      </c>
      <c r="H138" s="335">
        <f t="shared" si="8"/>
        <v>3308</v>
      </c>
      <c r="I138" s="330">
        <v>45</v>
      </c>
      <c r="J138" s="336">
        <f t="shared" si="9"/>
        <v>3600</v>
      </c>
      <c r="K138" s="344">
        <v>46</v>
      </c>
      <c r="L138" s="343">
        <f t="shared" si="10"/>
        <v>3680</v>
      </c>
      <c r="M138" s="330">
        <v>175</v>
      </c>
      <c r="N138" s="336">
        <f t="shared" si="13"/>
        <v>14000</v>
      </c>
      <c r="O138" s="330">
        <v>50.4</v>
      </c>
      <c r="P138" s="338">
        <f t="shared" si="11"/>
        <v>4032</v>
      </c>
      <c r="Q138" s="330">
        <v>62</v>
      </c>
      <c r="R138" s="336">
        <f t="shared" si="12"/>
        <v>4960</v>
      </c>
    </row>
    <row r="139" spans="2:18" ht="15" thickBot="1" x14ac:dyDescent="0.4">
      <c r="B139" s="339">
        <v>121</v>
      </c>
      <c r="C139" s="340">
        <v>661</v>
      </c>
      <c r="D139" s="341" t="s">
        <v>793</v>
      </c>
      <c r="E139" s="340">
        <v>126</v>
      </c>
      <c r="F139" s="719" t="s">
        <v>10</v>
      </c>
      <c r="G139" s="734">
        <v>11.5</v>
      </c>
      <c r="H139" s="335">
        <f t="shared" si="8"/>
        <v>1449</v>
      </c>
      <c r="I139" s="330">
        <v>13</v>
      </c>
      <c r="J139" s="336">
        <f t="shared" si="9"/>
        <v>1638</v>
      </c>
      <c r="K139" s="344">
        <v>13</v>
      </c>
      <c r="L139" s="343">
        <f t="shared" si="10"/>
        <v>1638</v>
      </c>
      <c r="M139" s="330">
        <v>175</v>
      </c>
      <c r="N139" s="336">
        <f t="shared" si="13"/>
        <v>22050</v>
      </c>
      <c r="O139" s="330">
        <v>14.02</v>
      </c>
      <c r="P139" s="338">
        <f t="shared" si="11"/>
        <v>1766.52</v>
      </c>
      <c r="Q139" s="330">
        <v>74</v>
      </c>
      <c r="R139" s="336">
        <f t="shared" si="12"/>
        <v>9324</v>
      </c>
    </row>
    <row r="140" spans="2:18" ht="15" thickBot="1" x14ac:dyDescent="0.4">
      <c r="B140" s="339">
        <v>122</v>
      </c>
      <c r="C140" s="340">
        <v>661</v>
      </c>
      <c r="D140" s="341" t="s">
        <v>794</v>
      </c>
      <c r="E140" s="340">
        <v>126</v>
      </c>
      <c r="F140" s="719" t="s">
        <v>10</v>
      </c>
      <c r="G140" s="734">
        <v>38.700000000000003</v>
      </c>
      <c r="H140" s="335">
        <f t="shared" ref="H140:H149" si="14">G140*E140</f>
        <v>4876.2000000000007</v>
      </c>
      <c r="I140" s="330">
        <v>42</v>
      </c>
      <c r="J140" s="336">
        <f t="shared" ref="J140:J168" si="15">I140*E140</f>
        <v>5292</v>
      </c>
      <c r="K140" s="344">
        <v>42</v>
      </c>
      <c r="L140" s="343">
        <f t="shared" ref="L140:L168" si="16">K140*E140</f>
        <v>5292</v>
      </c>
      <c r="M140" s="330">
        <v>175</v>
      </c>
      <c r="N140" s="336">
        <f t="shared" si="13"/>
        <v>22050</v>
      </c>
      <c r="O140" s="330">
        <v>47.2</v>
      </c>
      <c r="P140" s="338">
        <f t="shared" ref="P140:P168" si="17">O140*E140</f>
        <v>5947.2000000000007</v>
      </c>
      <c r="Q140" s="330">
        <v>78</v>
      </c>
      <c r="R140" s="336">
        <f t="shared" ref="R140:R167" si="18">Q140*E140</f>
        <v>9828</v>
      </c>
    </row>
    <row r="141" spans="2:18" ht="15" thickBot="1" x14ac:dyDescent="0.4">
      <c r="B141" s="339">
        <v>123</v>
      </c>
      <c r="C141" s="340">
        <v>661</v>
      </c>
      <c r="D141" s="341" t="s">
        <v>795</v>
      </c>
      <c r="E141" s="340">
        <v>83</v>
      </c>
      <c r="F141" s="719" t="s">
        <v>10</v>
      </c>
      <c r="G141" s="734">
        <v>52.4</v>
      </c>
      <c r="H141" s="335">
        <f t="shared" si="14"/>
        <v>4349.2</v>
      </c>
      <c r="I141" s="330">
        <v>57</v>
      </c>
      <c r="J141" s="336">
        <f t="shared" si="15"/>
        <v>4731</v>
      </c>
      <c r="K141" s="344">
        <v>57</v>
      </c>
      <c r="L141" s="343">
        <f t="shared" si="16"/>
        <v>4731</v>
      </c>
      <c r="M141" s="330">
        <v>175</v>
      </c>
      <c r="N141" s="336">
        <f t="shared" si="13"/>
        <v>14525</v>
      </c>
      <c r="O141" s="330">
        <v>63.84</v>
      </c>
      <c r="P141" s="338">
        <f t="shared" si="17"/>
        <v>5298.72</v>
      </c>
      <c r="Q141" s="330">
        <v>79</v>
      </c>
      <c r="R141" s="336">
        <f t="shared" si="18"/>
        <v>6557</v>
      </c>
    </row>
    <row r="142" spans="2:18" ht="15" thickBot="1" x14ac:dyDescent="0.4">
      <c r="B142" s="339">
        <v>124</v>
      </c>
      <c r="C142" s="340">
        <v>661</v>
      </c>
      <c r="D142" s="341" t="s">
        <v>796</v>
      </c>
      <c r="E142" s="340">
        <v>220</v>
      </c>
      <c r="F142" s="719" t="s">
        <v>10</v>
      </c>
      <c r="G142" s="734">
        <v>26.4</v>
      </c>
      <c r="H142" s="335">
        <f t="shared" si="14"/>
        <v>5808</v>
      </c>
      <c r="I142" s="330">
        <v>28</v>
      </c>
      <c r="J142" s="336">
        <f t="shared" si="15"/>
        <v>6160</v>
      </c>
      <c r="K142" s="344">
        <v>29</v>
      </c>
      <c r="L142" s="343">
        <f t="shared" si="16"/>
        <v>6380</v>
      </c>
      <c r="M142" s="330">
        <v>170</v>
      </c>
      <c r="N142" s="336">
        <f t="shared" si="13"/>
        <v>37400</v>
      </c>
      <c r="O142" s="330">
        <v>31.83</v>
      </c>
      <c r="P142" s="338">
        <f t="shared" si="17"/>
        <v>7002.5999999999995</v>
      </c>
      <c r="Q142" s="330">
        <v>68</v>
      </c>
      <c r="R142" s="336">
        <f t="shared" si="18"/>
        <v>14960</v>
      </c>
    </row>
    <row r="143" spans="2:18" ht="15" thickBot="1" x14ac:dyDescent="0.4">
      <c r="B143" s="339">
        <v>125</v>
      </c>
      <c r="C143" s="340">
        <v>661</v>
      </c>
      <c r="D143" s="341" t="s">
        <v>797</v>
      </c>
      <c r="E143" s="340">
        <v>267</v>
      </c>
      <c r="F143" s="719" t="s">
        <v>10</v>
      </c>
      <c r="G143" s="734">
        <v>26.4</v>
      </c>
      <c r="H143" s="335">
        <f t="shared" si="14"/>
        <v>7048.7999999999993</v>
      </c>
      <c r="I143" s="330">
        <v>29</v>
      </c>
      <c r="J143" s="336">
        <f t="shared" si="15"/>
        <v>7743</v>
      </c>
      <c r="K143" s="344">
        <v>29</v>
      </c>
      <c r="L143" s="343">
        <f t="shared" si="16"/>
        <v>7743</v>
      </c>
      <c r="M143" s="330">
        <v>175</v>
      </c>
      <c r="N143" s="336">
        <f t="shared" si="13"/>
        <v>46725</v>
      </c>
      <c r="O143" s="330">
        <v>32.15</v>
      </c>
      <c r="P143" s="338">
        <f t="shared" si="17"/>
        <v>8584.0499999999993</v>
      </c>
      <c r="Q143" s="330">
        <v>47</v>
      </c>
      <c r="R143" s="336">
        <f t="shared" si="18"/>
        <v>12549</v>
      </c>
    </row>
    <row r="144" spans="2:18" ht="15" thickBot="1" x14ac:dyDescent="0.4">
      <c r="B144" s="339">
        <v>126</v>
      </c>
      <c r="C144" s="340">
        <v>661</v>
      </c>
      <c r="D144" s="341" t="s">
        <v>798</v>
      </c>
      <c r="E144" s="340">
        <v>54</v>
      </c>
      <c r="F144" s="719" t="s">
        <v>10</v>
      </c>
      <c r="G144" s="734">
        <v>26.4</v>
      </c>
      <c r="H144" s="335">
        <f t="shared" si="14"/>
        <v>1425.6</v>
      </c>
      <c r="I144" s="330">
        <v>29</v>
      </c>
      <c r="J144" s="336">
        <f t="shared" si="15"/>
        <v>1566</v>
      </c>
      <c r="K144" s="344">
        <v>29</v>
      </c>
      <c r="L144" s="343">
        <f t="shared" si="16"/>
        <v>1566</v>
      </c>
      <c r="M144" s="330">
        <v>175</v>
      </c>
      <c r="N144" s="336">
        <f t="shared" si="13"/>
        <v>9450</v>
      </c>
      <c r="O144" s="330">
        <v>32.15</v>
      </c>
      <c r="P144" s="338">
        <f t="shared" si="17"/>
        <v>1736.1</v>
      </c>
      <c r="Q144" s="330">
        <v>54</v>
      </c>
      <c r="R144" s="336">
        <f t="shared" si="18"/>
        <v>2916</v>
      </c>
    </row>
    <row r="145" spans="2:18" ht="15" thickBot="1" x14ac:dyDescent="0.4">
      <c r="B145" s="339">
        <v>127</v>
      </c>
      <c r="C145" s="340" t="s">
        <v>36</v>
      </c>
      <c r="D145" s="341" t="s">
        <v>799</v>
      </c>
      <c r="E145" s="340">
        <v>206</v>
      </c>
      <c r="F145" s="719" t="s">
        <v>4</v>
      </c>
      <c r="G145" s="734">
        <v>101.8</v>
      </c>
      <c r="H145" s="335">
        <f t="shared" si="14"/>
        <v>20970.8</v>
      </c>
      <c r="I145" s="330">
        <v>110</v>
      </c>
      <c r="J145" s="336">
        <f t="shared" si="15"/>
        <v>22660</v>
      </c>
      <c r="K145" s="344">
        <v>112</v>
      </c>
      <c r="L145" s="343">
        <f t="shared" si="16"/>
        <v>23072</v>
      </c>
      <c r="M145" s="330">
        <v>90</v>
      </c>
      <c r="N145" s="336">
        <f t="shared" si="13"/>
        <v>18540</v>
      </c>
      <c r="O145" s="330">
        <v>124.15</v>
      </c>
      <c r="P145" s="338">
        <f t="shared" si="17"/>
        <v>25574.9</v>
      </c>
      <c r="Q145" s="330">
        <v>64.599999999999994</v>
      </c>
      <c r="R145" s="336">
        <f t="shared" si="18"/>
        <v>13307.599999999999</v>
      </c>
    </row>
    <row r="146" spans="2:18" ht="15" thickBot="1" x14ac:dyDescent="0.4">
      <c r="B146" s="339">
        <v>128</v>
      </c>
      <c r="C146" s="340" t="s">
        <v>36</v>
      </c>
      <c r="D146" s="341" t="s">
        <v>800</v>
      </c>
      <c r="E146" s="340">
        <v>148</v>
      </c>
      <c r="F146" s="719" t="s">
        <v>4</v>
      </c>
      <c r="G146" s="734">
        <v>103</v>
      </c>
      <c r="H146" s="335">
        <f t="shared" si="14"/>
        <v>15244</v>
      </c>
      <c r="I146" s="330">
        <v>111</v>
      </c>
      <c r="J146" s="336">
        <f t="shared" si="15"/>
        <v>16428</v>
      </c>
      <c r="K146" s="344">
        <v>113</v>
      </c>
      <c r="L146" s="343">
        <f t="shared" si="16"/>
        <v>16724</v>
      </c>
      <c r="M146" s="330">
        <v>100</v>
      </c>
      <c r="N146" s="336">
        <f t="shared" si="13"/>
        <v>14800</v>
      </c>
      <c r="O146" s="330">
        <v>125.61</v>
      </c>
      <c r="P146" s="338">
        <f t="shared" si="17"/>
        <v>18590.28</v>
      </c>
      <c r="Q146" s="330">
        <v>88.6</v>
      </c>
      <c r="R146" s="336">
        <f t="shared" si="18"/>
        <v>13112.8</v>
      </c>
    </row>
    <row r="147" spans="2:18" ht="15" thickBot="1" x14ac:dyDescent="0.4">
      <c r="B147" s="339">
        <v>129</v>
      </c>
      <c r="C147" s="340" t="s">
        <v>36</v>
      </c>
      <c r="D147" s="341" t="s">
        <v>801</v>
      </c>
      <c r="E147" s="340">
        <v>200</v>
      </c>
      <c r="F147" s="719" t="s">
        <v>8</v>
      </c>
      <c r="G147" s="734">
        <v>16.75</v>
      </c>
      <c r="H147" s="335">
        <f t="shared" si="14"/>
        <v>3350</v>
      </c>
      <c r="I147" s="330">
        <v>18</v>
      </c>
      <c r="J147" s="336">
        <f t="shared" si="15"/>
        <v>3600</v>
      </c>
      <c r="K147" s="344">
        <v>19</v>
      </c>
      <c r="L147" s="343">
        <f t="shared" si="16"/>
        <v>3800</v>
      </c>
      <c r="M147" s="330">
        <v>3</v>
      </c>
      <c r="N147" s="336">
        <f t="shared" si="13"/>
        <v>600</v>
      </c>
      <c r="O147" s="330">
        <v>20.43</v>
      </c>
      <c r="P147" s="338">
        <f t="shared" si="17"/>
        <v>4086</v>
      </c>
      <c r="Q147" s="330">
        <v>3</v>
      </c>
      <c r="R147" s="336">
        <f t="shared" si="18"/>
        <v>600</v>
      </c>
    </row>
    <row r="148" spans="2:18" ht="15" thickBot="1" x14ac:dyDescent="0.4">
      <c r="B148" s="339">
        <v>130</v>
      </c>
      <c r="C148" s="340" t="s">
        <v>36</v>
      </c>
      <c r="D148" s="341" t="s">
        <v>802</v>
      </c>
      <c r="E148" s="340">
        <v>170</v>
      </c>
      <c r="F148" s="719" t="s">
        <v>3</v>
      </c>
      <c r="G148" s="734">
        <v>8</v>
      </c>
      <c r="H148" s="335">
        <f t="shared" si="14"/>
        <v>1360</v>
      </c>
      <c r="I148" s="330">
        <v>9</v>
      </c>
      <c r="J148" s="336">
        <f t="shared" si="15"/>
        <v>1530</v>
      </c>
      <c r="K148" s="344">
        <v>9</v>
      </c>
      <c r="L148" s="343">
        <f t="shared" si="16"/>
        <v>1530</v>
      </c>
      <c r="M148" s="330">
        <v>10</v>
      </c>
      <c r="N148" s="336">
        <f t="shared" si="13"/>
        <v>1700</v>
      </c>
      <c r="O148" s="330">
        <v>9.76</v>
      </c>
      <c r="P148" s="338">
        <f t="shared" si="17"/>
        <v>1659.2</v>
      </c>
      <c r="Q148" s="330">
        <v>11</v>
      </c>
      <c r="R148" s="336">
        <f t="shared" si="18"/>
        <v>1870</v>
      </c>
    </row>
    <row r="149" spans="2:18" ht="15" thickBot="1" x14ac:dyDescent="0.4">
      <c r="B149" s="339">
        <v>131</v>
      </c>
      <c r="C149" s="340" t="s">
        <v>36</v>
      </c>
      <c r="D149" s="341" t="s">
        <v>803</v>
      </c>
      <c r="E149" s="340">
        <v>93</v>
      </c>
      <c r="F149" s="719" t="s">
        <v>10</v>
      </c>
      <c r="G149" s="734">
        <v>100</v>
      </c>
      <c r="H149" s="335">
        <f t="shared" si="14"/>
        <v>9300</v>
      </c>
      <c r="I149" s="330">
        <v>120</v>
      </c>
      <c r="J149" s="336">
        <f t="shared" si="15"/>
        <v>11160</v>
      </c>
      <c r="K149" s="344">
        <v>94</v>
      </c>
      <c r="L149" s="343">
        <f t="shared" si="16"/>
        <v>8742</v>
      </c>
      <c r="M149" s="330">
        <v>100</v>
      </c>
      <c r="N149" s="336">
        <f t="shared" si="13"/>
        <v>9300</v>
      </c>
      <c r="O149" s="330">
        <v>103.66</v>
      </c>
      <c r="P149" s="338">
        <f t="shared" si="17"/>
        <v>9640.3799999999992</v>
      </c>
      <c r="Q149" s="330">
        <v>119</v>
      </c>
      <c r="R149" s="336">
        <f t="shared" si="18"/>
        <v>11067</v>
      </c>
    </row>
    <row r="150" spans="2:18" ht="15" thickBot="1" x14ac:dyDescent="0.4">
      <c r="B150" s="333"/>
      <c r="C150" s="382"/>
      <c r="D150" s="334"/>
      <c r="E150" s="334"/>
      <c r="F150" s="718"/>
      <c r="G150" s="733"/>
      <c r="H150" s="335"/>
      <c r="I150" s="336"/>
      <c r="J150" s="336"/>
      <c r="K150" s="342"/>
      <c r="L150" s="343"/>
      <c r="M150" s="336"/>
      <c r="N150" s="336"/>
      <c r="O150" s="336"/>
      <c r="P150" s="338"/>
      <c r="Q150" s="336"/>
      <c r="R150" s="336"/>
    </row>
    <row r="151" spans="2:18" ht="15" thickBot="1" x14ac:dyDescent="0.4">
      <c r="B151" s="333"/>
      <c r="C151" s="382"/>
      <c r="D151" s="383" t="s">
        <v>804</v>
      </c>
      <c r="E151" s="334"/>
      <c r="F151" s="718"/>
      <c r="G151" s="740"/>
      <c r="H151" s="335"/>
      <c r="I151" s="336"/>
      <c r="J151" s="336"/>
      <c r="K151" s="342"/>
      <c r="L151" s="343"/>
      <c r="M151" s="336"/>
      <c r="N151" s="336"/>
      <c r="O151" s="336"/>
      <c r="P151" s="338"/>
      <c r="Q151" s="336"/>
      <c r="R151" s="336"/>
    </row>
    <row r="152" spans="2:18" ht="15" thickBot="1" x14ac:dyDescent="0.4">
      <c r="B152" s="339">
        <v>132</v>
      </c>
      <c r="C152" s="340" t="s">
        <v>36</v>
      </c>
      <c r="D152" s="384" t="s">
        <v>805</v>
      </c>
      <c r="E152" s="385">
        <v>605</v>
      </c>
      <c r="F152" s="726" t="s">
        <v>110</v>
      </c>
      <c r="G152" s="733">
        <v>4</v>
      </c>
      <c r="H152" s="335">
        <f>G152*E152</f>
        <v>2420</v>
      </c>
      <c r="I152" s="336">
        <v>9</v>
      </c>
      <c r="J152" s="336">
        <f t="shared" si="15"/>
        <v>5445</v>
      </c>
      <c r="K152" s="342">
        <v>1.75</v>
      </c>
      <c r="L152" s="343">
        <f t="shared" si="16"/>
        <v>1058.75</v>
      </c>
      <c r="M152" s="336">
        <v>7.5</v>
      </c>
      <c r="N152" s="336">
        <f>M152*E152</f>
        <v>4537.5</v>
      </c>
      <c r="O152" s="336">
        <v>3.83</v>
      </c>
      <c r="P152" s="338">
        <f t="shared" si="17"/>
        <v>2317.15</v>
      </c>
      <c r="Q152" s="336">
        <v>22</v>
      </c>
      <c r="R152" s="336">
        <f t="shared" si="18"/>
        <v>13310</v>
      </c>
    </row>
    <row r="153" spans="2:18" ht="24.5" thickBot="1" x14ac:dyDescent="0.4">
      <c r="B153" s="339">
        <v>133</v>
      </c>
      <c r="C153" s="340" t="s">
        <v>36</v>
      </c>
      <c r="D153" s="386" t="s">
        <v>806</v>
      </c>
      <c r="E153" s="340">
        <v>2</v>
      </c>
      <c r="F153" s="719" t="s">
        <v>10</v>
      </c>
      <c r="G153" s="733">
        <v>1200</v>
      </c>
      <c r="H153" s="335">
        <f t="shared" ref="H153:H168" si="19">G153*E153</f>
        <v>2400</v>
      </c>
      <c r="I153" s="336">
        <v>950</v>
      </c>
      <c r="J153" s="336">
        <f t="shared" si="15"/>
        <v>1900</v>
      </c>
      <c r="K153" s="342">
        <v>1434</v>
      </c>
      <c r="L153" s="343">
        <f t="shared" si="16"/>
        <v>2868</v>
      </c>
      <c r="M153" s="336">
        <v>1200</v>
      </c>
      <c r="N153" s="336">
        <f t="shared" ref="N153:N168" si="20">M153*E153</f>
        <v>2400</v>
      </c>
      <c r="O153" s="336">
        <v>644.53</v>
      </c>
      <c r="P153" s="338">
        <f t="shared" si="17"/>
        <v>1289.06</v>
      </c>
      <c r="Q153" s="336">
        <v>1860</v>
      </c>
      <c r="R153" s="336">
        <f t="shared" si="18"/>
        <v>3720</v>
      </c>
    </row>
    <row r="154" spans="2:18" ht="24.5" thickBot="1" x14ac:dyDescent="0.4">
      <c r="B154" s="339">
        <v>134</v>
      </c>
      <c r="C154" s="340" t="s">
        <v>36</v>
      </c>
      <c r="D154" s="386" t="s">
        <v>807</v>
      </c>
      <c r="E154" s="340">
        <v>2</v>
      </c>
      <c r="F154" s="719" t="s">
        <v>10</v>
      </c>
      <c r="G154" s="733">
        <v>1000</v>
      </c>
      <c r="H154" s="335">
        <f t="shared" si="19"/>
        <v>2000</v>
      </c>
      <c r="I154" s="336">
        <v>700</v>
      </c>
      <c r="J154" s="336">
        <f t="shared" si="15"/>
        <v>1400</v>
      </c>
      <c r="K154" s="342">
        <v>3475</v>
      </c>
      <c r="L154" s="343">
        <f t="shared" si="16"/>
        <v>6950</v>
      </c>
      <c r="M154" s="336">
        <v>1000</v>
      </c>
      <c r="N154" s="336">
        <f t="shared" si="20"/>
        <v>2000</v>
      </c>
      <c r="O154" s="336">
        <v>547.58000000000004</v>
      </c>
      <c r="P154" s="338">
        <f t="shared" si="17"/>
        <v>1095.1600000000001</v>
      </c>
      <c r="Q154" s="336">
        <v>1542</v>
      </c>
      <c r="R154" s="336">
        <f t="shared" si="18"/>
        <v>3084</v>
      </c>
    </row>
    <row r="155" spans="2:18" ht="15" thickBot="1" x14ac:dyDescent="0.4">
      <c r="B155" s="339">
        <v>135</v>
      </c>
      <c r="C155" s="340" t="s">
        <v>36</v>
      </c>
      <c r="D155" s="384" t="s">
        <v>808</v>
      </c>
      <c r="E155" s="385">
        <v>1</v>
      </c>
      <c r="F155" s="726" t="s">
        <v>10</v>
      </c>
      <c r="G155" s="733">
        <v>3600</v>
      </c>
      <c r="H155" s="335">
        <f t="shared" si="19"/>
        <v>3600</v>
      </c>
      <c r="I155" s="336">
        <v>8250</v>
      </c>
      <c r="J155" s="336">
        <f t="shared" si="15"/>
        <v>8250</v>
      </c>
      <c r="K155" s="342">
        <v>3000</v>
      </c>
      <c r="L155" s="343">
        <f t="shared" si="16"/>
        <v>3000</v>
      </c>
      <c r="M155" s="336">
        <v>5000</v>
      </c>
      <c r="N155" s="336">
        <f t="shared" si="20"/>
        <v>5000</v>
      </c>
      <c r="O155" s="336">
        <v>7475.95</v>
      </c>
      <c r="P155" s="338">
        <f t="shared" si="17"/>
        <v>7475.95</v>
      </c>
      <c r="Q155" s="336">
        <v>7872</v>
      </c>
      <c r="R155" s="336">
        <f t="shared" si="18"/>
        <v>7872</v>
      </c>
    </row>
    <row r="156" spans="2:18" ht="15" thickBot="1" x14ac:dyDescent="0.4">
      <c r="B156" s="339">
        <v>136</v>
      </c>
      <c r="C156" s="340" t="s">
        <v>36</v>
      </c>
      <c r="D156" s="387" t="s">
        <v>809</v>
      </c>
      <c r="E156" s="378">
        <v>1</v>
      </c>
      <c r="F156" s="726" t="s">
        <v>10</v>
      </c>
      <c r="G156" s="733">
        <v>21000</v>
      </c>
      <c r="H156" s="335">
        <f t="shared" si="19"/>
        <v>21000</v>
      </c>
      <c r="I156" s="336">
        <v>18000</v>
      </c>
      <c r="J156" s="336">
        <f t="shared" si="15"/>
        <v>18000</v>
      </c>
      <c r="K156" s="342">
        <v>8800</v>
      </c>
      <c r="L156" s="343">
        <f t="shared" si="16"/>
        <v>8800</v>
      </c>
      <c r="M156" s="336">
        <v>10000</v>
      </c>
      <c r="N156" s="336">
        <f t="shared" si="20"/>
        <v>10000</v>
      </c>
      <c r="O156" s="336">
        <v>18110.34</v>
      </c>
      <c r="P156" s="338">
        <f t="shared" si="17"/>
        <v>18110.34</v>
      </c>
      <c r="Q156" s="336">
        <v>9762</v>
      </c>
      <c r="R156" s="336">
        <f t="shared" si="18"/>
        <v>9762</v>
      </c>
    </row>
    <row r="157" spans="2:18" ht="15" thickBot="1" x14ac:dyDescent="0.4">
      <c r="B157" s="339">
        <v>137</v>
      </c>
      <c r="C157" s="340" t="s">
        <v>36</v>
      </c>
      <c r="D157" s="387" t="s">
        <v>810</v>
      </c>
      <c r="E157" s="378">
        <v>1</v>
      </c>
      <c r="F157" s="726" t="s">
        <v>10</v>
      </c>
      <c r="G157" s="733">
        <v>91000</v>
      </c>
      <c r="H157" s="335">
        <f t="shared" si="19"/>
        <v>91000</v>
      </c>
      <c r="I157" s="368">
        <v>95000</v>
      </c>
      <c r="J157" s="336">
        <f t="shared" si="15"/>
        <v>95000</v>
      </c>
      <c r="K157" s="369">
        <v>84705</v>
      </c>
      <c r="L157" s="343">
        <f t="shared" si="16"/>
        <v>84705</v>
      </c>
      <c r="M157" s="368">
        <v>80000</v>
      </c>
      <c r="N157" s="336">
        <f t="shared" si="20"/>
        <v>80000</v>
      </c>
      <c r="O157" s="368">
        <v>129443.22</v>
      </c>
      <c r="P157" s="338">
        <f t="shared" si="17"/>
        <v>129443.22</v>
      </c>
      <c r="Q157" s="368">
        <v>129894</v>
      </c>
      <c r="R157" s="336">
        <f t="shared" si="18"/>
        <v>129894</v>
      </c>
    </row>
    <row r="158" spans="2:18" ht="15" thickBot="1" x14ac:dyDescent="0.4">
      <c r="B158" s="339">
        <v>138</v>
      </c>
      <c r="C158" s="340" t="s">
        <v>36</v>
      </c>
      <c r="D158" s="387" t="s">
        <v>811</v>
      </c>
      <c r="E158" s="378">
        <v>2</v>
      </c>
      <c r="F158" s="726" t="s">
        <v>10</v>
      </c>
      <c r="G158" s="739">
        <v>8000</v>
      </c>
      <c r="H158" s="335">
        <f t="shared" si="19"/>
        <v>16000</v>
      </c>
      <c r="I158" s="368">
        <v>2250</v>
      </c>
      <c r="J158" s="336">
        <f t="shared" si="15"/>
        <v>4500</v>
      </c>
      <c r="K158" s="369">
        <v>3260</v>
      </c>
      <c r="L158" s="343">
        <f t="shared" si="16"/>
        <v>6520</v>
      </c>
      <c r="M158" s="368">
        <v>2500</v>
      </c>
      <c r="N158" s="336">
        <f t="shared" si="20"/>
        <v>5000</v>
      </c>
      <c r="O158" s="368">
        <v>11341.83</v>
      </c>
      <c r="P158" s="338">
        <f t="shared" si="17"/>
        <v>22683.66</v>
      </c>
      <c r="Q158" s="368">
        <v>5979</v>
      </c>
      <c r="R158" s="336">
        <f t="shared" si="18"/>
        <v>11958</v>
      </c>
    </row>
    <row r="159" spans="2:18" ht="15" thickBot="1" x14ac:dyDescent="0.4">
      <c r="B159" s="339">
        <v>139</v>
      </c>
      <c r="C159" s="340" t="s">
        <v>36</v>
      </c>
      <c r="D159" s="387" t="s">
        <v>812</v>
      </c>
      <c r="E159" s="378">
        <v>1</v>
      </c>
      <c r="F159" s="726" t="s">
        <v>100</v>
      </c>
      <c r="G159" s="739">
        <v>2400</v>
      </c>
      <c r="H159" s="335">
        <f t="shared" si="19"/>
        <v>2400</v>
      </c>
      <c r="I159" s="368">
        <v>2000</v>
      </c>
      <c r="J159" s="336">
        <f t="shared" si="15"/>
        <v>2000</v>
      </c>
      <c r="K159" s="369">
        <v>2140</v>
      </c>
      <c r="L159" s="343">
        <f t="shared" si="16"/>
        <v>2140</v>
      </c>
      <c r="M159" s="368">
        <v>1500</v>
      </c>
      <c r="N159" s="336">
        <f t="shared" si="20"/>
        <v>1500</v>
      </c>
      <c r="O159" s="368">
        <v>3578.16</v>
      </c>
      <c r="P159" s="338">
        <f t="shared" si="17"/>
        <v>3578.16</v>
      </c>
      <c r="Q159" s="368">
        <v>1624</v>
      </c>
      <c r="R159" s="336">
        <f t="shared" si="18"/>
        <v>1624</v>
      </c>
    </row>
    <row r="160" spans="2:18" ht="15" thickBot="1" x14ac:dyDescent="0.4">
      <c r="B160" s="339">
        <v>140</v>
      </c>
      <c r="C160" s="340" t="s">
        <v>36</v>
      </c>
      <c r="D160" s="387" t="s">
        <v>813</v>
      </c>
      <c r="E160" s="378">
        <v>12</v>
      </c>
      <c r="F160" s="726" t="s">
        <v>10</v>
      </c>
      <c r="G160" s="739">
        <v>200</v>
      </c>
      <c r="H160" s="335">
        <f t="shared" si="19"/>
        <v>2400</v>
      </c>
      <c r="I160" s="330">
        <v>350</v>
      </c>
      <c r="J160" s="336">
        <f t="shared" si="15"/>
        <v>4200</v>
      </c>
      <c r="K160" s="344">
        <v>740</v>
      </c>
      <c r="L160" s="343">
        <f t="shared" si="16"/>
        <v>8880</v>
      </c>
      <c r="M160" s="330">
        <v>100</v>
      </c>
      <c r="N160" s="336">
        <f t="shared" si="20"/>
        <v>1200</v>
      </c>
      <c r="O160" s="330">
        <v>213.42</v>
      </c>
      <c r="P160" s="338">
        <f t="shared" si="17"/>
        <v>2561.04</v>
      </c>
      <c r="Q160" s="330">
        <v>156</v>
      </c>
      <c r="R160" s="336">
        <f t="shared" si="18"/>
        <v>1872</v>
      </c>
    </row>
    <row r="161" spans="2:18" ht="15" thickBot="1" x14ac:dyDescent="0.4">
      <c r="B161" s="339">
        <v>141</v>
      </c>
      <c r="C161" s="340" t="s">
        <v>36</v>
      </c>
      <c r="D161" s="387" t="s">
        <v>814</v>
      </c>
      <c r="E161" s="378">
        <v>4</v>
      </c>
      <c r="F161" s="726" t="s">
        <v>10</v>
      </c>
      <c r="G161" s="734">
        <v>300</v>
      </c>
      <c r="H161" s="335">
        <f t="shared" si="19"/>
        <v>1200</v>
      </c>
      <c r="I161" s="330">
        <v>3500</v>
      </c>
      <c r="J161" s="336">
        <f t="shared" si="15"/>
        <v>14000</v>
      </c>
      <c r="K161" s="344">
        <v>595</v>
      </c>
      <c r="L161" s="343">
        <f t="shared" si="16"/>
        <v>2380</v>
      </c>
      <c r="M161" s="330">
        <v>500</v>
      </c>
      <c r="N161" s="336">
        <f t="shared" si="20"/>
        <v>2000</v>
      </c>
      <c r="O161" s="330">
        <v>1306.1400000000001</v>
      </c>
      <c r="P161" s="338">
        <f t="shared" si="17"/>
        <v>5224.5600000000004</v>
      </c>
      <c r="Q161" s="330">
        <v>202</v>
      </c>
      <c r="R161" s="336">
        <f t="shared" si="18"/>
        <v>808</v>
      </c>
    </row>
    <row r="162" spans="2:18" ht="15" thickBot="1" x14ac:dyDescent="0.4">
      <c r="B162" s="339">
        <v>142</v>
      </c>
      <c r="C162" s="340" t="s">
        <v>36</v>
      </c>
      <c r="D162" s="387" t="s">
        <v>815</v>
      </c>
      <c r="E162" s="378">
        <v>1</v>
      </c>
      <c r="F162" s="726" t="s">
        <v>100</v>
      </c>
      <c r="G162" s="741">
        <v>115000</v>
      </c>
      <c r="H162" s="335">
        <f t="shared" si="19"/>
        <v>115000</v>
      </c>
      <c r="I162" s="330">
        <v>115000</v>
      </c>
      <c r="J162" s="336">
        <f t="shared" si="15"/>
        <v>115000</v>
      </c>
      <c r="K162" s="344">
        <v>115000</v>
      </c>
      <c r="L162" s="343">
        <f t="shared" si="16"/>
        <v>115000</v>
      </c>
      <c r="M162" s="330">
        <v>115000</v>
      </c>
      <c r="N162" s="336">
        <f t="shared" si="20"/>
        <v>115000</v>
      </c>
      <c r="O162" s="330">
        <v>115000</v>
      </c>
      <c r="P162" s="338">
        <f t="shared" si="17"/>
        <v>115000</v>
      </c>
      <c r="Q162" s="330">
        <v>115000</v>
      </c>
      <c r="R162" s="336">
        <f t="shared" si="18"/>
        <v>115000</v>
      </c>
    </row>
    <row r="163" spans="2:18" ht="15" thickBot="1" x14ac:dyDescent="0.4">
      <c r="B163" s="339">
        <v>143</v>
      </c>
      <c r="C163" s="340" t="s">
        <v>36</v>
      </c>
      <c r="D163" s="387" t="s">
        <v>816</v>
      </c>
      <c r="E163" s="378">
        <v>1</v>
      </c>
      <c r="F163" s="726" t="s">
        <v>100</v>
      </c>
      <c r="G163" s="742">
        <v>25000</v>
      </c>
      <c r="H163" s="335">
        <f t="shared" si="19"/>
        <v>25000</v>
      </c>
      <c r="I163" s="357">
        <v>25000</v>
      </c>
      <c r="J163" s="336">
        <f t="shared" si="15"/>
        <v>25000</v>
      </c>
      <c r="K163" s="358">
        <v>25000</v>
      </c>
      <c r="L163" s="343">
        <f t="shared" si="16"/>
        <v>25000</v>
      </c>
      <c r="M163" s="357">
        <v>25000</v>
      </c>
      <c r="N163" s="336">
        <f t="shared" si="20"/>
        <v>25000</v>
      </c>
      <c r="O163" s="357">
        <v>25000</v>
      </c>
      <c r="P163" s="338">
        <f t="shared" si="17"/>
        <v>25000</v>
      </c>
      <c r="Q163" s="357">
        <v>25000</v>
      </c>
      <c r="R163" s="336">
        <f t="shared" si="18"/>
        <v>25000</v>
      </c>
    </row>
    <row r="164" spans="2:18" ht="15" thickBot="1" x14ac:dyDescent="0.4">
      <c r="B164" s="339"/>
      <c r="C164" s="340"/>
      <c r="D164" s="388" t="s">
        <v>817</v>
      </c>
      <c r="E164" s="378"/>
      <c r="F164" s="726"/>
      <c r="G164" s="737"/>
      <c r="H164" s="335"/>
      <c r="I164" s="357"/>
      <c r="J164" s="336"/>
      <c r="K164" s="358"/>
      <c r="L164" s="343"/>
      <c r="M164" s="357"/>
      <c r="N164" s="336"/>
      <c r="O164" s="357"/>
      <c r="P164" s="338"/>
      <c r="Q164" s="357"/>
      <c r="R164" s="336"/>
    </row>
    <row r="165" spans="2:18" ht="15" thickBot="1" x14ac:dyDescent="0.4">
      <c r="B165" s="389">
        <v>144</v>
      </c>
      <c r="C165" s="371" t="s">
        <v>36</v>
      </c>
      <c r="D165" s="390" t="s">
        <v>818</v>
      </c>
      <c r="E165" s="391">
        <v>200</v>
      </c>
      <c r="F165" s="728" t="s">
        <v>3</v>
      </c>
      <c r="G165" s="737">
        <v>20</v>
      </c>
      <c r="H165" s="335">
        <f t="shared" si="19"/>
        <v>4000</v>
      </c>
      <c r="I165" s="357">
        <v>44</v>
      </c>
      <c r="J165" s="336">
        <f t="shared" si="15"/>
        <v>8800</v>
      </c>
      <c r="K165" s="358">
        <v>24</v>
      </c>
      <c r="L165" s="343">
        <f t="shared" si="16"/>
        <v>4800</v>
      </c>
      <c r="M165" s="357">
        <v>23</v>
      </c>
      <c r="N165" s="336">
        <f t="shared" si="20"/>
        <v>4600</v>
      </c>
      <c r="O165" s="357">
        <v>34</v>
      </c>
      <c r="P165" s="338">
        <f t="shared" si="17"/>
        <v>6800</v>
      </c>
      <c r="Q165" s="357">
        <v>14.2</v>
      </c>
      <c r="R165" s="336">
        <f t="shared" si="18"/>
        <v>2840</v>
      </c>
    </row>
    <row r="166" spans="2:18" ht="15" thickBot="1" x14ac:dyDescent="0.4">
      <c r="B166" s="389">
        <v>145</v>
      </c>
      <c r="C166" s="371" t="s">
        <v>36</v>
      </c>
      <c r="D166" s="390" t="s">
        <v>819</v>
      </c>
      <c r="E166" s="391">
        <v>63</v>
      </c>
      <c r="F166" s="728" t="s">
        <v>3</v>
      </c>
      <c r="G166" s="737">
        <v>25</v>
      </c>
      <c r="H166" s="335">
        <f t="shared" si="19"/>
        <v>1575</v>
      </c>
      <c r="I166" s="357">
        <v>28</v>
      </c>
      <c r="J166" s="336">
        <f t="shared" si="15"/>
        <v>1764</v>
      </c>
      <c r="K166" s="358">
        <v>32</v>
      </c>
      <c r="L166" s="343">
        <f t="shared" si="16"/>
        <v>2016</v>
      </c>
      <c r="M166" s="357">
        <v>25</v>
      </c>
      <c r="N166" s="336">
        <f t="shared" si="20"/>
        <v>1575</v>
      </c>
      <c r="O166" s="357">
        <v>40</v>
      </c>
      <c r="P166" s="338">
        <f t="shared" si="17"/>
        <v>2520</v>
      </c>
      <c r="Q166" s="357">
        <v>19.7</v>
      </c>
      <c r="R166" s="336">
        <f t="shared" si="18"/>
        <v>1241.0999999999999</v>
      </c>
    </row>
    <row r="167" spans="2:18" ht="15" thickBot="1" x14ac:dyDescent="0.4">
      <c r="B167" s="389">
        <v>146</v>
      </c>
      <c r="C167" s="371" t="s">
        <v>36</v>
      </c>
      <c r="D167" s="390" t="s">
        <v>820</v>
      </c>
      <c r="E167" s="391">
        <v>4</v>
      </c>
      <c r="F167" s="728" t="s">
        <v>10</v>
      </c>
      <c r="G167" s="737">
        <v>250</v>
      </c>
      <c r="H167" s="335">
        <f t="shared" si="19"/>
        <v>1000</v>
      </c>
      <c r="I167" s="357">
        <v>700</v>
      </c>
      <c r="J167" s="336">
        <f t="shared" si="15"/>
        <v>2800</v>
      </c>
      <c r="K167" s="358">
        <v>1928</v>
      </c>
      <c r="L167" s="343">
        <f t="shared" si="16"/>
        <v>7712</v>
      </c>
      <c r="M167" s="357">
        <v>750</v>
      </c>
      <c r="N167" s="336">
        <f t="shared" si="20"/>
        <v>3000</v>
      </c>
      <c r="O167" s="357">
        <v>1100</v>
      </c>
      <c r="P167" s="338">
        <f t="shared" si="17"/>
        <v>4400</v>
      </c>
      <c r="Q167" s="357">
        <v>647</v>
      </c>
      <c r="R167" s="336">
        <f t="shared" si="18"/>
        <v>2588</v>
      </c>
    </row>
    <row r="168" spans="2:18" ht="15" thickBot="1" x14ac:dyDescent="0.4">
      <c r="B168" s="389">
        <v>147</v>
      </c>
      <c r="C168" s="371">
        <v>605</v>
      </c>
      <c r="D168" s="390" t="s">
        <v>821</v>
      </c>
      <c r="E168" s="391">
        <v>200</v>
      </c>
      <c r="F168" s="728" t="s">
        <v>3</v>
      </c>
      <c r="G168" s="737">
        <v>18</v>
      </c>
      <c r="H168" s="335">
        <f t="shared" si="19"/>
        <v>3600</v>
      </c>
      <c r="I168" s="357">
        <v>22</v>
      </c>
      <c r="J168" s="336">
        <f t="shared" si="15"/>
        <v>4400</v>
      </c>
      <c r="K168" s="358">
        <v>14</v>
      </c>
      <c r="L168" s="343">
        <f t="shared" si="16"/>
        <v>2800</v>
      </c>
      <c r="M168" s="357">
        <v>10</v>
      </c>
      <c r="N168" s="336">
        <f t="shared" si="20"/>
        <v>2000</v>
      </c>
      <c r="O168" s="357">
        <v>22</v>
      </c>
      <c r="P168" s="338">
        <f t="shared" si="17"/>
        <v>4400</v>
      </c>
      <c r="Q168" s="357">
        <v>6.4</v>
      </c>
      <c r="R168" s="336">
        <f>Q168*E168</f>
        <v>1280</v>
      </c>
    </row>
    <row r="169" spans="2:18" ht="15" thickBot="1" x14ac:dyDescent="0.4">
      <c r="B169" s="392"/>
      <c r="C169" s="382"/>
      <c r="D169" s="334"/>
      <c r="E169" s="393" t="s">
        <v>822</v>
      </c>
      <c r="F169" s="394"/>
      <c r="G169" s="743"/>
      <c r="H169" s="335">
        <f>SUM(H11:H168)</f>
        <v>2828944.1</v>
      </c>
      <c r="I169" s="395"/>
      <c r="J169" s="395">
        <f>SUM(J11:J168)</f>
        <v>2886787.5</v>
      </c>
      <c r="K169" s="396" t="s">
        <v>823</v>
      </c>
      <c r="L169" s="397">
        <f>SUM(L11:L168)</f>
        <v>2949000.65</v>
      </c>
      <c r="M169" s="375"/>
      <c r="N169" s="336">
        <f>SUM(N11:N168)</f>
        <v>3156865</v>
      </c>
      <c r="O169" s="375"/>
      <c r="P169" s="379">
        <f>SUM(P11:P168)</f>
        <v>3914189.6999999997</v>
      </c>
      <c r="Q169" s="375"/>
      <c r="R169" s="336">
        <f>SUM(R11:R168)</f>
        <v>3299908.8</v>
      </c>
    </row>
    <row r="170" spans="2:18" x14ac:dyDescent="0.35">
      <c r="G170" s="740"/>
      <c r="H170" s="744"/>
      <c r="I170" s="375"/>
      <c r="J170" s="375"/>
      <c r="K170" s="398"/>
      <c r="L170" s="398"/>
      <c r="M170" s="375"/>
      <c r="N170" s="375"/>
      <c r="O170" s="375"/>
      <c r="P170" s="399"/>
      <c r="Q170" s="375"/>
      <c r="R170" s="375"/>
    </row>
    <row r="171" spans="2:18" ht="15" thickBot="1" x14ac:dyDescent="0.4">
      <c r="G171" s="740"/>
      <c r="H171" s="744"/>
      <c r="I171" s="375"/>
      <c r="J171" s="375"/>
      <c r="K171" s="398"/>
      <c r="L171" s="398"/>
      <c r="M171" s="375"/>
      <c r="N171" s="375"/>
      <c r="O171" s="375"/>
      <c r="P171" s="399"/>
      <c r="Q171" s="375"/>
      <c r="R171" s="375"/>
    </row>
    <row r="172" spans="2:18" ht="15" thickBot="1" x14ac:dyDescent="0.4">
      <c r="B172" s="400" t="s">
        <v>824</v>
      </c>
      <c r="C172" s="401">
        <v>452</v>
      </c>
      <c r="D172" s="402" t="s">
        <v>825</v>
      </c>
      <c r="E172" s="401">
        <v>406</v>
      </c>
      <c r="F172" s="729" t="s">
        <v>4</v>
      </c>
      <c r="G172" s="745">
        <v>280</v>
      </c>
      <c r="H172" s="404">
        <f>G172*E172</f>
        <v>113680</v>
      </c>
      <c r="I172" s="403">
        <v>400</v>
      </c>
      <c r="J172" s="403">
        <f>I172*E172</f>
        <v>162400</v>
      </c>
      <c r="K172" s="405">
        <v>258</v>
      </c>
      <c r="L172" s="405">
        <f>K172*E172</f>
        <v>104748</v>
      </c>
      <c r="M172" s="403">
        <v>350</v>
      </c>
      <c r="N172" s="403">
        <f>M172*E172</f>
        <v>142100</v>
      </c>
      <c r="O172" s="403">
        <v>364.06</v>
      </c>
      <c r="P172" s="406">
        <f>O172*E172</f>
        <v>147808.36000000002</v>
      </c>
      <c r="Q172" s="403">
        <v>402</v>
      </c>
      <c r="R172" s="403">
        <f>Q172*E172</f>
        <v>163212</v>
      </c>
    </row>
    <row r="173" spans="2:18" ht="15" thickBot="1" x14ac:dyDescent="0.4">
      <c r="G173" s="746"/>
      <c r="H173" s="747"/>
      <c r="I173" s="375"/>
      <c r="J173" s="403"/>
      <c r="K173" s="407"/>
      <c r="L173" s="405"/>
      <c r="M173" s="375"/>
      <c r="N173" s="403"/>
      <c r="O173" s="375"/>
      <c r="P173" s="406"/>
      <c r="Q173" s="375"/>
      <c r="R173" s="403"/>
    </row>
    <row r="174" spans="2:18" ht="15" thickBot="1" x14ac:dyDescent="0.4">
      <c r="B174" s="400" t="s">
        <v>826</v>
      </c>
      <c r="C174" s="401">
        <v>441</v>
      </c>
      <c r="D174" s="402" t="s">
        <v>827</v>
      </c>
      <c r="E174" s="401">
        <v>114</v>
      </c>
      <c r="F174" s="729" t="s">
        <v>4</v>
      </c>
      <c r="G174" s="745">
        <v>160</v>
      </c>
      <c r="H174" s="404">
        <f>G174*E174</f>
        <v>18240</v>
      </c>
      <c r="I174" s="403">
        <v>168</v>
      </c>
      <c r="J174" s="403">
        <f>I174*E174</f>
        <v>19152</v>
      </c>
      <c r="K174" s="405">
        <v>176</v>
      </c>
      <c r="L174" s="405">
        <f>K174*E174</f>
        <v>20064</v>
      </c>
      <c r="M174" s="403">
        <v>218</v>
      </c>
      <c r="N174" s="403">
        <f>M174*E174</f>
        <v>24852</v>
      </c>
      <c r="O174" s="403">
        <v>195.13</v>
      </c>
      <c r="P174" s="406">
        <f>O174*E174</f>
        <v>22244.82</v>
      </c>
      <c r="Q174" s="403">
        <v>208.6</v>
      </c>
      <c r="R174" s="403">
        <f>Q174*E174</f>
        <v>23780.399999999998</v>
      </c>
    </row>
    <row r="175" spans="2:18" ht="15" thickBot="1" x14ac:dyDescent="0.4">
      <c r="G175" s="746"/>
      <c r="H175" s="747"/>
      <c r="I175" s="375"/>
      <c r="J175" s="403"/>
      <c r="K175" s="407"/>
      <c r="L175" s="405"/>
      <c r="M175" s="375"/>
      <c r="N175" s="403"/>
      <c r="O175" s="375"/>
      <c r="P175" s="406"/>
      <c r="Q175" s="375"/>
      <c r="R175" s="403"/>
    </row>
    <row r="176" spans="2:18" ht="15" thickBot="1" x14ac:dyDescent="0.4">
      <c r="B176" s="400" t="s">
        <v>828</v>
      </c>
      <c r="C176" s="401">
        <v>304</v>
      </c>
      <c r="D176" s="402" t="s">
        <v>829</v>
      </c>
      <c r="E176" s="401">
        <v>72</v>
      </c>
      <c r="F176" s="729" t="s">
        <v>4</v>
      </c>
      <c r="G176" s="745">
        <v>42.75</v>
      </c>
      <c r="H176" s="404">
        <f>G176*E176</f>
        <v>3078</v>
      </c>
      <c r="I176" s="403">
        <v>53</v>
      </c>
      <c r="J176" s="403">
        <f>I176*E176</f>
        <v>3816</v>
      </c>
      <c r="K176" s="405">
        <v>50</v>
      </c>
      <c r="L176" s="405">
        <f>K176*E176</f>
        <v>3600</v>
      </c>
      <c r="M176" s="403">
        <v>75</v>
      </c>
      <c r="N176" s="403">
        <f>M176*E176</f>
        <v>5400</v>
      </c>
      <c r="O176" s="403">
        <v>60.98</v>
      </c>
      <c r="P176" s="406">
        <f>O176*E176</f>
        <v>4390.5599999999995</v>
      </c>
      <c r="Q176" s="403">
        <v>78.599999999999994</v>
      </c>
      <c r="R176" s="403">
        <f>Q176*E176</f>
        <v>5659.2</v>
      </c>
    </row>
    <row r="177" spans="2:18" ht="15" thickBot="1" x14ac:dyDescent="0.4">
      <c r="B177" s="408" t="s">
        <v>830</v>
      </c>
      <c r="C177" s="409">
        <v>441</v>
      </c>
      <c r="D177" s="410" t="s">
        <v>831</v>
      </c>
      <c r="E177" s="409">
        <v>30</v>
      </c>
      <c r="F177" s="730" t="s">
        <v>4</v>
      </c>
      <c r="G177" s="748">
        <v>160</v>
      </c>
      <c r="H177" s="404">
        <f>G177*E177</f>
        <v>4800</v>
      </c>
      <c r="I177" s="411">
        <v>168</v>
      </c>
      <c r="J177" s="403">
        <f>I177*E177</f>
        <v>5040</v>
      </c>
      <c r="K177" s="412">
        <v>176</v>
      </c>
      <c r="L177" s="405">
        <f>K177*E177</f>
        <v>5280</v>
      </c>
      <c r="M177" s="411">
        <v>295</v>
      </c>
      <c r="N177" s="403">
        <f>M177*E177</f>
        <v>8850</v>
      </c>
      <c r="O177" s="411">
        <v>219.52</v>
      </c>
      <c r="P177" s="406">
        <f>O177*E177</f>
        <v>6585.6</v>
      </c>
      <c r="Q177" s="411">
        <v>279.39999999999998</v>
      </c>
      <c r="R177" s="403">
        <f>Q177*E177</f>
        <v>8382</v>
      </c>
    </row>
  </sheetData>
  <mergeCells count="17">
    <mergeCell ref="O6:P6"/>
    <mergeCell ref="Q6:R6"/>
    <mergeCell ref="G7:G8"/>
    <mergeCell ref="G6:H6"/>
    <mergeCell ref="I6:J6"/>
    <mergeCell ref="K6:L6"/>
    <mergeCell ref="M6:N6"/>
    <mergeCell ref="I7:I8"/>
    <mergeCell ref="K7:K8"/>
    <mergeCell ref="M7:M8"/>
    <mergeCell ref="O7:O8"/>
    <mergeCell ref="Q7:Q8"/>
    <mergeCell ref="B7:B8"/>
    <mergeCell ref="C7:C8"/>
    <mergeCell ref="D7:D8"/>
    <mergeCell ref="E7:E8"/>
    <mergeCell ref="F7:F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8"/>
  <sheetViews>
    <sheetView workbookViewId="0">
      <selection activeCell="E6" sqref="E6:N6"/>
    </sheetView>
  </sheetViews>
  <sheetFormatPr defaultRowHeight="14.5" x14ac:dyDescent="0.35"/>
  <cols>
    <col min="2" max="2" width="34.7265625" customWidth="1"/>
    <col min="5" max="14" width="15.7265625" customWidth="1"/>
  </cols>
  <sheetData>
    <row r="1" spans="1:15" ht="15.5" x14ac:dyDescent="0.35">
      <c r="E1" s="692" t="s">
        <v>358</v>
      </c>
    </row>
    <row r="2" spans="1:15" ht="15.5" x14ac:dyDescent="0.35">
      <c r="C2" s="577"/>
      <c r="E2" s="693" t="s">
        <v>359</v>
      </c>
      <c r="F2" s="577"/>
      <c r="G2" s="577"/>
    </row>
    <row r="3" spans="1:15" ht="15.5" x14ac:dyDescent="0.35">
      <c r="E3" s="766">
        <v>42632</v>
      </c>
      <c r="F3" s="103"/>
      <c r="G3" s="104"/>
      <c r="K3" s="104"/>
    </row>
    <row r="4" spans="1:15" x14ac:dyDescent="0.35">
      <c r="A4" s="577"/>
      <c r="B4" s="577"/>
      <c r="C4" s="577"/>
      <c r="D4" s="577"/>
      <c r="E4" s="577"/>
      <c r="F4" s="577"/>
      <c r="G4" s="577"/>
    </row>
    <row r="5" spans="1:15" ht="16" thickBot="1" x14ac:dyDescent="0.4">
      <c r="B5" s="610"/>
      <c r="C5" s="610"/>
      <c r="D5" s="610"/>
      <c r="E5" s="610"/>
      <c r="F5" s="610"/>
      <c r="G5" s="610"/>
      <c r="K5" t="s">
        <v>360</v>
      </c>
    </row>
    <row r="6" spans="1:15" ht="15.5" thickTop="1" thickBot="1" x14ac:dyDescent="0.4">
      <c r="E6" s="1845" t="s">
        <v>1592</v>
      </c>
      <c r="F6" s="1846"/>
      <c r="G6" s="1845" t="s">
        <v>1593</v>
      </c>
      <c r="H6" s="1846"/>
      <c r="I6" s="1845" t="s">
        <v>1594</v>
      </c>
      <c r="J6" s="1846"/>
      <c r="K6" s="1845" t="s">
        <v>1595</v>
      </c>
      <c r="L6" s="1846"/>
      <c r="M6" s="1845" t="s">
        <v>1596</v>
      </c>
      <c r="N6" s="1846"/>
    </row>
    <row r="7" spans="1:15" ht="15.5" thickTop="1" thickBot="1" x14ac:dyDescent="0.4">
      <c r="B7" s="620" t="s">
        <v>93</v>
      </c>
      <c r="C7" s="626" t="s">
        <v>94</v>
      </c>
      <c r="D7" s="621" t="s">
        <v>339</v>
      </c>
      <c r="E7" s="712" t="s">
        <v>95</v>
      </c>
      <c r="F7" s="714" t="s">
        <v>96</v>
      </c>
      <c r="G7" s="715" t="s">
        <v>95</v>
      </c>
      <c r="H7" s="714" t="s">
        <v>96</v>
      </c>
      <c r="I7" s="715" t="s">
        <v>95</v>
      </c>
      <c r="J7" s="714" t="s">
        <v>96</v>
      </c>
      <c r="K7" s="716" t="s">
        <v>95</v>
      </c>
      <c r="L7" s="713" t="s">
        <v>96</v>
      </c>
      <c r="M7" s="716" t="s">
        <v>95</v>
      </c>
      <c r="N7" s="713" t="s">
        <v>96</v>
      </c>
      <c r="O7" s="413"/>
    </row>
    <row r="8" spans="1:15" ht="15" customHeight="1" thickTop="1" thickBot="1" x14ac:dyDescent="0.4">
      <c r="A8">
        <v>0</v>
      </c>
      <c r="B8" s="111" t="s">
        <v>51</v>
      </c>
      <c r="C8" s="622">
        <v>1</v>
      </c>
      <c r="D8" s="117" t="s">
        <v>100</v>
      </c>
      <c r="E8" s="625">
        <v>1000</v>
      </c>
      <c r="F8" s="162">
        <f t="shared" ref="F8:F26" si="0">PRODUCT(C8, E8)</f>
        <v>1000</v>
      </c>
      <c r="G8" s="163">
        <v>2500</v>
      </c>
      <c r="H8" s="162">
        <v>2500</v>
      </c>
      <c r="I8" s="161">
        <v>2000</v>
      </c>
      <c r="J8" s="162">
        <f t="shared" ref="J8:J26" si="1">PRODUCT(C8,I8)</f>
        <v>2000</v>
      </c>
      <c r="K8" s="708">
        <v>1200</v>
      </c>
      <c r="L8" s="164">
        <f>PRODUCT(C8, K8)</f>
        <v>1200</v>
      </c>
      <c r="M8" s="165">
        <v>3000</v>
      </c>
      <c r="N8" s="164">
        <f>PRODUCT(C8,M8)</f>
        <v>3000</v>
      </c>
    </row>
    <row r="9" spans="1:15" ht="15" customHeight="1" thickBot="1" x14ac:dyDescent="0.4">
      <c r="A9">
        <v>1</v>
      </c>
      <c r="B9" s="562" t="s">
        <v>361</v>
      </c>
      <c r="C9" s="117">
        <v>1</v>
      </c>
      <c r="D9" s="117" t="s">
        <v>100</v>
      </c>
      <c r="E9" s="23">
        <v>750</v>
      </c>
      <c r="F9" s="169">
        <f t="shared" si="0"/>
        <v>750</v>
      </c>
      <c r="G9" s="170">
        <v>3200</v>
      </c>
      <c r="H9" s="169">
        <f t="shared" ref="H9:H26" si="2">PRODUCT(C9, G9)</f>
        <v>3200</v>
      </c>
      <c r="I9" s="168">
        <v>2100</v>
      </c>
      <c r="J9" s="169">
        <f t="shared" si="1"/>
        <v>2100</v>
      </c>
      <c r="K9" s="23">
        <v>1200</v>
      </c>
      <c r="L9" s="169">
        <f>PRODUCT(C9, K9)</f>
        <v>1200</v>
      </c>
      <c r="M9" s="168">
        <v>3000</v>
      </c>
      <c r="N9" s="169">
        <f t="shared" ref="N9:N26" si="3">PRODUCT(C9,M9)</f>
        <v>3000</v>
      </c>
    </row>
    <row r="10" spans="1:15" ht="15" customHeight="1" thickBot="1" x14ac:dyDescent="0.4">
      <c r="A10">
        <v>2</v>
      </c>
      <c r="B10" s="562" t="s">
        <v>362</v>
      </c>
      <c r="C10" s="117">
        <v>11</v>
      </c>
      <c r="D10" s="117" t="s">
        <v>4</v>
      </c>
      <c r="E10" s="23">
        <v>120</v>
      </c>
      <c r="F10" s="169">
        <f t="shared" si="0"/>
        <v>1320</v>
      </c>
      <c r="G10" s="170">
        <v>80</v>
      </c>
      <c r="H10" s="169">
        <f t="shared" si="2"/>
        <v>880</v>
      </c>
      <c r="I10" s="168">
        <v>125</v>
      </c>
      <c r="J10" s="169">
        <f t="shared" si="1"/>
        <v>1375</v>
      </c>
      <c r="K10" s="23">
        <v>120</v>
      </c>
      <c r="L10" s="169">
        <f>PRODUCT(9, K10)</f>
        <v>1080</v>
      </c>
      <c r="M10" s="168">
        <v>195.45</v>
      </c>
      <c r="N10" s="169">
        <v>2150</v>
      </c>
    </row>
    <row r="11" spans="1:15" ht="15" customHeight="1" thickBot="1" x14ac:dyDescent="0.4">
      <c r="A11">
        <v>3</v>
      </c>
      <c r="B11" s="562" t="s">
        <v>12</v>
      </c>
      <c r="C11" s="117">
        <v>1</v>
      </c>
      <c r="D11" s="117" t="s">
        <v>100</v>
      </c>
      <c r="E11" s="28">
        <v>1500</v>
      </c>
      <c r="F11" s="169">
        <f t="shared" si="0"/>
        <v>1500</v>
      </c>
      <c r="G11" s="35">
        <v>2500</v>
      </c>
      <c r="H11" s="169">
        <f t="shared" si="2"/>
        <v>2500</v>
      </c>
      <c r="I11" s="46">
        <v>3000</v>
      </c>
      <c r="J11" s="169">
        <f t="shared" si="1"/>
        <v>3000</v>
      </c>
      <c r="K11" s="28">
        <v>2500</v>
      </c>
      <c r="L11" s="169">
        <f t="shared" ref="L11:L26" si="4">PRODUCT(C11, K11)</f>
        <v>2500</v>
      </c>
      <c r="M11" s="46">
        <v>2300</v>
      </c>
      <c r="N11" s="169">
        <f t="shared" si="3"/>
        <v>2300</v>
      </c>
    </row>
    <row r="12" spans="1:15" ht="15" customHeight="1" thickBot="1" x14ac:dyDescent="0.4">
      <c r="A12">
        <v>4</v>
      </c>
      <c r="B12" s="562" t="s">
        <v>343</v>
      </c>
      <c r="C12" s="117">
        <v>1</v>
      </c>
      <c r="D12" s="117" t="s">
        <v>100</v>
      </c>
      <c r="E12" s="28">
        <v>3800</v>
      </c>
      <c r="F12" s="169">
        <f t="shared" si="0"/>
        <v>3800</v>
      </c>
      <c r="G12" s="35">
        <v>1800</v>
      </c>
      <c r="H12" s="169">
        <f t="shared" si="2"/>
        <v>1800</v>
      </c>
      <c r="I12" s="46">
        <v>6000</v>
      </c>
      <c r="J12" s="169">
        <f t="shared" si="1"/>
        <v>6000</v>
      </c>
      <c r="K12" s="28">
        <v>6400</v>
      </c>
      <c r="L12" s="169">
        <f t="shared" si="4"/>
        <v>6400</v>
      </c>
      <c r="M12" s="46">
        <v>7800</v>
      </c>
      <c r="N12" s="169">
        <f t="shared" si="3"/>
        <v>7800</v>
      </c>
    </row>
    <row r="13" spans="1:15" ht="15" customHeight="1" thickBot="1" x14ac:dyDescent="0.4">
      <c r="A13">
        <v>5</v>
      </c>
      <c r="B13" s="562" t="s">
        <v>363</v>
      </c>
      <c r="C13" s="117">
        <v>14</v>
      </c>
      <c r="D13" s="117" t="s">
        <v>4</v>
      </c>
      <c r="E13" s="28">
        <v>60</v>
      </c>
      <c r="F13" s="169">
        <f t="shared" si="0"/>
        <v>840</v>
      </c>
      <c r="G13" s="35">
        <v>49</v>
      </c>
      <c r="H13" s="169">
        <f t="shared" si="2"/>
        <v>686</v>
      </c>
      <c r="I13" s="46">
        <v>95</v>
      </c>
      <c r="J13" s="169">
        <f t="shared" si="1"/>
        <v>1330</v>
      </c>
      <c r="K13" s="28">
        <v>70</v>
      </c>
      <c r="L13" s="169">
        <f t="shared" si="4"/>
        <v>980</v>
      </c>
      <c r="M13" s="46">
        <v>128.57</v>
      </c>
      <c r="N13" s="169">
        <v>1800</v>
      </c>
    </row>
    <row r="14" spans="1:15" ht="15" customHeight="1" thickBot="1" x14ac:dyDescent="0.4">
      <c r="A14">
        <v>6</v>
      </c>
      <c r="B14" s="562" t="s">
        <v>364</v>
      </c>
      <c r="C14" s="117">
        <v>2</v>
      </c>
      <c r="D14" s="117" t="s">
        <v>4</v>
      </c>
      <c r="E14" s="28">
        <v>60</v>
      </c>
      <c r="F14" s="169">
        <f t="shared" si="0"/>
        <v>120</v>
      </c>
      <c r="G14" s="35">
        <v>49</v>
      </c>
      <c r="H14" s="169">
        <f t="shared" si="2"/>
        <v>98</v>
      </c>
      <c r="I14" s="46">
        <v>125</v>
      </c>
      <c r="J14" s="169">
        <f t="shared" si="1"/>
        <v>250</v>
      </c>
      <c r="K14" s="28">
        <v>0</v>
      </c>
      <c r="L14" s="169">
        <f t="shared" si="4"/>
        <v>0</v>
      </c>
      <c r="M14" s="46">
        <v>380</v>
      </c>
      <c r="N14" s="169">
        <f t="shared" si="3"/>
        <v>760</v>
      </c>
    </row>
    <row r="15" spans="1:15" ht="15" customHeight="1" thickBot="1" x14ac:dyDescent="0.4">
      <c r="A15">
        <v>7</v>
      </c>
      <c r="B15" s="562" t="s">
        <v>365</v>
      </c>
      <c r="C15" s="117">
        <v>3</v>
      </c>
      <c r="D15" s="117" t="s">
        <v>4</v>
      </c>
      <c r="E15" s="28">
        <v>60</v>
      </c>
      <c r="F15" s="169">
        <f t="shared" si="0"/>
        <v>180</v>
      </c>
      <c r="G15" s="35">
        <v>56</v>
      </c>
      <c r="H15" s="169">
        <f t="shared" si="2"/>
        <v>168</v>
      </c>
      <c r="I15" s="46">
        <v>125</v>
      </c>
      <c r="J15" s="169">
        <f t="shared" si="1"/>
        <v>375</v>
      </c>
      <c r="K15" s="28">
        <v>80</v>
      </c>
      <c r="L15" s="169">
        <f t="shared" si="4"/>
        <v>240</v>
      </c>
      <c r="M15" s="46">
        <v>380</v>
      </c>
      <c r="N15" s="169">
        <f>PRODUCT(C15,M15)</f>
        <v>1140</v>
      </c>
    </row>
    <row r="16" spans="1:15" ht="15" customHeight="1" thickBot="1" x14ac:dyDescent="0.4">
      <c r="A16">
        <v>8</v>
      </c>
      <c r="B16" s="562" t="s">
        <v>366</v>
      </c>
      <c r="C16" s="117">
        <v>5</v>
      </c>
      <c r="D16" s="117" t="s">
        <v>4</v>
      </c>
      <c r="E16" s="28">
        <v>40</v>
      </c>
      <c r="F16" s="169">
        <f t="shared" si="0"/>
        <v>200</v>
      </c>
      <c r="G16" s="35">
        <v>36</v>
      </c>
      <c r="H16" s="169">
        <f t="shared" si="2"/>
        <v>180</v>
      </c>
      <c r="I16" s="46">
        <v>85</v>
      </c>
      <c r="J16" s="169">
        <f t="shared" si="1"/>
        <v>425</v>
      </c>
      <c r="K16" s="28">
        <v>60</v>
      </c>
      <c r="L16" s="169">
        <f t="shared" si="4"/>
        <v>300</v>
      </c>
      <c r="M16" s="46">
        <v>345.6</v>
      </c>
      <c r="N16" s="169">
        <f t="shared" si="3"/>
        <v>1728</v>
      </c>
    </row>
    <row r="17" spans="1:14" ht="15" customHeight="1" thickBot="1" x14ac:dyDescent="0.4">
      <c r="A17">
        <v>9</v>
      </c>
      <c r="B17" s="562" t="s">
        <v>367</v>
      </c>
      <c r="C17" s="117">
        <v>97</v>
      </c>
      <c r="D17" s="117" t="s">
        <v>8</v>
      </c>
      <c r="E17" s="28">
        <v>42</v>
      </c>
      <c r="F17" s="169">
        <f t="shared" si="0"/>
        <v>4074</v>
      </c>
      <c r="G17" s="35">
        <v>60</v>
      </c>
      <c r="H17" s="169">
        <f t="shared" si="2"/>
        <v>5820</v>
      </c>
      <c r="I17" s="46">
        <v>52</v>
      </c>
      <c r="J17" s="169">
        <f t="shared" si="1"/>
        <v>5044</v>
      </c>
      <c r="K17" s="28">
        <v>70</v>
      </c>
      <c r="L17" s="169">
        <f t="shared" si="4"/>
        <v>6790</v>
      </c>
      <c r="M17" s="46">
        <v>53.81</v>
      </c>
      <c r="N17" s="169">
        <v>5220</v>
      </c>
    </row>
    <row r="18" spans="1:14" ht="15" customHeight="1" thickBot="1" x14ac:dyDescent="0.4">
      <c r="A18">
        <v>10</v>
      </c>
      <c r="B18" s="562" t="s">
        <v>368</v>
      </c>
      <c r="C18" s="117">
        <v>20</v>
      </c>
      <c r="D18" s="117" t="s">
        <v>4</v>
      </c>
      <c r="E18" s="28">
        <v>60</v>
      </c>
      <c r="F18" s="169">
        <f t="shared" si="0"/>
        <v>1200</v>
      </c>
      <c r="G18" s="35">
        <v>49</v>
      </c>
      <c r="H18" s="169">
        <f t="shared" si="2"/>
        <v>980</v>
      </c>
      <c r="I18" s="46">
        <v>95</v>
      </c>
      <c r="J18" s="169">
        <f t="shared" si="1"/>
        <v>1900</v>
      </c>
      <c r="K18" s="28">
        <v>80</v>
      </c>
      <c r="L18" s="169">
        <f t="shared" si="4"/>
        <v>1600</v>
      </c>
      <c r="M18" s="46">
        <v>138.61000000000001</v>
      </c>
      <c r="N18" s="169">
        <f>PRODUCT(C18,M18)-0.2</f>
        <v>2772.0000000000005</v>
      </c>
    </row>
    <row r="19" spans="1:14" ht="15" customHeight="1" thickBot="1" x14ac:dyDescent="0.4">
      <c r="A19">
        <v>11</v>
      </c>
      <c r="B19" s="562" t="s">
        <v>369</v>
      </c>
      <c r="C19" s="117">
        <v>1</v>
      </c>
      <c r="D19" s="117" t="s">
        <v>100</v>
      </c>
      <c r="E19" s="28">
        <v>3250</v>
      </c>
      <c r="F19" s="169">
        <f t="shared" si="0"/>
        <v>3250</v>
      </c>
      <c r="G19" s="35">
        <v>4000</v>
      </c>
      <c r="H19" s="169">
        <f t="shared" si="2"/>
        <v>4000</v>
      </c>
      <c r="I19" s="46">
        <v>5200</v>
      </c>
      <c r="J19" s="173">
        <f t="shared" si="1"/>
        <v>5200</v>
      </c>
      <c r="K19" s="28">
        <v>3500</v>
      </c>
      <c r="L19" s="169">
        <f t="shared" si="4"/>
        <v>3500</v>
      </c>
      <c r="M19" s="46">
        <v>5580</v>
      </c>
      <c r="N19" s="169">
        <f t="shared" si="3"/>
        <v>5580</v>
      </c>
    </row>
    <row r="20" spans="1:14" ht="15" customHeight="1" thickBot="1" x14ac:dyDescent="0.4">
      <c r="A20">
        <v>12</v>
      </c>
      <c r="B20" s="562" t="s">
        <v>370</v>
      </c>
      <c r="C20" s="117">
        <v>1</v>
      </c>
      <c r="D20" s="117" t="s">
        <v>10</v>
      </c>
      <c r="E20" s="28">
        <v>475</v>
      </c>
      <c r="F20" s="169">
        <f t="shared" si="0"/>
        <v>475</v>
      </c>
      <c r="G20" s="35">
        <v>300</v>
      </c>
      <c r="H20" s="169">
        <f t="shared" si="2"/>
        <v>300</v>
      </c>
      <c r="I20" s="174">
        <v>125</v>
      </c>
      <c r="J20" s="175">
        <f t="shared" si="1"/>
        <v>125</v>
      </c>
      <c r="K20" s="46">
        <v>1000</v>
      </c>
      <c r="L20" s="169">
        <f t="shared" si="4"/>
        <v>1000</v>
      </c>
      <c r="M20" s="46">
        <v>250</v>
      </c>
      <c r="N20" s="169">
        <f t="shared" si="3"/>
        <v>250</v>
      </c>
    </row>
    <row r="21" spans="1:14" ht="15" customHeight="1" thickBot="1" x14ac:dyDescent="0.4">
      <c r="A21">
        <v>13</v>
      </c>
      <c r="B21" s="562" t="s">
        <v>371</v>
      </c>
      <c r="C21" s="117">
        <v>1</v>
      </c>
      <c r="D21" s="117" t="s">
        <v>10</v>
      </c>
      <c r="E21" s="28">
        <v>200</v>
      </c>
      <c r="F21" s="169">
        <f t="shared" si="0"/>
        <v>200</v>
      </c>
      <c r="G21" s="35">
        <v>250</v>
      </c>
      <c r="H21" s="169">
        <f t="shared" si="2"/>
        <v>250</v>
      </c>
      <c r="I21" s="46">
        <v>250</v>
      </c>
      <c r="J21" s="164">
        <f t="shared" si="1"/>
        <v>250</v>
      </c>
      <c r="K21" s="28">
        <v>500</v>
      </c>
      <c r="L21" s="169">
        <f t="shared" si="4"/>
        <v>500</v>
      </c>
      <c r="M21" s="46">
        <v>500</v>
      </c>
      <c r="N21" s="169">
        <f t="shared" si="3"/>
        <v>500</v>
      </c>
    </row>
    <row r="22" spans="1:14" ht="15" customHeight="1" thickBot="1" x14ac:dyDescent="0.4">
      <c r="A22">
        <v>14</v>
      </c>
      <c r="B22" s="562" t="s">
        <v>372</v>
      </c>
      <c r="C22" s="117">
        <v>1</v>
      </c>
      <c r="D22" s="117" t="s">
        <v>100</v>
      </c>
      <c r="E22" s="28">
        <v>475</v>
      </c>
      <c r="F22" s="169">
        <f t="shared" si="0"/>
        <v>475</v>
      </c>
      <c r="G22" s="35">
        <v>850</v>
      </c>
      <c r="H22" s="169">
        <f t="shared" si="2"/>
        <v>850</v>
      </c>
      <c r="I22" s="46">
        <v>1200</v>
      </c>
      <c r="J22" s="169">
        <f t="shared" si="1"/>
        <v>1200</v>
      </c>
      <c r="K22" s="28">
        <v>500</v>
      </c>
      <c r="L22" s="169">
        <f t="shared" si="4"/>
        <v>500</v>
      </c>
      <c r="M22" s="46">
        <v>250</v>
      </c>
      <c r="N22" s="169">
        <f t="shared" si="3"/>
        <v>250</v>
      </c>
    </row>
    <row r="23" spans="1:14" ht="15" customHeight="1" thickBot="1" x14ac:dyDescent="0.4">
      <c r="A23">
        <v>15</v>
      </c>
      <c r="B23" s="562" t="s">
        <v>373</v>
      </c>
      <c r="C23" s="117">
        <v>20</v>
      </c>
      <c r="D23" s="117" t="s">
        <v>3</v>
      </c>
      <c r="E23" s="28">
        <v>30</v>
      </c>
      <c r="F23" s="169">
        <f t="shared" si="0"/>
        <v>600</v>
      </c>
      <c r="G23" s="176">
        <v>47</v>
      </c>
      <c r="H23" s="169">
        <f t="shared" si="2"/>
        <v>940</v>
      </c>
      <c r="I23" s="46">
        <v>30</v>
      </c>
      <c r="J23" s="169">
        <f t="shared" si="1"/>
        <v>600</v>
      </c>
      <c r="K23" s="28">
        <v>30</v>
      </c>
      <c r="L23" s="169">
        <f t="shared" si="4"/>
        <v>600</v>
      </c>
      <c r="M23" s="46">
        <v>62.5</v>
      </c>
      <c r="N23" s="169">
        <f t="shared" si="3"/>
        <v>1250</v>
      </c>
    </row>
    <row r="24" spans="1:14" ht="15" customHeight="1" thickBot="1" x14ac:dyDescent="0.4">
      <c r="A24">
        <v>16</v>
      </c>
      <c r="B24" s="562" t="s">
        <v>374</v>
      </c>
      <c r="C24" s="117">
        <v>16</v>
      </c>
      <c r="D24" s="117" t="s">
        <v>3</v>
      </c>
      <c r="E24" s="28">
        <v>8</v>
      </c>
      <c r="F24" s="169">
        <f t="shared" si="0"/>
        <v>128</v>
      </c>
      <c r="G24" s="176">
        <v>34</v>
      </c>
      <c r="H24" s="169">
        <f t="shared" si="2"/>
        <v>544</v>
      </c>
      <c r="I24" s="46">
        <v>22</v>
      </c>
      <c r="J24" s="169">
        <f t="shared" si="1"/>
        <v>352</v>
      </c>
      <c r="K24" s="28">
        <v>40</v>
      </c>
      <c r="L24" s="169">
        <f t="shared" si="4"/>
        <v>640</v>
      </c>
      <c r="M24" s="46">
        <v>62.5</v>
      </c>
      <c r="N24" s="169">
        <f t="shared" si="3"/>
        <v>1000</v>
      </c>
    </row>
    <row r="25" spans="1:14" ht="15" customHeight="1" thickBot="1" x14ac:dyDescent="0.4">
      <c r="A25">
        <v>17</v>
      </c>
      <c r="B25" s="562" t="s">
        <v>351</v>
      </c>
      <c r="C25" s="117">
        <v>1</v>
      </c>
      <c r="D25" s="117" t="s">
        <v>100</v>
      </c>
      <c r="E25" s="28">
        <v>500</v>
      </c>
      <c r="F25" s="169">
        <f t="shared" si="0"/>
        <v>500</v>
      </c>
      <c r="G25" s="35">
        <v>3400</v>
      </c>
      <c r="H25" s="169">
        <f t="shared" si="2"/>
        <v>3400</v>
      </c>
      <c r="I25" s="46">
        <v>1800</v>
      </c>
      <c r="J25" s="169">
        <f t="shared" si="1"/>
        <v>1800</v>
      </c>
      <c r="K25" s="28">
        <v>1800</v>
      </c>
      <c r="L25" s="169">
        <f t="shared" si="4"/>
        <v>1800</v>
      </c>
      <c r="M25" s="46">
        <v>4950</v>
      </c>
      <c r="N25" s="169">
        <f t="shared" si="3"/>
        <v>4950</v>
      </c>
    </row>
    <row r="26" spans="1:14" ht="15" customHeight="1" thickBot="1" x14ac:dyDescent="0.4">
      <c r="A26" t="s">
        <v>375</v>
      </c>
      <c r="B26" s="562" t="s">
        <v>376</v>
      </c>
      <c r="C26" s="117">
        <v>1</v>
      </c>
      <c r="D26" s="117" t="s">
        <v>100</v>
      </c>
      <c r="E26" s="180">
        <v>0</v>
      </c>
      <c r="F26" s="173">
        <f t="shared" si="0"/>
        <v>0</v>
      </c>
      <c r="G26" s="179">
        <f>1496+850+1755</f>
        <v>4101</v>
      </c>
      <c r="H26" s="173">
        <f t="shared" si="2"/>
        <v>4101</v>
      </c>
      <c r="I26" s="178">
        <v>0</v>
      </c>
      <c r="J26" s="173">
        <f t="shared" si="1"/>
        <v>0</v>
      </c>
      <c r="K26" s="180">
        <v>6700</v>
      </c>
      <c r="L26" s="173">
        <f t="shared" si="4"/>
        <v>6700</v>
      </c>
      <c r="M26" s="178">
        <v>0</v>
      </c>
      <c r="N26" s="169">
        <f t="shared" si="3"/>
        <v>0</v>
      </c>
    </row>
    <row r="27" spans="1:14" ht="15" customHeight="1" thickBot="1" x14ac:dyDescent="0.4">
      <c r="B27" s="562" t="s">
        <v>355</v>
      </c>
      <c r="C27" s="117"/>
      <c r="D27" s="117"/>
      <c r="E27" s="185"/>
      <c r="F27" s="182">
        <f>SUM(F8:F25)</f>
        <v>20612</v>
      </c>
      <c r="G27" s="183"/>
      <c r="H27" s="184">
        <f>SUM(H8:H26)</f>
        <v>33197</v>
      </c>
      <c r="I27" s="181"/>
      <c r="J27" s="182">
        <f>SUM(J8:J25)</f>
        <v>33326</v>
      </c>
      <c r="K27" s="185"/>
      <c r="L27" s="182">
        <f>SUM(L8:L26)</f>
        <v>37530</v>
      </c>
      <c r="M27" s="181"/>
      <c r="N27" s="182">
        <f>SUM(N8:N26)</f>
        <v>45450</v>
      </c>
    </row>
    <row r="28" spans="1:14" x14ac:dyDescent="0.35">
      <c r="E28" s="102"/>
      <c r="F28" s="103"/>
      <c r="J28" s="105"/>
      <c r="N28" s="105"/>
    </row>
  </sheetData>
  <mergeCells count="5">
    <mergeCell ref="I6:J6"/>
    <mergeCell ref="K6:L6"/>
    <mergeCell ref="M6:N6"/>
    <mergeCell ref="E6:F6"/>
    <mergeCell ref="G6:H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75"/>
  <sheetViews>
    <sheetView workbookViewId="0">
      <selection activeCell="I5" sqref="I5:N5"/>
    </sheetView>
  </sheetViews>
  <sheetFormatPr defaultRowHeight="14.5" x14ac:dyDescent="0.35"/>
  <cols>
    <col min="8" max="8" width="9.81640625" bestFit="1" customWidth="1"/>
    <col min="9" max="14" width="15.7265625" customWidth="1"/>
  </cols>
  <sheetData>
    <row r="1" spans="2:14" ht="23.5" x14ac:dyDescent="0.55000000000000004">
      <c r="H1" s="768" t="s">
        <v>884</v>
      </c>
      <c r="I1" s="627"/>
      <c r="J1" s="627"/>
      <c r="K1" s="627"/>
      <c r="L1" s="627"/>
      <c r="M1" s="627"/>
      <c r="N1" s="627"/>
    </row>
    <row r="2" spans="2:14" ht="15.5" x14ac:dyDescent="0.35">
      <c r="H2" s="694" t="s">
        <v>1576</v>
      </c>
    </row>
    <row r="3" spans="2:14" ht="15.5" x14ac:dyDescent="0.35">
      <c r="H3" s="763">
        <v>42892</v>
      </c>
    </row>
    <row r="5" spans="2:14" x14ac:dyDescent="0.35">
      <c r="I5" s="1849" t="s">
        <v>1592</v>
      </c>
      <c r="J5" s="1849"/>
      <c r="K5" s="1849" t="s">
        <v>1593</v>
      </c>
      <c r="L5" s="1849"/>
      <c r="M5" s="1849" t="s">
        <v>1594</v>
      </c>
      <c r="N5" s="1849"/>
    </row>
    <row r="6" spans="2:14" ht="15" thickBot="1" x14ac:dyDescent="0.4">
      <c r="B6" s="628" t="s">
        <v>885</v>
      </c>
      <c r="C6" s="628"/>
      <c r="D6" s="628"/>
      <c r="E6" s="628"/>
      <c r="F6" s="628"/>
      <c r="G6" s="628"/>
      <c r="H6" s="628"/>
      <c r="I6" s="101" t="s">
        <v>95</v>
      </c>
      <c r="J6" s="101" t="s">
        <v>96</v>
      </c>
      <c r="K6" s="101" t="s">
        <v>95</v>
      </c>
      <c r="L6" s="101" t="s">
        <v>96</v>
      </c>
      <c r="M6" s="101" t="s">
        <v>95</v>
      </c>
      <c r="N6" s="101" t="s">
        <v>96</v>
      </c>
    </row>
    <row r="7" spans="2:14" ht="15" thickBot="1" x14ac:dyDescent="0.4">
      <c r="B7" s="629">
        <v>1</v>
      </c>
      <c r="C7" s="630">
        <v>103</v>
      </c>
      <c r="D7" s="1847" t="s">
        <v>678</v>
      </c>
      <c r="E7" s="1847"/>
      <c r="F7" s="1847"/>
      <c r="G7" s="629">
        <v>1</v>
      </c>
      <c r="H7" s="629" t="s">
        <v>100</v>
      </c>
      <c r="I7" s="453">
        <v>15000</v>
      </c>
      <c r="J7" s="454">
        <f>I7*G7</f>
        <v>15000</v>
      </c>
      <c r="K7" s="453">
        <v>28000</v>
      </c>
      <c r="L7" s="454">
        <f>K7*G7</f>
        <v>28000</v>
      </c>
      <c r="M7" s="453">
        <v>28600</v>
      </c>
      <c r="N7" s="454">
        <f>M7*G7</f>
        <v>28600</v>
      </c>
    </row>
    <row r="8" spans="2:14" ht="15" thickBot="1" x14ac:dyDescent="0.4">
      <c r="B8" s="629">
        <f>B7+1</f>
        <v>2</v>
      </c>
      <c r="C8" s="630">
        <v>614</v>
      </c>
      <c r="D8" s="631" t="s">
        <v>679</v>
      </c>
      <c r="E8" s="631"/>
      <c r="F8" s="631"/>
      <c r="G8" s="629">
        <v>1</v>
      </c>
      <c r="H8" s="629" t="s">
        <v>100</v>
      </c>
      <c r="I8" s="453">
        <v>5000</v>
      </c>
      <c r="J8" s="454">
        <f t="shared" ref="J8:J65" si="0">I8*G8</f>
        <v>5000</v>
      </c>
      <c r="K8" s="453">
        <v>3500</v>
      </c>
      <c r="L8" s="454">
        <f t="shared" ref="L8:L70" si="1">K8*G8</f>
        <v>3500</v>
      </c>
      <c r="M8" s="453">
        <v>13000</v>
      </c>
      <c r="N8" s="454">
        <f t="shared" ref="N8:N70" si="2">M8*G8</f>
        <v>13000</v>
      </c>
    </row>
    <row r="9" spans="2:14" ht="15" thickBot="1" x14ac:dyDescent="0.4">
      <c r="B9" s="629">
        <f t="shared" ref="B9:B10" si="3">B8+1</f>
        <v>3</v>
      </c>
      <c r="C9" s="630">
        <v>623</v>
      </c>
      <c r="D9" s="1847" t="s">
        <v>680</v>
      </c>
      <c r="E9" s="1847"/>
      <c r="F9" s="1847"/>
      <c r="G9" s="629">
        <v>1</v>
      </c>
      <c r="H9" s="629" t="s">
        <v>100</v>
      </c>
      <c r="I9" s="453">
        <v>15000</v>
      </c>
      <c r="J9" s="454">
        <f t="shared" si="0"/>
        <v>15000</v>
      </c>
      <c r="K9" s="453">
        <v>4600</v>
      </c>
      <c r="L9" s="454">
        <f t="shared" si="1"/>
        <v>4600</v>
      </c>
      <c r="M9" s="453">
        <v>20000</v>
      </c>
      <c r="N9" s="454">
        <f t="shared" si="2"/>
        <v>20000</v>
      </c>
    </row>
    <row r="10" spans="2:14" ht="15" thickBot="1" x14ac:dyDescent="0.4">
      <c r="B10" s="629">
        <f t="shared" si="3"/>
        <v>4</v>
      </c>
      <c r="C10" s="630">
        <v>624</v>
      </c>
      <c r="D10" s="1847" t="s">
        <v>51</v>
      </c>
      <c r="E10" s="1847"/>
      <c r="F10" s="1847"/>
      <c r="G10" s="629">
        <v>1</v>
      </c>
      <c r="H10" s="629" t="s">
        <v>100</v>
      </c>
      <c r="I10" s="453">
        <v>20000</v>
      </c>
      <c r="J10" s="454">
        <f t="shared" si="0"/>
        <v>20000</v>
      </c>
      <c r="K10" s="453">
        <v>47000</v>
      </c>
      <c r="L10" s="454">
        <f t="shared" si="1"/>
        <v>47000</v>
      </c>
      <c r="M10" s="453">
        <v>6000</v>
      </c>
      <c r="N10" s="454">
        <f t="shared" si="2"/>
        <v>6000</v>
      </c>
    </row>
    <row r="11" spans="2:14" ht="15" thickBot="1" x14ac:dyDescent="0.4">
      <c r="B11" s="628" t="s">
        <v>681</v>
      </c>
      <c r="C11" s="628"/>
      <c r="D11" s="628"/>
      <c r="E11" s="628"/>
      <c r="F11" s="628"/>
      <c r="G11" s="628"/>
      <c r="H11" s="628"/>
      <c r="I11" s="452"/>
      <c r="J11" s="452"/>
      <c r="K11" s="452"/>
      <c r="L11" s="454"/>
      <c r="M11" s="452"/>
      <c r="N11" s="454"/>
    </row>
    <row r="12" spans="2:14" ht="15" thickBot="1" x14ac:dyDescent="0.4">
      <c r="B12" s="632">
        <f>B10+1</f>
        <v>5</v>
      </c>
      <c r="C12" s="632">
        <v>201</v>
      </c>
      <c r="D12" s="1847" t="s">
        <v>886</v>
      </c>
      <c r="E12" s="1847"/>
      <c r="F12" s="1847"/>
      <c r="G12" s="633">
        <v>1</v>
      </c>
      <c r="H12" s="634" t="s">
        <v>100</v>
      </c>
      <c r="I12" s="453">
        <v>10000</v>
      </c>
      <c r="J12" s="454">
        <f t="shared" si="0"/>
        <v>10000</v>
      </c>
      <c r="K12" s="453">
        <v>3600</v>
      </c>
      <c r="L12" s="454">
        <f t="shared" si="1"/>
        <v>3600</v>
      </c>
      <c r="M12" s="453">
        <v>40500</v>
      </c>
      <c r="N12" s="454">
        <f t="shared" si="2"/>
        <v>40500</v>
      </c>
    </row>
    <row r="13" spans="2:14" ht="15" thickBot="1" x14ac:dyDescent="0.4">
      <c r="B13" s="632">
        <f>B12+1</f>
        <v>6</v>
      </c>
      <c r="C13" s="632">
        <v>201</v>
      </c>
      <c r="D13" s="1850" t="s">
        <v>887</v>
      </c>
      <c r="E13" s="1850"/>
      <c r="F13" s="1850"/>
      <c r="G13" s="633">
        <v>1</v>
      </c>
      <c r="H13" s="634" t="s">
        <v>100</v>
      </c>
      <c r="I13" s="453">
        <v>20000</v>
      </c>
      <c r="J13" s="454">
        <f t="shared" si="0"/>
        <v>20000</v>
      </c>
      <c r="K13" s="453">
        <v>4500</v>
      </c>
      <c r="L13" s="454">
        <f t="shared" si="1"/>
        <v>4500</v>
      </c>
      <c r="M13" s="453">
        <v>18000</v>
      </c>
      <c r="N13" s="454">
        <f t="shared" si="2"/>
        <v>18000</v>
      </c>
    </row>
    <row r="14" spans="2:14" ht="15" thickBot="1" x14ac:dyDescent="0.4">
      <c r="B14" s="632">
        <f>B13+1</f>
        <v>7</v>
      </c>
      <c r="C14" s="632">
        <v>202</v>
      </c>
      <c r="D14" s="1851" t="s">
        <v>888</v>
      </c>
      <c r="E14" s="1851"/>
      <c r="F14" s="1851"/>
      <c r="G14" s="633">
        <v>100</v>
      </c>
      <c r="H14" s="634" t="s">
        <v>3</v>
      </c>
      <c r="I14" s="453">
        <v>10</v>
      </c>
      <c r="J14" s="454">
        <f t="shared" si="0"/>
        <v>1000</v>
      </c>
      <c r="K14" s="453">
        <v>5</v>
      </c>
      <c r="L14" s="454">
        <f t="shared" si="1"/>
        <v>500</v>
      </c>
      <c r="M14" s="453">
        <v>5.5</v>
      </c>
      <c r="N14" s="454">
        <f t="shared" si="2"/>
        <v>550</v>
      </c>
    </row>
    <row r="15" spans="2:14" ht="15" thickBot="1" x14ac:dyDescent="0.4">
      <c r="B15" s="632">
        <f>B14+1</f>
        <v>8</v>
      </c>
      <c r="C15" s="632">
        <v>607</v>
      </c>
      <c r="D15" s="1851" t="s">
        <v>689</v>
      </c>
      <c r="E15" s="1851"/>
      <c r="F15" s="1851"/>
      <c r="G15" s="633">
        <v>650</v>
      </c>
      <c r="H15" s="634" t="s">
        <v>3</v>
      </c>
      <c r="I15" s="453">
        <v>3</v>
      </c>
      <c r="J15" s="454">
        <f t="shared" si="0"/>
        <v>1950</v>
      </c>
      <c r="K15" s="453">
        <v>12</v>
      </c>
      <c r="L15" s="454">
        <f t="shared" si="1"/>
        <v>7800</v>
      </c>
      <c r="M15" s="453">
        <v>10</v>
      </c>
      <c r="N15" s="454">
        <f t="shared" si="2"/>
        <v>6500</v>
      </c>
    </row>
    <row r="16" spans="2:14" ht="15" thickBot="1" x14ac:dyDescent="0.4">
      <c r="B16" s="635">
        <f>B15+1</f>
        <v>9</v>
      </c>
      <c r="C16" s="632">
        <v>651</v>
      </c>
      <c r="D16" s="1847" t="s">
        <v>111</v>
      </c>
      <c r="E16" s="1848"/>
      <c r="F16" s="1848"/>
      <c r="G16" s="636">
        <v>38</v>
      </c>
      <c r="H16" s="637" t="s">
        <v>4</v>
      </c>
      <c r="I16" s="455">
        <v>30</v>
      </c>
      <c r="J16" s="454">
        <f t="shared" si="0"/>
        <v>1140</v>
      </c>
      <c r="K16" s="455">
        <v>10</v>
      </c>
      <c r="L16" s="454">
        <f t="shared" si="1"/>
        <v>380</v>
      </c>
      <c r="M16" s="455">
        <v>30</v>
      </c>
      <c r="N16" s="454">
        <f t="shared" si="2"/>
        <v>1140</v>
      </c>
    </row>
    <row r="17" spans="2:14" ht="15" thickBot="1" x14ac:dyDescent="0.4">
      <c r="B17" s="635">
        <f t="shared" ref="B17:B21" si="4">B16+1</f>
        <v>10</v>
      </c>
      <c r="C17" s="632">
        <v>652</v>
      </c>
      <c r="D17" s="1847" t="s">
        <v>250</v>
      </c>
      <c r="E17" s="1848"/>
      <c r="F17" s="1848"/>
      <c r="G17" s="636">
        <v>38</v>
      </c>
      <c r="H17" s="637" t="s">
        <v>4</v>
      </c>
      <c r="I17" s="455">
        <v>35</v>
      </c>
      <c r="J17" s="454">
        <f t="shared" si="0"/>
        <v>1330</v>
      </c>
      <c r="K17" s="455">
        <v>20</v>
      </c>
      <c r="L17" s="454">
        <f t="shared" si="1"/>
        <v>760</v>
      </c>
      <c r="M17" s="455">
        <v>45</v>
      </c>
      <c r="N17" s="454">
        <f t="shared" si="2"/>
        <v>1710</v>
      </c>
    </row>
    <row r="18" spans="2:14" ht="15" thickBot="1" x14ac:dyDescent="0.4">
      <c r="B18" s="632">
        <f>B17+1</f>
        <v>11</v>
      </c>
      <c r="C18" s="632">
        <v>659</v>
      </c>
      <c r="D18" s="1851" t="s">
        <v>351</v>
      </c>
      <c r="E18" s="1851"/>
      <c r="F18" s="1851"/>
      <c r="G18" s="633">
        <v>5000</v>
      </c>
      <c r="H18" s="634" t="s">
        <v>8</v>
      </c>
      <c r="I18" s="453">
        <v>6</v>
      </c>
      <c r="J18" s="454">
        <f t="shared" si="0"/>
        <v>30000</v>
      </c>
      <c r="K18" s="453">
        <v>3</v>
      </c>
      <c r="L18" s="454">
        <f t="shared" si="1"/>
        <v>15000</v>
      </c>
      <c r="M18" s="453">
        <v>1.5</v>
      </c>
      <c r="N18" s="456">
        <f t="shared" si="2"/>
        <v>7500</v>
      </c>
    </row>
    <row r="19" spans="2:14" ht="15" thickBot="1" x14ac:dyDescent="0.4">
      <c r="B19" s="638">
        <f>B18+1</f>
        <v>12</v>
      </c>
      <c r="C19" s="629">
        <v>659</v>
      </c>
      <c r="D19" s="639" t="s">
        <v>246</v>
      </c>
      <c r="E19" s="640"/>
      <c r="F19" s="640"/>
      <c r="G19" s="641">
        <v>0.45</v>
      </c>
      <c r="H19" s="633" t="s">
        <v>247</v>
      </c>
      <c r="I19" s="457">
        <v>1500</v>
      </c>
      <c r="J19" s="454">
        <f t="shared" si="0"/>
        <v>675</v>
      </c>
      <c r="K19" s="457">
        <v>1200</v>
      </c>
      <c r="L19" s="454">
        <f t="shared" si="1"/>
        <v>540</v>
      </c>
      <c r="M19" s="457">
        <v>2340</v>
      </c>
      <c r="N19" s="454">
        <f t="shared" si="2"/>
        <v>1053</v>
      </c>
    </row>
    <row r="20" spans="2:14" ht="15" thickBot="1" x14ac:dyDescent="0.4">
      <c r="B20" s="638">
        <f t="shared" si="4"/>
        <v>13</v>
      </c>
      <c r="C20" s="629">
        <v>832</v>
      </c>
      <c r="D20" s="1851" t="s">
        <v>690</v>
      </c>
      <c r="E20" s="1853"/>
      <c r="F20" s="1853"/>
      <c r="G20" s="642">
        <v>1</v>
      </c>
      <c r="H20" s="633" t="s">
        <v>100</v>
      </c>
      <c r="I20" s="457">
        <v>5000</v>
      </c>
      <c r="J20" s="454">
        <f t="shared" si="0"/>
        <v>5000</v>
      </c>
      <c r="K20" s="457">
        <v>7500</v>
      </c>
      <c r="L20" s="454">
        <f t="shared" si="1"/>
        <v>7500</v>
      </c>
      <c r="M20" s="457">
        <v>8000</v>
      </c>
      <c r="N20" s="454">
        <f t="shared" si="2"/>
        <v>8000</v>
      </c>
    </row>
    <row r="21" spans="2:14" ht="15" thickBot="1" x14ac:dyDescent="0.4">
      <c r="B21" s="638">
        <f t="shared" si="4"/>
        <v>14</v>
      </c>
      <c r="C21" s="629">
        <v>832</v>
      </c>
      <c r="D21" s="1851" t="s">
        <v>235</v>
      </c>
      <c r="E21" s="1853"/>
      <c r="F21" s="1853"/>
      <c r="G21" s="642">
        <v>110</v>
      </c>
      <c r="H21" s="633" t="s">
        <v>8</v>
      </c>
      <c r="I21" s="457">
        <v>2</v>
      </c>
      <c r="J21" s="454">
        <f t="shared" si="0"/>
        <v>220</v>
      </c>
      <c r="K21" s="457">
        <v>1</v>
      </c>
      <c r="L21" s="454">
        <f t="shared" si="1"/>
        <v>110</v>
      </c>
      <c r="M21" s="457">
        <v>9.9</v>
      </c>
      <c r="N21" s="454">
        <f t="shared" si="2"/>
        <v>1089</v>
      </c>
    </row>
    <row r="22" spans="2:14" ht="15" thickBot="1" x14ac:dyDescent="0.4">
      <c r="B22" s="638">
        <f>B21+1</f>
        <v>15</v>
      </c>
      <c r="C22" s="629">
        <v>659</v>
      </c>
      <c r="D22" s="1851" t="s">
        <v>248</v>
      </c>
      <c r="E22" s="1853"/>
      <c r="F22" s="1853"/>
      <c r="G22" s="643">
        <v>13.5</v>
      </c>
      <c r="H22" s="633" t="s">
        <v>889</v>
      </c>
      <c r="I22" s="457">
        <v>50</v>
      </c>
      <c r="J22" s="454">
        <f t="shared" si="0"/>
        <v>675</v>
      </c>
      <c r="K22" s="457">
        <v>180</v>
      </c>
      <c r="L22" s="454">
        <f t="shared" si="1"/>
        <v>2430</v>
      </c>
      <c r="M22" s="457">
        <v>0.05</v>
      </c>
      <c r="N22" s="456">
        <f>M22*G22</f>
        <v>0.67500000000000004</v>
      </c>
    </row>
    <row r="23" spans="2:14" ht="15" thickBot="1" x14ac:dyDescent="0.4">
      <c r="B23" s="628" t="s">
        <v>890</v>
      </c>
      <c r="C23" s="628"/>
      <c r="D23" s="628"/>
      <c r="E23" s="628"/>
      <c r="F23" s="628"/>
      <c r="G23" s="628"/>
      <c r="H23" s="628"/>
      <c r="I23" s="452"/>
      <c r="J23" s="452"/>
      <c r="K23" s="452"/>
      <c r="L23" s="454"/>
      <c r="M23" s="452"/>
      <c r="N23" s="454"/>
    </row>
    <row r="24" spans="2:14" ht="15" thickBot="1" x14ac:dyDescent="0.4">
      <c r="B24" s="632">
        <f>B22+1</f>
        <v>16</v>
      </c>
      <c r="C24" s="632">
        <v>301</v>
      </c>
      <c r="D24" s="1847" t="s">
        <v>891</v>
      </c>
      <c r="E24" s="1847"/>
      <c r="F24" s="1847"/>
      <c r="G24" s="633">
        <v>11</v>
      </c>
      <c r="H24" s="634" t="s">
        <v>4</v>
      </c>
      <c r="I24" s="453">
        <v>900</v>
      </c>
      <c r="J24" s="454">
        <f t="shared" si="0"/>
        <v>9900</v>
      </c>
      <c r="K24" s="453">
        <v>400</v>
      </c>
      <c r="L24" s="454">
        <f t="shared" si="1"/>
        <v>4400</v>
      </c>
      <c r="M24" s="453">
        <v>450</v>
      </c>
      <c r="N24" s="454">
        <f t="shared" si="2"/>
        <v>4950</v>
      </c>
    </row>
    <row r="25" spans="2:14" ht="15" thickBot="1" x14ac:dyDescent="0.4">
      <c r="B25" s="632">
        <f t="shared" ref="B25:B30" si="5">B24+1</f>
        <v>17</v>
      </c>
      <c r="C25" s="632">
        <v>304</v>
      </c>
      <c r="D25" s="1851" t="s">
        <v>892</v>
      </c>
      <c r="E25" s="1851"/>
      <c r="F25" s="1851"/>
      <c r="G25" s="633">
        <v>108</v>
      </c>
      <c r="H25" s="634" t="s">
        <v>4</v>
      </c>
      <c r="I25" s="453">
        <v>75</v>
      </c>
      <c r="J25" s="454">
        <f t="shared" si="0"/>
        <v>8100</v>
      </c>
      <c r="K25" s="453">
        <v>38</v>
      </c>
      <c r="L25" s="454">
        <f t="shared" si="1"/>
        <v>4104</v>
      </c>
      <c r="M25" s="453">
        <v>70</v>
      </c>
      <c r="N25" s="454">
        <f t="shared" si="2"/>
        <v>7560</v>
      </c>
    </row>
    <row r="26" spans="2:14" ht="15" thickBot="1" x14ac:dyDescent="0.4">
      <c r="B26" s="632">
        <f t="shared" si="5"/>
        <v>18</v>
      </c>
      <c r="C26" s="632" t="s">
        <v>36</v>
      </c>
      <c r="D26" s="1847" t="s">
        <v>893</v>
      </c>
      <c r="E26" s="1847"/>
      <c r="F26" s="1847"/>
      <c r="G26" s="633">
        <v>91</v>
      </c>
      <c r="H26" s="632" t="s">
        <v>4</v>
      </c>
      <c r="I26" s="453">
        <v>85</v>
      </c>
      <c r="J26" s="454">
        <f t="shared" si="0"/>
        <v>7735</v>
      </c>
      <c r="K26" s="453">
        <v>65</v>
      </c>
      <c r="L26" s="454">
        <f t="shared" si="1"/>
        <v>5915</v>
      </c>
      <c r="M26" s="453">
        <v>90</v>
      </c>
      <c r="N26" s="454">
        <f t="shared" si="2"/>
        <v>8190</v>
      </c>
    </row>
    <row r="27" spans="2:14" ht="15" thickBot="1" x14ac:dyDescent="0.4">
      <c r="B27" s="632">
        <f t="shared" si="5"/>
        <v>19</v>
      </c>
      <c r="C27" s="632">
        <v>441</v>
      </c>
      <c r="D27" s="1851" t="s">
        <v>894</v>
      </c>
      <c r="E27" s="1851"/>
      <c r="F27" s="1851"/>
      <c r="G27" s="633">
        <v>5</v>
      </c>
      <c r="H27" s="634" t="s">
        <v>4</v>
      </c>
      <c r="I27" s="453">
        <v>1800</v>
      </c>
      <c r="J27" s="454">
        <f t="shared" si="0"/>
        <v>9000</v>
      </c>
      <c r="K27" s="453">
        <v>600</v>
      </c>
      <c r="L27" s="454">
        <f t="shared" si="1"/>
        <v>3000</v>
      </c>
      <c r="M27" s="453">
        <v>475</v>
      </c>
      <c r="N27" s="454">
        <f t="shared" si="2"/>
        <v>2375</v>
      </c>
    </row>
    <row r="28" spans="2:14" ht="15" thickBot="1" x14ac:dyDescent="0.4">
      <c r="B28" s="632">
        <f t="shared" si="5"/>
        <v>20</v>
      </c>
      <c r="C28" s="632">
        <v>253</v>
      </c>
      <c r="D28" s="639" t="s">
        <v>895</v>
      </c>
      <c r="E28" s="639"/>
      <c r="F28" s="639"/>
      <c r="G28" s="633">
        <v>82</v>
      </c>
      <c r="H28" s="634" t="s">
        <v>8</v>
      </c>
      <c r="I28" s="453">
        <v>40</v>
      </c>
      <c r="J28" s="454">
        <f t="shared" si="0"/>
        <v>3280</v>
      </c>
      <c r="K28" s="453">
        <v>10</v>
      </c>
      <c r="L28" s="454">
        <f t="shared" si="1"/>
        <v>820</v>
      </c>
      <c r="M28" s="453">
        <v>50</v>
      </c>
      <c r="N28" s="454">
        <f t="shared" si="2"/>
        <v>4100</v>
      </c>
    </row>
    <row r="29" spans="2:14" ht="15" thickBot="1" x14ac:dyDescent="0.4">
      <c r="B29" s="632">
        <f t="shared" si="5"/>
        <v>21</v>
      </c>
      <c r="C29" s="632" t="s">
        <v>36</v>
      </c>
      <c r="D29" s="1847" t="s">
        <v>896</v>
      </c>
      <c r="E29" s="1847"/>
      <c r="F29" s="1847"/>
      <c r="G29" s="634">
        <v>4</v>
      </c>
      <c r="H29" s="632" t="s">
        <v>10</v>
      </c>
      <c r="I29" s="453">
        <v>750</v>
      </c>
      <c r="J29" s="454">
        <f t="shared" si="0"/>
        <v>3000</v>
      </c>
      <c r="K29" s="453">
        <v>650</v>
      </c>
      <c r="L29" s="454">
        <f t="shared" si="1"/>
        <v>2600</v>
      </c>
      <c r="M29" s="453">
        <v>800</v>
      </c>
      <c r="N29" s="454">
        <f t="shared" si="2"/>
        <v>3200</v>
      </c>
    </row>
    <row r="30" spans="2:14" ht="15" thickBot="1" x14ac:dyDescent="0.4">
      <c r="B30" s="632">
        <f t="shared" si="5"/>
        <v>22</v>
      </c>
      <c r="C30" s="632" t="s">
        <v>36</v>
      </c>
      <c r="D30" s="1847" t="s">
        <v>897</v>
      </c>
      <c r="E30" s="1847"/>
      <c r="F30" s="1847"/>
      <c r="G30" s="634">
        <v>360</v>
      </c>
      <c r="H30" s="632" t="s">
        <v>3</v>
      </c>
      <c r="I30" s="453">
        <v>75</v>
      </c>
      <c r="J30" s="454">
        <f t="shared" si="0"/>
        <v>27000</v>
      </c>
      <c r="K30" s="453">
        <v>38</v>
      </c>
      <c r="L30" s="454">
        <f t="shared" si="1"/>
        <v>13680</v>
      </c>
      <c r="M30" s="453">
        <v>45</v>
      </c>
      <c r="N30" s="454">
        <f t="shared" si="2"/>
        <v>16200</v>
      </c>
    </row>
    <row r="31" spans="2:14" ht="15" thickBot="1" x14ac:dyDescent="0.4">
      <c r="B31" s="628" t="s">
        <v>898</v>
      </c>
      <c r="C31" s="628"/>
      <c r="D31" s="628"/>
      <c r="E31" s="628"/>
      <c r="F31" s="628"/>
      <c r="G31" s="628"/>
      <c r="H31" s="628"/>
      <c r="I31" s="452"/>
      <c r="J31" s="452"/>
      <c r="L31" s="454"/>
      <c r="N31" s="454"/>
    </row>
    <row r="32" spans="2:14" ht="15" thickBot="1" x14ac:dyDescent="0.4">
      <c r="B32" s="644">
        <f>B30+1</f>
        <v>23</v>
      </c>
      <c r="C32" s="645" t="s">
        <v>36</v>
      </c>
      <c r="D32" s="1852" t="s">
        <v>899</v>
      </c>
      <c r="E32" s="1852"/>
      <c r="F32" s="1852"/>
      <c r="G32" s="646">
        <v>10</v>
      </c>
      <c r="H32" s="644" t="s">
        <v>900</v>
      </c>
      <c r="I32" s="458">
        <v>500</v>
      </c>
      <c r="J32" s="454">
        <f t="shared" si="0"/>
        <v>5000</v>
      </c>
      <c r="K32" s="458">
        <v>250</v>
      </c>
      <c r="L32" s="454">
        <f t="shared" si="1"/>
        <v>2500</v>
      </c>
      <c r="M32" s="458">
        <v>250</v>
      </c>
      <c r="N32" s="454">
        <f t="shared" si="2"/>
        <v>2500</v>
      </c>
    </row>
    <row r="33" spans="2:14" ht="15" thickBot="1" x14ac:dyDescent="0.4">
      <c r="B33" s="644">
        <f t="shared" ref="B33:B38" si="6">B32+1</f>
        <v>24</v>
      </c>
      <c r="C33" s="645" t="s">
        <v>36</v>
      </c>
      <c r="D33" s="1852" t="s">
        <v>901</v>
      </c>
      <c r="E33" s="1852"/>
      <c r="F33" s="1852"/>
      <c r="G33" s="646">
        <v>1</v>
      </c>
      <c r="H33" s="644" t="s">
        <v>10</v>
      </c>
      <c r="I33" s="458">
        <v>120000</v>
      </c>
      <c r="J33" s="454">
        <f t="shared" si="0"/>
        <v>120000</v>
      </c>
      <c r="K33" s="458">
        <v>140000</v>
      </c>
      <c r="L33" s="454">
        <f t="shared" si="1"/>
        <v>140000</v>
      </c>
      <c r="M33" s="458">
        <v>160000</v>
      </c>
      <c r="N33" s="454">
        <f t="shared" si="2"/>
        <v>160000</v>
      </c>
    </row>
    <row r="34" spans="2:14" ht="15" thickBot="1" x14ac:dyDescent="0.4">
      <c r="B34" s="644">
        <f t="shared" si="6"/>
        <v>25</v>
      </c>
      <c r="C34" s="645" t="s">
        <v>36</v>
      </c>
      <c r="D34" s="1854" t="s">
        <v>902</v>
      </c>
      <c r="E34" s="1854"/>
      <c r="F34" s="1854"/>
      <c r="G34" s="646">
        <v>1</v>
      </c>
      <c r="H34" s="644" t="s">
        <v>10</v>
      </c>
      <c r="I34" s="458">
        <v>75000</v>
      </c>
      <c r="J34" s="454">
        <f t="shared" si="0"/>
        <v>75000</v>
      </c>
      <c r="K34" s="458">
        <v>80000</v>
      </c>
      <c r="L34" s="454">
        <f t="shared" si="1"/>
        <v>80000</v>
      </c>
      <c r="M34" s="458">
        <v>41000</v>
      </c>
      <c r="N34" s="454">
        <f t="shared" si="2"/>
        <v>41000</v>
      </c>
    </row>
    <row r="35" spans="2:14" ht="15" thickBot="1" x14ac:dyDescent="0.4">
      <c r="B35" s="644">
        <f t="shared" si="6"/>
        <v>26</v>
      </c>
      <c r="C35" s="645" t="s">
        <v>36</v>
      </c>
      <c r="D35" s="1852" t="s">
        <v>903</v>
      </c>
      <c r="E35" s="1852"/>
      <c r="F35" s="1852"/>
      <c r="G35" s="646">
        <v>1</v>
      </c>
      <c r="H35" s="644" t="s">
        <v>10</v>
      </c>
      <c r="I35" s="458">
        <v>20000</v>
      </c>
      <c r="J35" s="454">
        <f t="shared" si="0"/>
        <v>20000</v>
      </c>
      <c r="K35" s="458">
        <v>35000</v>
      </c>
      <c r="L35" s="454">
        <f t="shared" si="1"/>
        <v>35000</v>
      </c>
      <c r="M35" s="458">
        <v>18000</v>
      </c>
      <c r="N35" s="454">
        <f t="shared" si="2"/>
        <v>18000</v>
      </c>
    </row>
    <row r="36" spans="2:14" ht="15" thickBot="1" x14ac:dyDescent="0.4">
      <c r="B36" s="644">
        <f>B35+1</f>
        <v>27</v>
      </c>
      <c r="C36" s="645" t="s">
        <v>36</v>
      </c>
      <c r="D36" s="1854" t="s">
        <v>904</v>
      </c>
      <c r="E36" s="1854"/>
      <c r="F36" s="1854"/>
      <c r="G36" s="647">
        <v>1</v>
      </c>
      <c r="H36" s="645" t="s">
        <v>10</v>
      </c>
      <c r="I36" s="458">
        <v>32000</v>
      </c>
      <c r="J36" s="454">
        <f t="shared" si="0"/>
        <v>32000</v>
      </c>
      <c r="K36" s="458">
        <v>25000</v>
      </c>
      <c r="L36" s="454">
        <f t="shared" si="1"/>
        <v>25000</v>
      </c>
      <c r="M36" s="458">
        <v>35000</v>
      </c>
      <c r="N36" s="454">
        <f t="shared" si="2"/>
        <v>35000</v>
      </c>
    </row>
    <row r="37" spans="2:14" ht="15" thickBot="1" x14ac:dyDescent="0.4">
      <c r="B37" s="644">
        <f>B36+1</f>
        <v>28</v>
      </c>
      <c r="C37" s="645" t="s">
        <v>36</v>
      </c>
      <c r="D37" s="1851" t="s">
        <v>905</v>
      </c>
      <c r="E37" s="1851"/>
      <c r="F37" s="1851"/>
      <c r="G37" s="648">
        <v>1</v>
      </c>
      <c r="H37" s="632" t="s">
        <v>10</v>
      </c>
      <c r="I37" s="453">
        <v>6000</v>
      </c>
      <c r="J37" s="454">
        <f t="shared" si="0"/>
        <v>6000</v>
      </c>
      <c r="K37" s="453">
        <v>3000</v>
      </c>
      <c r="L37" s="454">
        <f t="shared" si="1"/>
        <v>3000</v>
      </c>
      <c r="M37" s="453">
        <v>7520</v>
      </c>
      <c r="N37" s="454">
        <f t="shared" si="2"/>
        <v>7520</v>
      </c>
    </row>
    <row r="38" spans="2:14" ht="15" thickBot="1" x14ac:dyDescent="0.4">
      <c r="B38" s="644">
        <f t="shared" si="6"/>
        <v>29</v>
      </c>
      <c r="C38" s="645" t="s">
        <v>36</v>
      </c>
      <c r="D38" s="1851" t="s">
        <v>906</v>
      </c>
      <c r="E38" s="1851"/>
      <c r="F38" s="1851"/>
      <c r="G38" s="648">
        <v>1</v>
      </c>
      <c r="H38" s="632" t="s">
        <v>10</v>
      </c>
      <c r="I38" s="453">
        <v>4000</v>
      </c>
      <c r="J38" s="454">
        <f t="shared" si="0"/>
        <v>4000</v>
      </c>
      <c r="K38" s="453">
        <v>1900</v>
      </c>
      <c r="L38" s="454">
        <f t="shared" si="1"/>
        <v>1900</v>
      </c>
      <c r="M38" s="453">
        <v>16800</v>
      </c>
      <c r="N38" s="454">
        <f t="shared" si="2"/>
        <v>16800</v>
      </c>
    </row>
    <row r="39" spans="2:14" ht="15" thickBot="1" x14ac:dyDescent="0.4">
      <c r="B39" s="628" t="s">
        <v>907</v>
      </c>
      <c r="C39" s="628"/>
      <c r="D39" s="628"/>
      <c r="E39" s="628"/>
      <c r="F39" s="628"/>
      <c r="G39" s="628"/>
      <c r="H39" s="628"/>
      <c r="I39" s="452"/>
      <c r="J39" s="452"/>
      <c r="L39" s="454"/>
      <c r="N39" s="454"/>
    </row>
    <row r="40" spans="2:14" ht="15" thickBot="1" x14ac:dyDescent="0.4">
      <c r="B40" s="644">
        <f>B38+1</f>
        <v>30</v>
      </c>
      <c r="C40" s="645" t="s">
        <v>36</v>
      </c>
      <c r="D40" s="1852" t="s">
        <v>899</v>
      </c>
      <c r="E40" s="1852"/>
      <c r="F40" s="1852"/>
      <c r="G40" s="646">
        <v>10</v>
      </c>
      <c r="H40" s="644" t="s">
        <v>900</v>
      </c>
      <c r="I40" s="458">
        <v>500</v>
      </c>
      <c r="J40" s="454">
        <f t="shared" si="0"/>
        <v>5000</v>
      </c>
      <c r="K40" s="458">
        <v>250</v>
      </c>
      <c r="L40" s="454">
        <f t="shared" si="1"/>
        <v>2500</v>
      </c>
      <c r="M40" s="458">
        <v>250</v>
      </c>
      <c r="N40" s="454">
        <f t="shared" si="2"/>
        <v>2500</v>
      </c>
    </row>
    <row r="41" spans="2:14" ht="15" thickBot="1" x14ac:dyDescent="0.4">
      <c r="B41" s="644">
        <f t="shared" ref="B41:B47" si="7">B40+1</f>
        <v>31</v>
      </c>
      <c r="C41" s="645" t="s">
        <v>36</v>
      </c>
      <c r="D41" s="1852" t="s">
        <v>908</v>
      </c>
      <c r="E41" s="1852"/>
      <c r="F41" s="1852"/>
      <c r="G41" s="646">
        <v>1</v>
      </c>
      <c r="H41" s="644" t="s">
        <v>10</v>
      </c>
      <c r="I41" s="458">
        <v>140000</v>
      </c>
      <c r="J41" s="454">
        <f t="shared" si="0"/>
        <v>140000</v>
      </c>
      <c r="K41" s="458">
        <v>150000</v>
      </c>
      <c r="L41" s="454">
        <f t="shared" si="1"/>
        <v>150000</v>
      </c>
      <c r="M41" s="458">
        <v>141000</v>
      </c>
      <c r="N41" s="454">
        <f t="shared" si="2"/>
        <v>141000</v>
      </c>
    </row>
    <row r="42" spans="2:14" ht="15" thickBot="1" x14ac:dyDescent="0.4">
      <c r="B42" s="644">
        <f t="shared" si="7"/>
        <v>32</v>
      </c>
      <c r="C42" s="645" t="s">
        <v>36</v>
      </c>
      <c r="D42" s="1854" t="s">
        <v>909</v>
      </c>
      <c r="E42" s="1854"/>
      <c r="F42" s="1854"/>
      <c r="G42" s="646">
        <v>1</v>
      </c>
      <c r="H42" s="644" t="s">
        <v>10</v>
      </c>
      <c r="I42" s="458">
        <v>75000</v>
      </c>
      <c r="J42" s="454">
        <f t="shared" si="0"/>
        <v>75000</v>
      </c>
      <c r="K42" s="458">
        <v>90000</v>
      </c>
      <c r="L42" s="454">
        <f t="shared" si="1"/>
        <v>90000</v>
      </c>
      <c r="M42" s="458">
        <v>38000</v>
      </c>
      <c r="N42" s="454">
        <f t="shared" si="2"/>
        <v>38000</v>
      </c>
    </row>
    <row r="43" spans="2:14" ht="15" thickBot="1" x14ac:dyDescent="0.4">
      <c r="B43" s="644">
        <f t="shared" si="7"/>
        <v>33</v>
      </c>
      <c r="C43" s="645" t="s">
        <v>36</v>
      </c>
      <c r="D43" s="1852" t="s">
        <v>903</v>
      </c>
      <c r="E43" s="1852"/>
      <c r="F43" s="1852"/>
      <c r="G43" s="646">
        <v>1</v>
      </c>
      <c r="H43" s="644" t="s">
        <v>10</v>
      </c>
      <c r="I43" s="458">
        <v>25000</v>
      </c>
      <c r="J43" s="454">
        <f t="shared" si="0"/>
        <v>25000</v>
      </c>
      <c r="K43" s="458">
        <v>35000</v>
      </c>
      <c r="L43" s="454">
        <f t="shared" si="1"/>
        <v>35000</v>
      </c>
      <c r="M43" s="458">
        <v>18000</v>
      </c>
      <c r="N43" s="454">
        <f t="shared" si="2"/>
        <v>18000</v>
      </c>
    </row>
    <row r="44" spans="2:14" ht="15" thickBot="1" x14ac:dyDescent="0.4">
      <c r="B44" s="644">
        <f t="shared" si="7"/>
        <v>34</v>
      </c>
      <c r="C44" s="645" t="s">
        <v>36</v>
      </c>
      <c r="D44" s="1852" t="s">
        <v>910</v>
      </c>
      <c r="E44" s="1852"/>
      <c r="F44" s="1852"/>
      <c r="G44" s="646">
        <v>1</v>
      </c>
      <c r="H44" s="644" t="s">
        <v>10</v>
      </c>
      <c r="I44" s="458">
        <v>20000</v>
      </c>
      <c r="J44" s="454">
        <f t="shared" si="0"/>
        <v>20000</v>
      </c>
      <c r="K44" s="458">
        <v>10600</v>
      </c>
      <c r="L44" s="454">
        <f t="shared" si="1"/>
        <v>10600</v>
      </c>
      <c r="M44" s="458">
        <v>15000</v>
      </c>
      <c r="N44" s="454">
        <f t="shared" si="2"/>
        <v>15000</v>
      </c>
    </row>
    <row r="45" spans="2:14" ht="15" thickBot="1" x14ac:dyDescent="0.4">
      <c r="B45" s="644">
        <f>B44+1</f>
        <v>35</v>
      </c>
      <c r="C45" s="645" t="s">
        <v>36</v>
      </c>
      <c r="D45" s="1854" t="s">
        <v>904</v>
      </c>
      <c r="E45" s="1854"/>
      <c r="F45" s="1854"/>
      <c r="G45" s="647">
        <v>1</v>
      </c>
      <c r="H45" s="645" t="s">
        <v>10</v>
      </c>
      <c r="I45" s="458">
        <v>28000</v>
      </c>
      <c r="J45" s="454">
        <f t="shared" si="0"/>
        <v>28000</v>
      </c>
      <c r="K45" s="458">
        <v>28000</v>
      </c>
      <c r="L45" s="454">
        <f t="shared" si="1"/>
        <v>28000</v>
      </c>
      <c r="M45" s="458">
        <v>41000</v>
      </c>
      <c r="N45" s="454">
        <f t="shared" si="2"/>
        <v>41000</v>
      </c>
    </row>
    <row r="46" spans="2:14" ht="15" thickBot="1" x14ac:dyDescent="0.4">
      <c r="B46" s="644">
        <f>B45+1</f>
        <v>36</v>
      </c>
      <c r="C46" s="645" t="s">
        <v>36</v>
      </c>
      <c r="D46" s="1851" t="s">
        <v>905</v>
      </c>
      <c r="E46" s="1851"/>
      <c r="F46" s="1851"/>
      <c r="G46" s="648">
        <v>1</v>
      </c>
      <c r="H46" s="632" t="s">
        <v>10</v>
      </c>
      <c r="I46" s="453">
        <v>6000</v>
      </c>
      <c r="J46" s="454">
        <f t="shared" si="0"/>
        <v>6000</v>
      </c>
      <c r="K46" s="453">
        <v>3000</v>
      </c>
      <c r="L46" s="454">
        <f t="shared" si="1"/>
        <v>3000</v>
      </c>
      <c r="M46" s="453">
        <v>7250</v>
      </c>
      <c r="N46" s="454">
        <f t="shared" si="2"/>
        <v>7250</v>
      </c>
    </row>
    <row r="47" spans="2:14" ht="15" thickBot="1" x14ac:dyDescent="0.4">
      <c r="B47" s="644">
        <f t="shared" si="7"/>
        <v>37</v>
      </c>
      <c r="C47" s="645" t="s">
        <v>36</v>
      </c>
      <c r="D47" s="1851" t="s">
        <v>906</v>
      </c>
      <c r="E47" s="1851"/>
      <c r="F47" s="1851"/>
      <c r="G47" s="648">
        <v>1</v>
      </c>
      <c r="H47" s="632" t="s">
        <v>10</v>
      </c>
      <c r="I47" s="453">
        <v>4000</v>
      </c>
      <c r="J47" s="454">
        <f t="shared" si="0"/>
        <v>4000</v>
      </c>
      <c r="K47" s="453">
        <v>1900</v>
      </c>
      <c r="L47" s="454">
        <f t="shared" si="1"/>
        <v>1900</v>
      </c>
      <c r="M47" s="453">
        <v>19500</v>
      </c>
      <c r="N47" s="454">
        <f t="shared" si="2"/>
        <v>19500</v>
      </c>
    </row>
    <row r="48" spans="2:14" ht="15" thickBot="1" x14ac:dyDescent="0.4">
      <c r="B48" s="628" t="s">
        <v>911</v>
      </c>
      <c r="C48" s="628"/>
      <c r="D48" s="628"/>
      <c r="E48" s="628"/>
      <c r="F48" s="628"/>
      <c r="G48" s="628"/>
      <c r="H48" s="628"/>
      <c r="I48" s="452"/>
      <c r="J48" s="452"/>
      <c r="L48" s="454"/>
      <c r="N48" s="454"/>
    </row>
    <row r="49" spans="2:14" ht="15" thickBot="1" x14ac:dyDescent="0.4">
      <c r="B49" s="635">
        <f>B47+1</f>
        <v>38</v>
      </c>
      <c r="C49" s="632" t="s">
        <v>36</v>
      </c>
      <c r="D49" s="1847" t="s">
        <v>729</v>
      </c>
      <c r="E49" s="1847"/>
      <c r="F49" s="1847"/>
      <c r="G49" s="642">
        <v>1285</v>
      </c>
      <c r="H49" s="629" t="s">
        <v>3</v>
      </c>
      <c r="I49" s="457">
        <v>30</v>
      </c>
      <c r="J49" s="454">
        <f t="shared" si="0"/>
        <v>38550</v>
      </c>
      <c r="K49" s="457">
        <v>56</v>
      </c>
      <c r="L49" s="454">
        <f t="shared" si="1"/>
        <v>71960</v>
      </c>
      <c r="M49" s="457">
        <v>80</v>
      </c>
      <c r="N49" s="454">
        <f t="shared" si="2"/>
        <v>102800</v>
      </c>
    </row>
    <row r="50" spans="2:14" ht="15" thickBot="1" x14ac:dyDescent="0.4">
      <c r="B50" s="635">
        <f>B49+1</f>
        <v>39</v>
      </c>
      <c r="C50" s="632" t="s">
        <v>36</v>
      </c>
      <c r="D50" s="1847" t="s">
        <v>912</v>
      </c>
      <c r="E50" s="1847"/>
      <c r="F50" s="1847"/>
      <c r="G50" s="642">
        <v>7740</v>
      </c>
      <c r="H50" s="629" t="s">
        <v>3</v>
      </c>
      <c r="I50" s="457">
        <v>21.5</v>
      </c>
      <c r="J50" s="454">
        <f t="shared" si="0"/>
        <v>166410</v>
      </c>
      <c r="K50" s="457">
        <v>32</v>
      </c>
      <c r="L50" s="454">
        <f t="shared" si="1"/>
        <v>247680</v>
      </c>
      <c r="M50" s="457">
        <v>18</v>
      </c>
      <c r="N50" s="454">
        <f t="shared" si="2"/>
        <v>139320</v>
      </c>
    </row>
    <row r="51" spans="2:14" ht="15" thickBot="1" x14ac:dyDescent="0.4">
      <c r="B51" s="635">
        <f>B50+1</f>
        <v>40</v>
      </c>
      <c r="C51" s="632" t="s">
        <v>36</v>
      </c>
      <c r="D51" s="1847" t="s">
        <v>913</v>
      </c>
      <c r="E51" s="1847"/>
      <c r="F51" s="1847"/>
      <c r="G51" s="647">
        <v>1378</v>
      </c>
      <c r="H51" s="645" t="s">
        <v>3</v>
      </c>
      <c r="I51" s="458">
        <v>20</v>
      </c>
      <c r="J51" s="454">
        <f t="shared" si="0"/>
        <v>27560</v>
      </c>
      <c r="K51" s="458">
        <v>30</v>
      </c>
      <c r="L51" s="454">
        <f t="shared" si="1"/>
        <v>41340</v>
      </c>
      <c r="M51" s="458">
        <v>30</v>
      </c>
      <c r="N51" s="454">
        <f t="shared" si="2"/>
        <v>41340</v>
      </c>
    </row>
    <row r="52" spans="2:14" ht="15" thickBot="1" x14ac:dyDescent="0.4">
      <c r="B52" s="635">
        <f>B51+1</f>
        <v>41</v>
      </c>
      <c r="C52" s="632" t="s">
        <v>36</v>
      </c>
      <c r="D52" s="1850" t="s">
        <v>914</v>
      </c>
      <c r="E52" s="1850"/>
      <c r="F52" s="1850"/>
      <c r="G52" s="647">
        <v>172</v>
      </c>
      <c r="H52" s="645" t="s">
        <v>3</v>
      </c>
      <c r="I52" s="458">
        <v>19</v>
      </c>
      <c r="J52" s="454">
        <f t="shared" si="0"/>
        <v>3268</v>
      </c>
      <c r="K52" s="458">
        <v>18</v>
      </c>
      <c r="L52" s="454">
        <f t="shared" si="1"/>
        <v>3096</v>
      </c>
      <c r="M52" s="458">
        <v>30</v>
      </c>
      <c r="N52" s="454">
        <f t="shared" si="2"/>
        <v>5160</v>
      </c>
    </row>
    <row r="53" spans="2:14" ht="15" thickBot="1" x14ac:dyDescent="0.4">
      <c r="B53" s="635">
        <f t="shared" ref="B53:B57" si="8">B52+1</f>
        <v>42</v>
      </c>
      <c r="C53" s="632" t="s">
        <v>36</v>
      </c>
      <c r="D53" s="1850" t="s">
        <v>915</v>
      </c>
      <c r="E53" s="1850"/>
      <c r="F53" s="1850"/>
      <c r="G53" s="647">
        <v>456</v>
      </c>
      <c r="H53" s="645" t="s">
        <v>3</v>
      </c>
      <c r="I53" s="458">
        <v>25</v>
      </c>
      <c r="J53" s="454">
        <f t="shared" si="0"/>
        <v>11400</v>
      </c>
      <c r="K53" s="458">
        <v>36</v>
      </c>
      <c r="L53" s="454">
        <f t="shared" si="1"/>
        <v>16416</v>
      </c>
      <c r="M53" s="458">
        <v>32</v>
      </c>
      <c r="N53" s="454">
        <f t="shared" si="2"/>
        <v>14592</v>
      </c>
    </row>
    <row r="54" spans="2:14" ht="15" thickBot="1" x14ac:dyDescent="0.4">
      <c r="B54" s="635">
        <f t="shared" si="8"/>
        <v>43</v>
      </c>
      <c r="C54" s="632" t="s">
        <v>36</v>
      </c>
      <c r="D54" s="1847" t="s">
        <v>916</v>
      </c>
      <c r="E54" s="1847"/>
      <c r="F54" s="1847"/>
      <c r="G54" s="647">
        <v>3</v>
      </c>
      <c r="H54" s="645" t="s">
        <v>10</v>
      </c>
      <c r="I54" s="458">
        <v>5500</v>
      </c>
      <c r="J54" s="454">
        <f t="shared" si="0"/>
        <v>16500</v>
      </c>
      <c r="K54" s="458">
        <v>7200</v>
      </c>
      <c r="L54" s="454">
        <f t="shared" si="1"/>
        <v>21600</v>
      </c>
      <c r="M54" s="458">
        <v>6200</v>
      </c>
      <c r="N54" s="454">
        <f t="shared" si="2"/>
        <v>18600</v>
      </c>
    </row>
    <row r="55" spans="2:14" ht="15" thickBot="1" x14ac:dyDescent="0.4">
      <c r="B55" s="635">
        <f t="shared" si="8"/>
        <v>44</v>
      </c>
      <c r="C55" s="632" t="s">
        <v>36</v>
      </c>
      <c r="D55" s="1847" t="s">
        <v>917</v>
      </c>
      <c r="E55" s="1847"/>
      <c r="F55" s="1847"/>
      <c r="G55" s="647">
        <v>3</v>
      </c>
      <c r="H55" s="645" t="s">
        <v>10</v>
      </c>
      <c r="I55" s="458">
        <v>3000</v>
      </c>
      <c r="J55" s="454">
        <f t="shared" si="0"/>
        <v>9000</v>
      </c>
      <c r="K55" s="458">
        <v>4200</v>
      </c>
      <c r="L55" s="454">
        <f t="shared" si="1"/>
        <v>12600</v>
      </c>
      <c r="M55" s="458">
        <v>2500</v>
      </c>
      <c r="N55" s="454">
        <f t="shared" si="2"/>
        <v>7500</v>
      </c>
    </row>
    <row r="56" spans="2:14" ht="15" thickBot="1" x14ac:dyDescent="0.4">
      <c r="B56" s="635">
        <f t="shared" si="8"/>
        <v>45</v>
      </c>
      <c r="C56" s="632" t="s">
        <v>36</v>
      </c>
      <c r="D56" s="1847" t="s">
        <v>918</v>
      </c>
      <c r="E56" s="1847"/>
      <c r="F56" s="1847"/>
      <c r="G56" s="647">
        <v>3</v>
      </c>
      <c r="H56" s="645" t="s">
        <v>10</v>
      </c>
      <c r="I56" s="458">
        <v>1000</v>
      </c>
      <c r="J56" s="454">
        <f t="shared" si="0"/>
        <v>3000</v>
      </c>
      <c r="K56" s="458">
        <v>250</v>
      </c>
      <c r="L56" s="454">
        <f t="shared" si="1"/>
        <v>750</v>
      </c>
      <c r="M56" s="458">
        <v>3000</v>
      </c>
      <c r="N56" s="454">
        <f t="shared" si="2"/>
        <v>9000</v>
      </c>
    </row>
    <row r="57" spans="2:14" ht="15" thickBot="1" x14ac:dyDescent="0.4">
      <c r="B57" s="635">
        <f t="shared" si="8"/>
        <v>46</v>
      </c>
      <c r="C57" s="632" t="s">
        <v>36</v>
      </c>
      <c r="D57" s="1847" t="s">
        <v>730</v>
      </c>
      <c r="E57" s="1847"/>
      <c r="F57" s="1847"/>
      <c r="G57" s="647">
        <v>7</v>
      </c>
      <c r="H57" s="645" t="s">
        <v>10</v>
      </c>
      <c r="I57" s="458">
        <v>4500</v>
      </c>
      <c r="J57" s="454">
        <f t="shared" si="0"/>
        <v>31500</v>
      </c>
      <c r="K57" s="458">
        <v>3600</v>
      </c>
      <c r="L57" s="454">
        <f t="shared" si="1"/>
        <v>25200</v>
      </c>
      <c r="M57" s="458">
        <v>5200</v>
      </c>
      <c r="N57" s="454">
        <f t="shared" si="2"/>
        <v>36400</v>
      </c>
    </row>
    <row r="58" spans="2:14" ht="15" thickBot="1" x14ac:dyDescent="0.4">
      <c r="B58" s="635">
        <f>B57+1</f>
        <v>47</v>
      </c>
      <c r="C58" s="632" t="s">
        <v>36</v>
      </c>
      <c r="D58" s="1847" t="s">
        <v>919</v>
      </c>
      <c r="E58" s="1847"/>
      <c r="F58" s="1847"/>
      <c r="G58" s="648">
        <v>1</v>
      </c>
      <c r="H58" s="632" t="s">
        <v>10</v>
      </c>
      <c r="I58" s="457">
        <v>9500</v>
      </c>
      <c r="J58" s="454">
        <f t="shared" si="0"/>
        <v>9500</v>
      </c>
      <c r="K58" s="457">
        <v>2800</v>
      </c>
      <c r="L58" s="454">
        <f t="shared" si="1"/>
        <v>2800</v>
      </c>
      <c r="M58" s="457">
        <v>7400</v>
      </c>
      <c r="N58" s="454">
        <f t="shared" si="2"/>
        <v>7400</v>
      </c>
    </row>
    <row r="59" spans="2:14" ht="15" thickBot="1" x14ac:dyDescent="0.4">
      <c r="B59" s="635">
        <f>B58+1</f>
        <v>48</v>
      </c>
      <c r="C59" s="632" t="s">
        <v>36</v>
      </c>
      <c r="D59" s="631" t="s">
        <v>920</v>
      </c>
      <c r="E59" s="631"/>
      <c r="F59" s="631"/>
      <c r="G59" s="647">
        <v>2</v>
      </c>
      <c r="H59" s="645" t="s">
        <v>10</v>
      </c>
      <c r="I59" s="458">
        <v>9000</v>
      </c>
      <c r="J59" s="454">
        <f t="shared" si="0"/>
        <v>18000</v>
      </c>
      <c r="K59" s="458">
        <v>3500</v>
      </c>
      <c r="L59" s="454">
        <f t="shared" si="1"/>
        <v>7000</v>
      </c>
      <c r="M59" s="458">
        <v>7500</v>
      </c>
      <c r="N59" s="454">
        <f t="shared" si="2"/>
        <v>15000</v>
      </c>
    </row>
    <row r="60" spans="2:14" ht="15" thickBot="1" x14ac:dyDescent="0.4">
      <c r="B60" s="635">
        <f t="shared" ref="B60:B65" si="9">B59+1</f>
        <v>49</v>
      </c>
      <c r="C60" s="632" t="s">
        <v>36</v>
      </c>
      <c r="D60" s="1851" t="s">
        <v>921</v>
      </c>
      <c r="E60" s="1851"/>
      <c r="F60" s="1851"/>
      <c r="G60" s="647">
        <v>30</v>
      </c>
      <c r="H60" s="644" t="s">
        <v>3</v>
      </c>
      <c r="I60" s="458">
        <v>25</v>
      </c>
      <c r="J60" s="454">
        <f t="shared" si="0"/>
        <v>750</v>
      </c>
      <c r="K60" s="458">
        <v>30</v>
      </c>
      <c r="L60" s="454">
        <f t="shared" si="1"/>
        <v>900</v>
      </c>
      <c r="M60" s="458">
        <v>60</v>
      </c>
      <c r="N60" s="454">
        <f t="shared" si="2"/>
        <v>1800</v>
      </c>
    </row>
    <row r="61" spans="2:14" ht="15" thickBot="1" x14ac:dyDescent="0.4">
      <c r="B61" s="635">
        <f t="shared" si="9"/>
        <v>50</v>
      </c>
      <c r="C61" s="632" t="s">
        <v>36</v>
      </c>
      <c r="D61" s="1847" t="s">
        <v>922</v>
      </c>
      <c r="E61" s="1848"/>
      <c r="F61" s="1848"/>
      <c r="G61" s="642">
        <v>0</v>
      </c>
      <c r="H61" s="634" t="s">
        <v>3</v>
      </c>
      <c r="I61" s="455">
        <v>0</v>
      </c>
      <c r="J61" s="454">
        <f t="shared" si="0"/>
        <v>0</v>
      </c>
      <c r="K61" s="455"/>
      <c r="L61" s="454">
        <f t="shared" si="1"/>
        <v>0</v>
      </c>
      <c r="M61" s="455">
        <v>0</v>
      </c>
      <c r="N61" s="454">
        <f t="shared" si="2"/>
        <v>0</v>
      </c>
    </row>
    <row r="62" spans="2:14" ht="15" thickBot="1" x14ac:dyDescent="0.4">
      <c r="B62" s="635">
        <f t="shared" si="9"/>
        <v>51</v>
      </c>
      <c r="C62" s="632" t="s">
        <v>36</v>
      </c>
      <c r="D62" s="1847" t="s">
        <v>923</v>
      </c>
      <c r="E62" s="1848"/>
      <c r="F62" s="1848"/>
      <c r="G62" s="642">
        <v>0</v>
      </c>
      <c r="H62" s="648" t="s">
        <v>10</v>
      </c>
      <c r="I62" s="455">
        <v>0</v>
      </c>
      <c r="J62" s="454">
        <f t="shared" si="0"/>
        <v>0</v>
      </c>
      <c r="K62" s="455"/>
      <c r="L62" s="454">
        <f t="shared" si="1"/>
        <v>0</v>
      </c>
      <c r="M62" s="455">
        <v>0</v>
      </c>
      <c r="N62" s="454">
        <f t="shared" si="2"/>
        <v>0</v>
      </c>
    </row>
    <row r="63" spans="2:14" ht="15" thickBot="1" x14ac:dyDescent="0.4">
      <c r="B63" s="635">
        <f>B60+1</f>
        <v>50</v>
      </c>
      <c r="C63" s="632" t="s">
        <v>36</v>
      </c>
      <c r="D63" s="1851" t="s">
        <v>762</v>
      </c>
      <c r="E63" s="1851"/>
      <c r="F63" s="1851"/>
      <c r="G63" s="647">
        <v>100</v>
      </c>
      <c r="H63" s="644" t="s">
        <v>3</v>
      </c>
      <c r="I63" s="458">
        <v>10</v>
      </c>
      <c r="J63" s="454">
        <f t="shared" si="0"/>
        <v>1000</v>
      </c>
      <c r="K63" s="458">
        <v>25</v>
      </c>
      <c r="L63" s="454">
        <f t="shared" si="1"/>
        <v>2500</v>
      </c>
      <c r="M63" s="458">
        <v>45</v>
      </c>
      <c r="N63" s="454">
        <f t="shared" si="2"/>
        <v>4500</v>
      </c>
    </row>
    <row r="64" spans="2:14" ht="15" thickBot="1" x14ac:dyDescent="0.4">
      <c r="B64" s="635">
        <f t="shared" si="9"/>
        <v>51</v>
      </c>
      <c r="C64" s="632" t="s">
        <v>36</v>
      </c>
      <c r="D64" s="1851" t="s">
        <v>924</v>
      </c>
      <c r="E64" s="1851"/>
      <c r="F64" s="1851"/>
      <c r="G64" s="647">
        <v>180</v>
      </c>
      <c r="H64" s="644" t="s">
        <v>3</v>
      </c>
      <c r="I64" s="458">
        <v>8</v>
      </c>
      <c r="J64" s="454">
        <f t="shared" si="0"/>
        <v>1440</v>
      </c>
      <c r="K64" s="458">
        <v>10</v>
      </c>
      <c r="L64" s="454">
        <f t="shared" si="1"/>
        <v>1800</v>
      </c>
      <c r="M64" s="458">
        <v>40</v>
      </c>
      <c r="N64" s="454">
        <f t="shared" si="2"/>
        <v>7200</v>
      </c>
    </row>
    <row r="65" spans="2:14" ht="15" thickBot="1" x14ac:dyDescent="0.4">
      <c r="B65" s="635">
        <f t="shared" si="9"/>
        <v>52</v>
      </c>
      <c r="C65" s="632" t="s">
        <v>36</v>
      </c>
      <c r="D65" s="1847" t="s">
        <v>925</v>
      </c>
      <c r="E65" s="1847"/>
      <c r="F65" s="1847"/>
      <c r="G65" s="642">
        <v>3040</v>
      </c>
      <c r="H65" s="632" t="s">
        <v>3</v>
      </c>
      <c r="I65" s="457">
        <v>30</v>
      </c>
      <c r="J65" s="454">
        <f t="shared" si="0"/>
        <v>91200</v>
      </c>
      <c r="K65" s="457">
        <v>33.5</v>
      </c>
      <c r="L65" s="454">
        <f t="shared" si="1"/>
        <v>101840</v>
      </c>
      <c r="M65" s="457">
        <v>65</v>
      </c>
      <c r="N65" s="454">
        <f t="shared" si="2"/>
        <v>197600</v>
      </c>
    </row>
    <row r="66" spans="2:14" ht="15" thickBot="1" x14ac:dyDescent="0.4">
      <c r="B66" s="638"/>
      <c r="C66" s="629" t="s">
        <v>36</v>
      </c>
      <c r="D66" s="1851" t="s">
        <v>926</v>
      </c>
      <c r="E66" s="1851"/>
      <c r="F66" s="1851"/>
      <c r="G66" s="642">
        <v>0</v>
      </c>
      <c r="H66" s="629" t="s">
        <v>10</v>
      </c>
      <c r="I66" s="457">
        <v>0</v>
      </c>
      <c r="J66" s="459">
        <f t="shared" ref="J66:J67" si="10">ROUNDUP((G66*I66),-2)</f>
        <v>0</v>
      </c>
      <c r="K66" s="457">
        <v>0</v>
      </c>
      <c r="L66" s="454">
        <f t="shared" si="1"/>
        <v>0</v>
      </c>
      <c r="M66" s="457">
        <v>0</v>
      </c>
      <c r="N66" s="454">
        <f t="shared" si="2"/>
        <v>0</v>
      </c>
    </row>
    <row r="67" spans="2:14" ht="15" thickBot="1" x14ac:dyDescent="0.4">
      <c r="B67" s="638"/>
      <c r="C67" s="629" t="s">
        <v>36</v>
      </c>
      <c r="D67" s="1851" t="s">
        <v>927</v>
      </c>
      <c r="E67" s="1851"/>
      <c r="F67" s="1851"/>
      <c r="G67" s="642">
        <v>0</v>
      </c>
      <c r="H67" s="629" t="s">
        <v>10</v>
      </c>
      <c r="I67" s="457">
        <v>0</v>
      </c>
      <c r="J67" s="459">
        <f t="shared" si="10"/>
        <v>0</v>
      </c>
      <c r="K67" s="457">
        <v>0</v>
      </c>
      <c r="L67" s="454">
        <f t="shared" si="1"/>
        <v>0</v>
      </c>
      <c r="M67" s="457">
        <v>0</v>
      </c>
      <c r="N67" s="454">
        <f t="shared" si="2"/>
        <v>0</v>
      </c>
    </row>
    <row r="68" spans="2:14" ht="15" thickBot="1" x14ac:dyDescent="0.4">
      <c r="B68" s="628" t="s">
        <v>928</v>
      </c>
      <c r="C68" s="628"/>
      <c r="D68" s="628"/>
      <c r="E68" s="628"/>
      <c r="F68" s="628"/>
      <c r="G68" s="628"/>
      <c r="H68" s="628"/>
      <c r="I68" s="452"/>
      <c r="J68" s="452"/>
      <c r="L68" s="454"/>
      <c r="N68" s="454"/>
    </row>
    <row r="69" spans="2:14" ht="15" thickBot="1" x14ac:dyDescent="0.4">
      <c r="B69" s="638"/>
      <c r="C69" s="629" t="s">
        <v>36</v>
      </c>
      <c r="D69" s="1851" t="s">
        <v>929</v>
      </c>
      <c r="E69" s="1851"/>
      <c r="F69" s="1851"/>
      <c r="G69" s="642">
        <v>1</v>
      </c>
      <c r="H69" s="629" t="s">
        <v>10</v>
      </c>
      <c r="I69" s="457">
        <v>211000</v>
      </c>
      <c r="J69" s="459">
        <f>G69*I69</f>
        <v>211000</v>
      </c>
      <c r="K69" s="457">
        <v>211000</v>
      </c>
      <c r="L69" s="454">
        <f t="shared" si="1"/>
        <v>211000</v>
      </c>
      <c r="M69" s="457">
        <v>211000</v>
      </c>
      <c r="N69" s="454">
        <f t="shared" si="2"/>
        <v>211000</v>
      </c>
    </row>
    <row r="70" spans="2:14" ht="15" thickBot="1" x14ac:dyDescent="0.4">
      <c r="B70" s="638"/>
      <c r="C70" s="629" t="s">
        <v>36</v>
      </c>
      <c r="D70" s="1851" t="s">
        <v>930</v>
      </c>
      <c r="E70" s="1851"/>
      <c r="F70" s="1851"/>
      <c r="G70" s="642">
        <v>1</v>
      </c>
      <c r="H70" s="629" t="s">
        <v>10</v>
      </c>
      <c r="I70" s="460">
        <v>25000</v>
      </c>
      <c r="J70" s="461">
        <f>G70*I70</f>
        <v>25000</v>
      </c>
      <c r="K70" s="460">
        <v>25000</v>
      </c>
      <c r="L70" s="454">
        <f t="shared" si="1"/>
        <v>25000</v>
      </c>
      <c r="M70" s="460">
        <v>25000</v>
      </c>
      <c r="N70" s="454">
        <f t="shared" si="2"/>
        <v>25000</v>
      </c>
    </row>
    <row r="71" spans="2:14" ht="19" thickBot="1" x14ac:dyDescent="0.5">
      <c r="B71" s="462"/>
      <c r="C71" s="462"/>
      <c r="D71" s="462"/>
      <c r="E71" s="462"/>
      <c r="F71" s="462"/>
      <c r="G71" s="462"/>
      <c r="H71" s="463" t="s">
        <v>96</v>
      </c>
      <c r="I71" s="462"/>
      <c r="J71" s="749">
        <f>SUM(J7:J70)</f>
        <v>1425083</v>
      </c>
      <c r="K71" s="581"/>
      <c r="L71" s="749">
        <f>SUM(L7:L70)</f>
        <v>1562621</v>
      </c>
      <c r="M71" s="581"/>
      <c r="N71" s="750">
        <f>SUM(N7:N70)</f>
        <v>1607499.675</v>
      </c>
    </row>
    <row r="72" spans="2:14" ht="15" thickBot="1" x14ac:dyDescent="0.4">
      <c r="B72" s="598" t="s">
        <v>931</v>
      </c>
      <c r="C72" s="598" t="s">
        <v>36</v>
      </c>
      <c r="D72" s="598" t="s">
        <v>932</v>
      </c>
      <c r="E72" s="598"/>
      <c r="F72" s="598"/>
      <c r="G72" s="649">
        <v>1378</v>
      </c>
      <c r="H72" s="649" t="s">
        <v>3</v>
      </c>
      <c r="I72" s="465">
        <v>18</v>
      </c>
      <c r="J72" s="465">
        <f>I72*G72</f>
        <v>24804</v>
      </c>
      <c r="K72" s="465">
        <v>25</v>
      </c>
      <c r="L72" s="465">
        <f>K72*G72</f>
        <v>34450</v>
      </c>
      <c r="M72" s="465">
        <v>12.5</v>
      </c>
      <c r="N72" s="465">
        <f>M72*G72</f>
        <v>17225</v>
      </c>
    </row>
    <row r="73" spans="2:14" ht="15" thickBot="1" x14ac:dyDescent="0.4">
      <c r="B73" s="598" t="s">
        <v>933</v>
      </c>
      <c r="C73" s="598" t="s">
        <v>36</v>
      </c>
      <c r="D73" s="598" t="s">
        <v>934</v>
      </c>
      <c r="E73" s="598"/>
      <c r="F73" s="598"/>
      <c r="G73" s="649">
        <v>1834</v>
      </c>
      <c r="H73" s="649" t="s">
        <v>3</v>
      </c>
      <c r="I73" s="465">
        <v>21.5</v>
      </c>
      <c r="J73" s="465">
        <f t="shared" ref="J73" si="11">I73*G73</f>
        <v>39431</v>
      </c>
      <c r="K73" s="465">
        <v>28</v>
      </c>
      <c r="L73" s="465">
        <f>K73*G73</f>
        <v>51352</v>
      </c>
      <c r="M73" s="465">
        <v>22</v>
      </c>
      <c r="N73" s="465">
        <f>M73*G73</f>
        <v>40348</v>
      </c>
    </row>
    <row r="74" spans="2:14" x14ac:dyDescent="0.35">
      <c r="G74" s="464"/>
      <c r="H74" s="464"/>
      <c r="I74" s="465"/>
      <c r="J74" s="465"/>
      <c r="K74" s="465"/>
      <c r="L74" s="465"/>
      <c r="M74" s="465"/>
      <c r="N74" s="465"/>
    </row>
    <row r="75" spans="2:14" ht="18.5" x14ac:dyDescent="0.45">
      <c r="H75" s="466" t="s">
        <v>935</v>
      </c>
      <c r="I75" s="466"/>
      <c r="J75" s="749">
        <f>J71-J13-J51-J52+J72+J73</f>
        <v>1438490</v>
      </c>
      <c r="K75" s="187"/>
      <c r="L75" s="749">
        <f>L71-L13-L51-L52+L72+L73</f>
        <v>1599487</v>
      </c>
      <c r="M75" s="187"/>
      <c r="N75" s="749">
        <f>N71-N13-N51-N52+N72+N73</f>
        <v>1600572.675</v>
      </c>
    </row>
  </sheetData>
  <mergeCells count="57">
    <mergeCell ref="D66:F66"/>
    <mergeCell ref="D67:F67"/>
    <mergeCell ref="D69:F69"/>
    <mergeCell ref="D70:F70"/>
    <mergeCell ref="D60:F60"/>
    <mergeCell ref="D61:F61"/>
    <mergeCell ref="D62:F62"/>
    <mergeCell ref="D63:F63"/>
    <mergeCell ref="D64:F64"/>
    <mergeCell ref="D65:F65"/>
    <mergeCell ref="D58:F58"/>
    <mergeCell ref="D46:F46"/>
    <mergeCell ref="D47:F47"/>
    <mergeCell ref="D49:F49"/>
    <mergeCell ref="D50:F50"/>
    <mergeCell ref="D51:F51"/>
    <mergeCell ref="D52:F52"/>
    <mergeCell ref="D53:F53"/>
    <mergeCell ref="D54:F54"/>
    <mergeCell ref="D55:F55"/>
    <mergeCell ref="D56:F56"/>
    <mergeCell ref="D57:F57"/>
    <mergeCell ref="D45:F45"/>
    <mergeCell ref="D33:F33"/>
    <mergeCell ref="D34:F34"/>
    <mergeCell ref="D35:F35"/>
    <mergeCell ref="D36:F36"/>
    <mergeCell ref="D37:F37"/>
    <mergeCell ref="D38:F38"/>
    <mergeCell ref="D40:F40"/>
    <mergeCell ref="D41:F41"/>
    <mergeCell ref="D42:F42"/>
    <mergeCell ref="D43:F43"/>
    <mergeCell ref="D44:F44"/>
    <mergeCell ref="D32:F32"/>
    <mergeCell ref="D17:F17"/>
    <mergeCell ref="D18:F18"/>
    <mergeCell ref="D20:F20"/>
    <mergeCell ref="D21:F21"/>
    <mergeCell ref="D22:F22"/>
    <mergeCell ref="D24:F24"/>
    <mergeCell ref="D25:F25"/>
    <mergeCell ref="D26:F26"/>
    <mergeCell ref="D27:F27"/>
    <mergeCell ref="D29:F29"/>
    <mergeCell ref="D30:F30"/>
    <mergeCell ref="D16:F16"/>
    <mergeCell ref="I5:J5"/>
    <mergeCell ref="K5:L5"/>
    <mergeCell ref="M5:N5"/>
    <mergeCell ref="D7:F7"/>
    <mergeCell ref="D9:F9"/>
    <mergeCell ref="D10:F10"/>
    <mergeCell ref="D12:F12"/>
    <mergeCell ref="D13:F13"/>
    <mergeCell ref="D14:F14"/>
    <mergeCell ref="D15:F1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7:T162"/>
  <sheetViews>
    <sheetView workbookViewId="0">
      <selection activeCell="D13" sqref="D13:D14"/>
    </sheetView>
  </sheetViews>
  <sheetFormatPr defaultRowHeight="14.5" x14ac:dyDescent="0.35"/>
  <cols>
    <col min="1" max="1" width="4.453125" customWidth="1"/>
    <col min="4" max="4" width="57.81640625" customWidth="1"/>
    <col min="5" max="5" width="18.7265625" bestFit="1" customWidth="1"/>
    <col min="6" max="6" width="12.54296875" bestFit="1" customWidth="1"/>
    <col min="7" max="20" width="14.7265625" style="2" customWidth="1"/>
  </cols>
  <sheetData>
    <row r="7" spans="2:20" ht="20" x14ac:dyDescent="0.4">
      <c r="B7" s="956" t="s">
        <v>2034</v>
      </c>
      <c r="C7" s="956"/>
      <c r="D7" s="956"/>
      <c r="E7" s="956"/>
      <c r="F7" s="956"/>
      <c r="G7" s="577"/>
      <c r="H7" s="577"/>
      <c r="I7" s="577"/>
      <c r="J7" s="577"/>
      <c r="K7" s="577"/>
      <c r="L7" s="577"/>
      <c r="M7" s="577"/>
      <c r="N7" s="577"/>
      <c r="O7" s="577"/>
      <c r="P7" s="577"/>
      <c r="Q7" s="577"/>
      <c r="R7" s="577"/>
      <c r="S7" s="577"/>
      <c r="T7" s="577"/>
    </row>
    <row r="8" spans="2:20" ht="20" x14ac:dyDescent="0.4">
      <c r="B8" s="957"/>
      <c r="C8" s="957"/>
      <c r="D8" s="957"/>
      <c r="E8" s="957"/>
      <c r="F8" s="957"/>
      <c r="G8" s="1855" t="s">
        <v>1592</v>
      </c>
      <c r="H8" s="1855"/>
      <c r="I8" s="1855" t="s">
        <v>1593</v>
      </c>
      <c r="J8" s="1855"/>
      <c r="K8" s="1855" t="s">
        <v>1594</v>
      </c>
      <c r="L8" s="1855"/>
      <c r="M8" s="1855" t="s">
        <v>1595</v>
      </c>
      <c r="N8" s="1855"/>
      <c r="O8" s="1855" t="s">
        <v>1596</v>
      </c>
      <c r="P8" s="1855"/>
      <c r="Q8" s="1855" t="s">
        <v>1597</v>
      </c>
      <c r="R8" s="1855"/>
      <c r="S8" s="1855" t="s">
        <v>1598</v>
      </c>
      <c r="T8" s="1855"/>
    </row>
    <row r="9" spans="2:20" ht="31" x14ac:dyDescent="0.35">
      <c r="B9" s="1359" t="s">
        <v>673</v>
      </c>
      <c r="C9" s="1358" t="s">
        <v>3396</v>
      </c>
      <c r="D9" s="1360" t="s">
        <v>53</v>
      </c>
      <c r="E9" s="1358" t="s">
        <v>675</v>
      </c>
      <c r="F9" s="1358" t="s">
        <v>676</v>
      </c>
      <c r="G9" s="966" t="s">
        <v>5</v>
      </c>
      <c r="H9" s="967" t="s">
        <v>677</v>
      </c>
      <c r="I9" s="966" t="s">
        <v>5</v>
      </c>
      <c r="J9" s="967" t="s">
        <v>677</v>
      </c>
      <c r="K9" s="966" t="s">
        <v>5</v>
      </c>
      <c r="L9" s="967" t="s">
        <v>677</v>
      </c>
      <c r="M9" s="966" t="s">
        <v>5</v>
      </c>
      <c r="N9" s="967" t="s">
        <v>677</v>
      </c>
      <c r="O9" s="966" t="s">
        <v>5</v>
      </c>
      <c r="P9" s="967" t="s">
        <v>677</v>
      </c>
      <c r="Q9" s="966" t="s">
        <v>5</v>
      </c>
      <c r="R9" s="967" t="s">
        <v>677</v>
      </c>
      <c r="S9" s="966" t="s">
        <v>5</v>
      </c>
      <c r="T9" s="967" t="s">
        <v>677</v>
      </c>
    </row>
    <row r="10" spans="2:20" ht="18" x14ac:dyDescent="0.4">
      <c r="B10" s="960"/>
      <c r="C10" s="960"/>
      <c r="D10" s="961" t="s">
        <v>291</v>
      </c>
      <c r="E10" s="960"/>
      <c r="F10" s="960"/>
      <c r="G10" s="966"/>
      <c r="H10" s="967"/>
      <c r="I10" s="966"/>
      <c r="J10" s="967"/>
      <c r="K10" s="966"/>
      <c r="L10" s="967"/>
      <c r="M10" s="966"/>
      <c r="N10" s="967"/>
      <c r="O10" s="966"/>
      <c r="P10" s="967"/>
      <c r="Q10" s="966"/>
      <c r="R10" s="967"/>
      <c r="S10" s="966"/>
      <c r="T10" s="967"/>
    </row>
    <row r="11" spans="2:20" ht="17.5" x14ac:dyDescent="0.35">
      <c r="B11" s="960">
        <v>1</v>
      </c>
      <c r="C11" s="962">
        <v>103</v>
      </c>
      <c r="D11" s="959" t="s">
        <v>678</v>
      </c>
      <c r="E11" s="962">
        <v>1</v>
      </c>
      <c r="F11" s="962" t="s">
        <v>100</v>
      </c>
      <c r="G11" s="966">
        <v>53526.9</v>
      </c>
      <c r="H11" s="967">
        <v>53526.9</v>
      </c>
      <c r="I11" s="966">
        <v>26400</v>
      </c>
      <c r="J11" s="967">
        <v>26400</v>
      </c>
      <c r="K11" s="966">
        <v>35863</v>
      </c>
      <c r="L11" s="967">
        <v>35863</v>
      </c>
      <c r="M11" s="966">
        <v>40000</v>
      </c>
      <c r="N11" s="967">
        <v>40000</v>
      </c>
      <c r="O11" s="966">
        <v>136000</v>
      </c>
      <c r="P11" s="967">
        <v>136000</v>
      </c>
      <c r="Q11" s="966">
        <v>70000</v>
      </c>
      <c r="R11" s="967">
        <v>70000</v>
      </c>
      <c r="S11" s="966">
        <v>40000</v>
      </c>
      <c r="T11" s="967">
        <v>40000</v>
      </c>
    </row>
    <row r="12" spans="2:20" ht="17.5" x14ac:dyDescent="0.35">
      <c r="B12" s="960">
        <v>2</v>
      </c>
      <c r="C12" s="962">
        <v>614</v>
      </c>
      <c r="D12" s="959" t="s">
        <v>679</v>
      </c>
      <c r="E12" s="962">
        <v>1</v>
      </c>
      <c r="F12" s="962" t="s">
        <v>100</v>
      </c>
      <c r="G12" s="966">
        <v>5325</v>
      </c>
      <c r="H12" s="967">
        <v>5325</v>
      </c>
      <c r="I12" s="966">
        <v>23443.200000000001</v>
      </c>
      <c r="J12" s="967">
        <v>23443.200000000001</v>
      </c>
      <c r="K12" s="966">
        <v>27638</v>
      </c>
      <c r="L12" s="967">
        <v>27638</v>
      </c>
      <c r="M12" s="966">
        <v>3500</v>
      </c>
      <c r="N12" s="967">
        <v>3500</v>
      </c>
      <c r="O12" s="966">
        <v>98000</v>
      </c>
      <c r="P12" s="967">
        <v>98000</v>
      </c>
      <c r="Q12" s="966">
        <v>12000</v>
      </c>
      <c r="R12" s="967">
        <v>12000</v>
      </c>
      <c r="S12" s="966">
        <v>2400</v>
      </c>
      <c r="T12" s="967">
        <v>2400</v>
      </c>
    </row>
    <row r="13" spans="2:20" ht="17.5" x14ac:dyDescent="0.35">
      <c r="B13" s="960">
        <v>3</v>
      </c>
      <c r="C13" s="962">
        <v>623</v>
      </c>
      <c r="D13" s="959" t="s">
        <v>680</v>
      </c>
      <c r="E13" s="962">
        <v>1</v>
      </c>
      <c r="F13" s="962" t="s">
        <v>100</v>
      </c>
      <c r="G13" s="966">
        <v>15123</v>
      </c>
      <c r="H13" s="967">
        <v>15123</v>
      </c>
      <c r="I13" s="966">
        <v>19219.2</v>
      </c>
      <c r="J13" s="967">
        <v>19219.2</v>
      </c>
      <c r="K13" s="966">
        <v>23452</v>
      </c>
      <c r="L13" s="967">
        <v>23452</v>
      </c>
      <c r="M13" s="966">
        <v>25000</v>
      </c>
      <c r="N13" s="967">
        <v>25000</v>
      </c>
      <c r="O13" s="966">
        <v>137000</v>
      </c>
      <c r="P13" s="967">
        <v>137000</v>
      </c>
      <c r="Q13" s="966">
        <v>50000</v>
      </c>
      <c r="R13" s="967">
        <v>50000</v>
      </c>
      <c r="S13" s="966">
        <v>25000</v>
      </c>
      <c r="T13" s="967">
        <v>25000</v>
      </c>
    </row>
    <row r="14" spans="2:20" ht="17.5" x14ac:dyDescent="0.35">
      <c r="B14" s="960">
        <v>4</v>
      </c>
      <c r="C14" s="962">
        <v>624</v>
      </c>
      <c r="D14" s="959" t="s">
        <v>51</v>
      </c>
      <c r="E14" s="962">
        <v>1</v>
      </c>
      <c r="F14" s="962" t="s">
        <v>100</v>
      </c>
      <c r="G14" s="966">
        <v>11182.5</v>
      </c>
      <c r="H14" s="967">
        <v>11182.5</v>
      </c>
      <c r="I14" s="966">
        <v>46873.2</v>
      </c>
      <c r="J14" s="967">
        <v>46873.2</v>
      </c>
      <c r="K14" s="966">
        <v>29302</v>
      </c>
      <c r="L14" s="967">
        <v>29302</v>
      </c>
      <c r="M14" s="966">
        <v>25000</v>
      </c>
      <c r="N14" s="967">
        <v>25000</v>
      </c>
      <c r="O14" s="966">
        <v>138000</v>
      </c>
      <c r="P14" s="967">
        <v>138000</v>
      </c>
      <c r="Q14" s="966">
        <v>90000</v>
      </c>
      <c r="R14" s="967">
        <v>90000</v>
      </c>
      <c r="S14" s="966">
        <v>30000</v>
      </c>
      <c r="T14" s="967">
        <v>30000</v>
      </c>
    </row>
    <row r="15" spans="2:20" ht="18" x14ac:dyDescent="0.4">
      <c r="B15" s="960"/>
      <c r="C15" s="960"/>
      <c r="D15" s="961" t="s">
        <v>681</v>
      </c>
      <c r="E15" s="960"/>
      <c r="F15" s="960"/>
      <c r="G15" s="966"/>
      <c r="H15" s="967">
        <v>0</v>
      </c>
      <c r="I15" s="966"/>
      <c r="J15" s="968">
        <v>0</v>
      </c>
      <c r="K15" s="966"/>
      <c r="L15" s="967">
        <v>0</v>
      </c>
      <c r="M15" s="966"/>
      <c r="N15" s="967">
        <v>0</v>
      </c>
      <c r="O15" s="966"/>
      <c r="P15" s="967">
        <v>0</v>
      </c>
      <c r="Q15" s="966"/>
      <c r="R15" s="967">
        <v>0</v>
      </c>
      <c r="S15" s="966"/>
      <c r="T15" s="967">
        <v>0</v>
      </c>
    </row>
    <row r="16" spans="2:20" ht="17.5" x14ac:dyDescent="0.35">
      <c r="B16" s="960">
        <v>5</v>
      </c>
      <c r="C16" s="962">
        <v>201</v>
      </c>
      <c r="D16" s="959" t="s">
        <v>2035</v>
      </c>
      <c r="E16" s="962">
        <v>1</v>
      </c>
      <c r="F16" s="962" t="s">
        <v>100</v>
      </c>
      <c r="G16" s="966">
        <v>12034.5</v>
      </c>
      <c r="H16" s="967">
        <v>12034.5</v>
      </c>
      <c r="I16" s="966">
        <v>20900</v>
      </c>
      <c r="J16" s="968">
        <v>20900</v>
      </c>
      <c r="K16" s="966">
        <v>34997</v>
      </c>
      <c r="L16" s="967">
        <v>34997</v>
      </c>
      <c r="M16" s="966">
        <v>30000</v>
      </c>
      <c r="N16" s="967">
        <v>30000</v>
      </c>
      <c r="O16" s="966">
        <v>157000</v>
      </c>
      <c r="P16" s="967">
        <v>157000</v>
      </c>
      <c r="Q16" s="966">
        <v>69752.06</v>
      </c>
      <c r="R16" s="967">
        <v>69752.06</v>
      </c>
      <c r="S16" s="966">
        <v>21000</v>
      </c>
      <c r="T16" s="967">
        <v>21000</v>
      </c>
    </row>
    <row r="17" spans="2:20" ht="17.5" x14ac:dyDescent="0.35">
      <c r="B17" s="960">
        <v>6</v>
      </c>
      <c r="C17" s="962">
        <v>202</v>
      </c>
      <c r="D17" s="959" t="s">
        <v>683</v>
      </c>
      <c r="E17" s="963">
        <v>1100</v>
      </c>
      <c r="F17" s="962" t="s">
        <v>3</v>
      </c>
      <c r="G17" s="966">
        <v>3.48</v>
      </c>
      <c r="H17" s="967">
        <v>3828</v>
      </c>
      <c r="I17" s="966">
        <v>15.27</v>
      </c>
      <c r="J17" s="968">
        <v>16797</v>
      </c>
      <c r="K17" s="966">
        <v>3.94</v>
      </c>
      <c r="L17" s="967">
        <v>4334</v>
      </c>
      <c r="M17" s="966">
        <v>3.5</v>
      </c>
      <c r="N17" s="967">
        <v>3850</v>
      </c>
      <c r="O17" s="966">
        <v>12</v>
      </c>
      <c r="P17" s="967">
        <v>13200</v>
      </c>
      <c r="Q17" s="966">
        <v>21</v>
      </c>
      <c r="R17" s="969">
        <v>23100</v>
      </c>
      <c r="S17" s="966">
        <v>3</v>
      </c>
      <c r="T17" s="967">
        <v>3300</v>
      </c>
    </row>
    <row r="18" spans="2:20" ht="17.5" x14ac:dyDescent="0.35">
      <c r="B18" s="960">
        <v>7</v>
      </c>
      <c r="C18" s="962">
        <v>202</v>
      </c>
      <c r="D18" s="959" t="s">
        <v>2036</v>
      </c>
      <c r="E18" s="962">
        <v>1</v>
      </c>
      <c r="F18" s="962" t="s">
        <v>100</v>
      </c>
      <c r="G18" s="966">
        <v>10479.6</v>
      </c>
      <c r="H18" s="967">
        <v>10479.6</v>
      </c>
      <c r="I18" s="966">
        <v>2420</v>
      </c>
      <c r="J18" s="968">
        <v>2420</v>
      </c>
      <c r="K18" s="966">
        <v>14970</v>
      </c>
      <c r="L18" s="967">
        <v>14970</v>
      </c>
      <c r="M18" s="966">
        <v>8000</v>
      </c>
      <c r="N18" s="967">
        <v>8000</v>
      </c>
      <c r="O18" s="966">
        <v>6300</v>
      </c>
      <c r="P18" s="967">
        <v>6300</v>
      </c>
      <c r="Q18" s="966">
        <v>2244</v>
      </c>
      <c r="R18" s="967">
        <v>2244</v>
      </c>
      <c r="S18" s="966">
        <v>5700</v>
      </c>
      <c r="T18" s="967">
        <v>5700</v>
      </c>
    </row>
    <row r="19" spans="2:20" ht="17.5" x14ac:dyDescent="0.35">
      <c r="B19" s="960">
        <v>8</v>
      </c>
      <c r="C19" s="962">
        <v>202</v>
      </c>
      <c r="D19" s="959" t="s">
        <v>2037</v>
      </c>
      <c r="E19" s="962">
        <v>90</v>
      </c>
      <c r="F19" s="962" t="s">
        <v>3</v>
      </c>
      <c r="G19" s="966">
        <v>11.7</v>
      </c>
      <c r="H19" s="967">
        <v>1053</v>
      </c>
      <c r="I19" s="966">
        <v>12.72</v>
      </c>
      <c r="J19" s="968">
        <v>1144.8</v>
      </c>
      <c r="K19" s="966">
        <v>10.89</v>
      </c>
      <c r="L19" s="967">
        <v>980.1</v>
      </c>
      <c r="M19" s="966">
        <v>8</v>
      </c>
      <c r="N19" s="967">
        <v>720</v>
      </c>
      <c r="O19" s="966">
        <v>14</v>
      </c>
      <c r="P19" s="967">
        <v>1260</v>
      </c>
      <c r="Q19" s="966">
        <v>11.5</v>
      </c>
      <c r="R19" s="967">
        <v>1035</v>
      </c>
      <c r="S19" s="966">
        <v>12</v>
      </c>
      <c r="T19" s="967">
        <v>1080</v>
      </c>
    </row>
    <row r="20" spans="2:20" ht="17.5" x14ac:dyDescent="0.35">
      <c r="B20" s="960">
        <v>9</v>
      </c>
      <c r="C20" s="962">
        <v>202</v>
      </c>
      <c r="D20" s="959" t="s">
        <v>2038</v>
      </c>
      <c r="E20" s="962">
        <v>1</v>
      </c>
      <c r="F20" s="962" t="s">
        <v>10</v>
      </c>
      <c r="G20" s="966">
        <v>6283.5</v>
      </c>
      <c r="H20" s="967">
        <v>6283.5</v>
      </c>
      <c r="I20" s="966">
        <v>550</v>
      </c>
      <c r="J20" s="968">
        <v>550</v>
      </c>
      <c r="K20" s="966">
        <v>454</v>
      </c>
      <c r="L20" s="967">
        <v>454</v>
      </c>
      <c r="M20" s="966">
        <v>350</v>
      </c>
      <c r="N20" s="967">
        <v>350</v>
      </c>
      <c r="O20" s="966">
        <v>550</v>
      </c>
      <c r="P20" s="967">
        <v>550</v>
      </c>
      <c r="Q20" s="966">
        <v>1093.5</v>
      </c>
      <c r="R20" s="967">
        <v>1093.5</v>
      </c>
      <c r="S20" s="966">
        <v>350</v>
      </c>
      <c r="T20" s="967">
        <v>350</v>
      </c>
    </row>
    <row r="21" spans="2:20" ht="17.5" x14ac:dyDescent="0.35">
      <c r="B21" s="960">
        <v>10</v>
      </c>
      <c r="C21" s="962">
        <v>202</v>
      </c>
      <c r="D21" s="959" t="s">
        <v>2039</v>
      </c>
      <c r="E21" s="962">
        <v>1</v>
      </c>
      <c r="F21" s="962" t="s">
        <v>100</v>
      </c>
      <c r="G21" s="966">
        <v>3663.6</v>
      </c>
      <c r="H21" s="967">
        <v>3663.6</v>
      </c>
      <c r="I21" s="966">
        <v>3528.53</v>
      </c>
      <c r="J21" s="968">
        <v>3528.53</v>
      </c>
      <c r="K21" s="966">
        <v>2501</v>
      </c>
      <c r="L21" s="967">
        <v>2501</v>
      </c>
      <c r="M21" s="966">
        <v>350</v>
      </c>
      <c r="N21" s="967">
        <v>350</v>
      </c>
      <c r="O21" s="966">
        <v>4200</v>
      </c>
      <c r="P21" s="967">
        <v>4200</v>
      </c>
      <c r="Q21" s="966">
        <v>3272</v>
      </c>
      <c r="R21" s="967">
        <v>3272</v>
      </c>
      <c r="S21" s="966">
        <v>3000</v>
      </c>
      <c r="T21" s="967">
        <v>3000</v>
      </c>
    </row>
    <row r="22" spans="2:20" ht="17.5" x14ac:dyDescent="0.35">
      <c r="B22" s="960">
        <v>11</v>
      </c>
      <c r="C22" s="962">
        <v>202</v>
      </c>
      <c r="D22" s="959" t="s">
        <v>2040</v>
      </c>
      <c r="E22" s="962">
        <v>1</v>
      </c>
      <c r="F22" s="962" t="s">
        <v>100</v>
      </c>
      <c r="G22" s="966">
        <v>788.1</v>
      </c>
      <c r="H22" s="967">
        <v>788.1</v>
      </c>
      <c r="I22" s="966">
        <v>6107.2</v>
      </c>
      <c r="J22" s="968">
        <v>6107.2</v>
      </c>
      <c r="K22" s="966">
        <v>6963</v>
      </c>
      <c r="L22" s="967">
        <v>6963</v>
      </c>
      <c r="M22" s="966">
        <v>2500</v>
      </c>
      <c r="N22" s="967">
        <v>2500</v>
      </c>
      <c r="O22" s="966">
        <v>5200</v>
      </c>
      <c r="P22" s="967">
        <v>5200</v>
      </c>
      <c r="Q22" s="966">
        <v>5844.5</v>
      </c>
      <c r="R22" s="967">
        <v>5844.5</v>
      </c>
      <c r="S22" s="966">
        <v>4300</v>
      </c>
      <c r="T22" s="967">
        <v>4300</v>
      </c>
    </row>
    <row r="23" spans="2:20" ht="17.5" x14ac:dyDescent="0.35">
      <c r="B23" s="960" t="s">
        <v>2041</v>
      </c>
      <c r="C23" s="962">
        <v>202</v>
      </c>
      <c r="D23" s="959" t="s">
        <v>2042</v>
      </c>
      <c r="E23" s="962">
        <v>1</v>
      </c>
      <c r="F23" s="962" t="s">
        <v>10</v>
      </c>
      <c r="G23" s="966">
        <v>1214.0999999999999</v>
      </c>
      <c r="H23" s="967">
        <v>1214.0999999999999</v>
      </c>
      <c r="I23" s="966">
        <v>3053.6</v>
      </c>
      <c r="J23" s="968">
        <v>3053.6</v>
      </c>
      <c r="K23" s="966">
        <v>3155</v>
      </c>
      <c r="L23" s="967">
        <v>3155</v>
      </c>
      <c r="M23" s="966">
        <v>3500</v>
      </c>
      <c r="N23" s="967">
        <v>3500</v>
      </c>
      <c r="O23" s="966">
        <v>4200</v>
      </c>
      <c r="P23" s="967">
        <v>4200</v>
      </c>
      <c r="Q23" s="966">
        <v>5651</v>
      </c>
      <c r="R23" s="967">
        <v>5651</v>
      </c>
      <c r="S23" s="966">
        <v>4900</v>
      </c>
      <c r="T23" s="967">
        <v>4900</v>
      </c>
    </row>
    <row r="24" spans="2:20" ht="17.5" x14ac:dyDescent="0.35">
      <c r="B24" s="960">
        <v>12</v>
      </c>
      <c r="C24" s="962">
        <v>202</v>
      </c>
      <c r="D24" s="959" t="s">
        <v>2043</v>
      </c>
      <c r="E24" s="963">
        <v>3150</v>
      </c>
      <c r="F24" s="962" t="s">
        <v>8</v>
      </c>
      <c r="G24" s="966">
        <v>3.25</v>
      </c>
      <c r="H24" s="967">
        <v>10237.5</v>
      </c>
      <c r="I24" s="966">
        <v>2.91</v>
      </c>
      <c r="J24" s="968">
        <v>9166.5</v>
      </c>
      <c r="K24" s="966">
        <v>3.67</v>
      </c>
      <c r="L24" s="967">
        <v>11560.5</v>
      </c>
      <c r="M24" s="966">
        <v>3.5</v>
      </c>
      <c r="N24" s="967">
        <v>11025</v>
      </c>
      <c r="O24" s="966">
        <v>8</v>
      </c>
      <c r="P24" s="967">
        <v>25200</v>
      </c>
      <c r="Q24" s="966">
        <v>6</v>
      </c>
      <c r="R24" s="967">
        <v>18900</v>
      </c>
      <c r="S24" s="966">
        <v>5</v>
      </c>
      <c r="T24" s="967">
        <v>15750</v>
      </c>
    </row>
    <row r="25" spans="2:20" ht="17.5" x14ac:dyDescent="0.35">
      <c r="B25" s="960">
        <v>13</v>
      </c>
      <c r="C25" s="962">
        <v>202</v>
      </c>
      <c r="D25" s="959" t="s">
        <v>2044</v>
      </c>
      <c r="E25" s="962">
        <v>590</v>
      </c>
      <c r="F25" s="962" t="s">
        <v>3</v>
      </c>
      <c r="G25" s="966">
        <v>7.45</v>
      </c>
      <c r="H25" s="967">
        <v>4395.5</v>
      </c>
      <c r="I25" s="966">
        <v>3.88</v>
      </c>
      <c r="J25" s="968">
        <v>2289.1999999999998</v>
      </c>
      <c r="K25" s="966">
        <v>3.54</v>
      </c>
      <c r="L25" s="967">
        <v>2088.6</v>
      </c>
      <c r="M25" s="966">
        <v>5.5</v>
      </c>
      <c r="N25" s="967">
        <v>3245</v>
      </c>
      <c r="O25" s="966">
        <v>5</v>
      </c>
      <c r="P25" s="967">
        <v>2950</v>
      </c>
      <c r="Q25" s="966">
        <v>4</v>
      </c>
      <c r="R25" s="967">
        <v>2360</v>
      </c>
      <c r="S25" s="966">
        <v>4</v>
      </c>
      <c r="T25" s="967">
        <v>2360</v>
      </c>
    </row>
    <row r="26" spans="2:20" ht="17.5" x14ac:dyDescent="0.35">
      <c r="B26" s="960">
        <v>14</v>
      </c>
      <c r="C26" s="962">
        <v>203</v>
      </c>
      <c r="D26" s="959" t="s">
        <v>230</v>
      </c>
      <c r="E26" s="962">
        <v>1</v>
      </c>
      <c r="F26" s="962" t="s">
        <v>100</v>
      </c>
      <c r="G26" s="966">
        <v>26412</v>
      </c>
      <c r="H26" s="967">
        <v>26412</v>
      </c>
      <c r="I26" s="966">
        <v>70614.5</v>
      </c>
      <c r="J26" s="968">
        <v>70614.5</v>
      </c>
      <c r="K26" s="966">
        <v>44000</v>
      </c>
      <c r="L26" s="967">
        <v>44000</v>
      </c>
      <c r="M26" s="966">
        <v>100000</v>
      </c>
      <c r="N26" s="967">
        <v>100000</v>
      </c>
      <c r="O26" s="966">
        <v>300000</v>
      </c>
      <c r="P26" s="967">
        <v>300000</v>
      </c>
      <c r="Q26" s="966">
        <v>180000</v>
      </c>
      <c r="R26" s="967">
        <v>180000</v>
      </c>
      <c r="S26" s="966">
        <v>195000</v>
      </c>
      <c r="T26" s="967">
        <v>195000</v>
      </c>
    </row>
    <row r="27" spans="2:20" ht="17.5" x14ac:dyDescent="0.35">
      <c r="B27" s="960">
        <v>15</v>
      </c>
      <c r="C27" s="962">
        <v>203</v>
      </c>
      <c r="D27" s="959" t="s">
        <v>15</v>
      </c>
      <c r="E27" s="962">
        <v>1</v>
      </c>
      <c r="F27" s="962" t="s">
        <v>100</v>
      </c>
      <c r="G27" s="966">
        <v>27264</v>
      </c>
      <c r="H27" s="967">
        <v>27264</v>
      </c>
      <c r="I27" s="966">
        <v>53056.3</v>
      </c>
      <c r="J27" s="967">
        <v>53056.3</v>
      </c>
      <c r="K27" s="966">
        <v>59690</v>
      </c>
      <c r="L27" s="967">
        <v>59690</v>
      </c>
      <c r="M27" s="966">
        <v>40000</v>
      </c>
      <c r="N27" s="967">
        <v>40000</v>
      </c>
      <c r="O27" s="966">
        <v>150000</v>
      </c>
      <c r="P27" s="967">
        <v>150000</v>
      </c>
      <c r="Q27" s="966">
        <v>50000</v>
      </c>
      <c r="R27" s="967">
        <v>50000</v>
      </c>
      <c r="S27" s="966">
        <v>95000</v>
      </c>
      <c r="T27" s="967">
        <v>95000</v>
      </c>
    </row>
    <row r="28" spans="2:20" ht="17.5" x14ac:dyDescent="0.35">
      <c r="B28" s="960">
        <v>16</v>
      </c>
      <c r="C28" s="962">
        <v>204</v>
      </c>
      <c r="D28" s="959" t="s">
        <v>107</v>
      </c>
      <c r="E28" s="963">
        <v>9000</v>
      </c>
      <c r="F28" s="962" t="s">
        <v>8</v>
      </c>
      <c r="G28" s="970">
        <v>0.55000000000000004</v>
      </c>
      <c r="H28" s="968">
        <v>4950</v>
      </c>
      <c r="I28" s="970">
        <v>0.38</v>
      </c>
      <c r="J28" s="967">
        <v>3420</v>
      </c>
      <c r="K28" s="970">
        <v>0.9</v>
      </c>
      <c r="L28" s="967">
        <v>8100</v>
      </c>
      <c r="M28" s="970">
        <v>2.8</v>
      </c>
      <c r="N28" s="967">
        <v>25200</v>
      </c>
      <c r="O28" s="970">
        <v>2</v>
      </c>
      <c r="P28" s="967">
        <v>18000</v>
      </c>
      <c r="Q28" s="970">
        <v>1.5</v>
      </c>
      <c r="R28" s="967">
        <v>13500</v>
      </c>
      <c r="S28" s="970">
        <v>1.5</v>
      </c>
      <c r="T28" s="967">
        <v>13500</v>
      </c>
    </row>
    <row r="29" spans="2:20" ht="17.5" x14ac:dyDescent="0.35">
      <c r="B29" s="960">
        <v>17</v>
      </c>
      <c r="C29" s="962">
        <v>204</v>
      </c>
      <c r="D29" s="959" t="s">
        <v>108</v>
      </c>
      <c r="E29" s="962">
        <v>20</v>
      </c>
      <c r="F29" s="962" t="s">
        <v>60</v>
      </c>
      <c r="G29" s="971">
        <v>1.55</v>
      </c>
      <c r="H29" s="969">
        <v>31</v>
      </c>
      <c r="I29" s="970">
        <v>82.5</v>
      </c>
      <c r="J29" s="967">
        <v>1650</v>
      </c>
      <c r="K29" s="970">
        <v>106.3</v>
      </c>
      <c r="L29" s="967">
        <v>2126</v>
      </c>
      <c r="M29" s="970">
        <v>85</v>
      </c>
      <c r="N29" s="967">
        <v>1700</v>
      </c>
      <c r="O29" s="970">
        <v>110</v>
      </c>
      <c r="P29" s="967">
        <v>2200</v>
      </c>
      <c r="Q29" s="970">
        <v>200.5</v>
      </c>
      <c r="R29" s="967">
        <v>4010</v>
      </c>
      <c r="S29" s="970">
        <v>120</v>
      </c>
      <c r="T29" s="967">
        <v>2400</v>
      </c>
    </row>
    <row r="30" spans="2:20" ht="17.5" x14ac:dyDescent="0.35">
      <c r="B30" s="960">
        <v>18</v>
      </c>
      <c r="C30" s="962">
        <v>607</v>
      </c>
      <c r="D30" s="959" t="s">
        <v>689</v>
      </c>
      <c r="E30" s="963">
        <v>3500</v>
      </c>
      <c r="F30" s="962" t="s">
        <v>3</v>
      </c>
      <c r="G30" s="966">
        <v>6</v>
      </c>
      <c r="H30" s="967">
        <v>21000</v>
      </c>
      <c r="I30" s="966">
        <v>3.1</v>
      </c>
      <c r="J30" s="967">
        <v>10850</v>
      </c>
      <c r="K30" s="966">
        <v>4.57</v>
      </c>
      <c r="L30" s="967">
        <v>15995.000000000002</v>
      </c>
      <c r="M30" s="966">
        <v>2.5</v>
      </c>
      <c r="N30" s="967">
        <v>8750</v>
      </c>
      <c r="O30" s="966">
        <v>7</v>
      </c>
      <c r="P30" s="967">
        <v>24500</v>
      </c>
      <c r="Q30" s="966">
        <v>7.5</v>
      </c>
      <c r="R30" s="967">
        <v>26250</v>
      </c>
      <c r="S30" s="966">
        <v>12</v>
      </c>
      <c r="T30" s="967">
        <v>42000</v>
      </c>
    </row>
    <row r="31" spans="2:20" ht="17.5" x14ac:dyDescent="0.35">
      <c r="B31" s="960">
        <v>19</v>
      </c>
      <c r="C31" s="962">
        <v>651</v>
      </c>
      <c r="D31" s="959" t="s">
        <v>2045</v>
      </c>
      <c r="E31" s="962">
        <v>1</v>
      </c>
      <c r="F31" s="962" t="s">
        <v>100</v>
      </c>
      <c r="G31" s="966">
        <v>10600</v>
      </c>
      <c r="H31" s="967">
        <v>10600</v>
      </c>
      <c r="I31" s="966">
        <v>19085</v>
      </c>
      <c r="J31" s="967">
        <v>19085</v>
      </c>
      <c r="K31" s="966">
        <v>27800</v>
      </c>
      <c r="L31" s="967">
        <v>27800</v>
      </c>
      <c r="M31" s="966">
        <v>25000</v>
      </c>
      <c r="N31" s="967">
        <v>25000</v>
      </c>
      <c r="O31" s="966">
        <v>68000</v>
      </c>
      <c r="P31" s="967">
        <v>68000</v>
      </c>
      <c r="Q31" s="966">
        <v>45552.5</v>
      </c>
      <c r="R31" s="967">
        <v>45552.5</v>
      </c>
      <c r="S31" s="966">
        <v>32000</v>
      </c>
      <c r="T31" s="967">
        <v>32000</v>
      </c>
    </row>
    <row r="32" spans="2:20" ht="17.5" x14ac:dyDescent="0.35">
      <c r="B32" s="960">
        <v>20</v>
      </c>
      <c r="C32" s="962">
        <v>652</v>
      </c>
      <c r="D32" s="959" t="s">
        <v>2046</v>
      </c>
      <c r="E32" s="962">
        <v>1</v>
      </c>
      <c r="F32" s="962" t="s">
        <v>100</v>
      </c>
      <c r="G32" s="966">
        <v>29400</v>
      </c>
      <c r="H32" s="967">
        <v>29400</v>
      </c>
      <c r="I32" s="966">
        <v>25955.599999999999</v>
      </c>
      <c r="J32" s="967">
        <v>25955.599999999999</v>
      </c>
      <c r="K32" s="966">
        <v>26600</v>
      </c>
      <c r="L32" s="967">
        <v>26600</v>
      </c>
      <c r="M32" s="966">
        <v>50000</v>
      </c>
      <c r="N32" s="967">
        <v>50000</v>
      </c>
      <c r="O32" s="966">
        <v>69000</v>
      </c>
      <c r="P32" s="967">
        <v>69000</v>
      </c>
      <c r="Q32" s="966">
        <v>40172</v>
      </c>
      <c r="R32" s="967">
        <v>40172</v>
      </c>
      <c r="S32" s="966">
        <v>44000</v>
      </c>
      <c r="T32" s="967">
        <v>44000</v>
      </c>
    </row>
    <row r="33" spans="2:20" ht="17.5" x14ac:dyDescent="0.35">
      <c r="B33" s="960">
        <v>21</v>
      </c>
      <c r="C33" s="962">
        <v>832</v>
      </c>
      <c r="D33" s="959" t="s">
        <v>690</v>
      </c>
      <c r="E33" s="962">
        <v>1</v>
      </c>
      <c r="F33" s="962" t="s">
        <v>100</v>
      </c>
      <c r="G33" s="966">
        <v>13500</v>
      </c>
      <c r="H33" s="967">
        <v>13500</v>
      </c>
      <c r="I33" s="966">
        <v>976.8</v>
      </c>
      <c r="J33" s="967">
        <v>976.8</v>
      </c>
      <c r="K33" s="966">
        <v>16000</v>
      </c>
      <c r="L33" s="967">
        <v>16000</v>
      </c>
      <c r="M33" s="966">
        <v>10000</v>
      </c>
      <c r="N33" s="967">
        <v>10000</v>
      </c>
      <c r="O33" s="966">
        <v>59000</v>
      </c>
      <c r="P33" s="967">
        <v>59000</v>
      </c>
      <c r="Q33" s="966">
        <v>14090.5</v>
      </c>
      <c r="R33" s="967">
        <v>14090.5</v>
      </c>
      <c r="S33" s="966">
        <v>8500</v>
      </c>
      <c r="T33" s="967">
        <v>8500</v>
      </c>
    </row>
    <row r="34" spans="2:20" ht="17.5" x14ac:dyDescent="0.35">
      <c r="B34" s="960">
        <v>22</v>
      </c>
      <c r="C34" s="962" t="s">
        <v>36</v>
      </c>
      <c r="D34" s="959" t="s">
        <v>691</v>
      </c>
      <c r="E34" s="962">
        <v>3</v>
      </c>
      <c r="F34" s="962" t="s">
        <v>10</v>
      </c>
      <c r="G34" s="966">
        <v>350</v>
      </c>
      <c r="H34" s="967">
        <v>1050</v>
      </c>
      <c r="I34" s="966">
        <v>488.4</v>
      </c>
      <c r="J34" s="967">
        <v>1465.1999999999998</v>
      </c>
      <c r="K34" s="966">
        <v>537</v>
      </c>
      <c r="L34" s="967">
        <v>1611</v>
      </c>
      <c r="M34" s="966">
        <v>500</v>
      </c>
      <c r="N34" s="967">
        <v>1500</v>
      </c>
      <c r="O34" s="966">
        <v>50</v>
      </c>
      <c r="P34" s="967">
        <v>150</v>
      </c>
      <c r="Q34" s="966">
        <v>372.5</v>
      </c>
      <c r="R34" s="967">
        <v>1117.5</v>
      </c>
      <c r="S34" s="966">
        <v>150</v>
      </c>
      <c r="T34" s="967">
        <v>450</v>
      </c>
    </row>
    <row r="35" spans="2:20" ht="18" x14ac:dyDescent="0.4">
      <c r="B35" s="960"/>
      <c r="C35" s="960"/>
      <c r="D35" s="961" t="s">
        <v>692</v>
      </c>
      <c r="E35" s="960"/>
      <c r="F35" s="960"/>
      <c r="G35" s="966"/>
      <c r="H35" s="967">
        <v>0</v>
      </c>
      <c r="I35" s="966"/>
      <c r="J35" s="967">
        <v>0</v>
      </c>
      <c r="K35" s="966"/>
      <c r="L35" s="967">
        <v>0</v>
      </c>
      <c r="M35" s="966"/>
      <c r="N35" s="967">
        <v>0</v>
      </c>
      <c r="O35" s="966"/>
      <c r="P35" s="967">
        <v>0</v>
      </c>
      <c r="Q35" s="966"/>
      <c r="R35" s="967">
        <v>0</v>
      </c>
      <c r="S35" s="966"/>
      <c r="T35" s="967">
        <v>0</v>
      </c>
    </row>
    <row r="36" spans="2:20" ht="17.5" x14ac:dyDescent="0.35">
      <c r="B36" s="960">
        <v>23</v>
      </c>
      <c r="C36" s="962">
        <v>253</v>
      </c>
      <c r="D36" s="959" t="s">
        <v>2047</v>
      </c>
      <c r="E36" s="962">
        <v>150</v>
      </c>
      <c r="F36" s="962" t="s">
        <v>8</v>
      </c>
      <c r="G36" s="966">
        <v>27</v>
      </c>
      <c r="H36" s="967">
        <v>4050</v>
      </c>
      <c r="I36" s="966">
        <v>66</v>
      </c>
      <c r="J36" s="967">
        <v>9900</v>
      </c>
      <c r="K36" s="966">
        <v>90.82</v>
      </c>
      <c r="L36" s="967">
        <v>13622.999999999998</v>
      </c>
      <c r="M36" s="966">
        <v>90</v>
      </c>
      <c r="N36" s="967">
        <v>13500</v>
      </c>
      <c r="O36" s="966">
        <v>63</v>
      </c>
      <c r="P36" s="967">
        <v>9450</v>
      </c>
      <c r="Q36" s="966">
        <v>90.5</v>
      </c>
      <c r="R36" s="967">
        <v>13575</v>
      </c>
      <c r="S36" s="966">
        <v>75</v>
      </c>
      <c r="T36" s="967">
        <v>11250</v>
      </c>
    </row>
    <row r="37" spans="2:20" ht="17.5" x14ac:dyDescent="0.35">
      <c r="B37" s="960" t="s">
        <v>2048</v>
      </c>
      <c r="C37" s="962">
        <v>251</v>
      </c>
      <c r="D37" s="959" t="s">
        <v>2049</v>
      </c>
      <c r="E37" s="962">
        <v>650</v>
      </c>
      <c r="F37" s="962" t="s">
        <v>8</v>
      </c>
      <c r="G37" s="966">
        <v>8.5</v>
      </c>
      <c r="H37" s="967">
        <v>5525</v>
      </c>
      <c r="I37" s="966">
        <v>27.5</v>
      </c>
      <c r="J37" s="967">
        <v>17875</v>
      </c>
      <c r="K37" s="966">
        <v>17.54</v>
      </c>
      <c r="L37" s="967">
        <v>11401</v>
      </c>
      <c r="M37" s="966">
        <v>20</v>
      </c>
      <c r="N37" s="967">
        <v>13000</v>
      </c>
      <c r="O37" s="966">
        <v>27</v>
      </c>
      <c r="P37" s="967">
        <v>17550</v>
      </c>
      <c r="Q37" s="966">
        <v>25.5</v>
      </c>
      <c r="R37" s="967">
        <v>16575</v>
      </c>
      <c r="S37" s="966">
        <v>44</v>
      </c>
      <c r="T37" s="967">
        <v>28600</v>
      </c>
    </row>
    <row r="38" spans="2:20" ht="17.5" x14ac:dyDescent="0.35">
      <c r="B38" s="960" t="s">
        <v>2050</v>
      </c>
      <c r="C38" s="962">
        <v>253</v>
      </c>
      <c r="D38" s="959" t="s">
        <v>2051</v>
      </c>
      <c r="E38" s="962">
        <v>300</v>
      </c>
      <c r="F38" s="962" t="s">
        <v>8</v>
      </c>
      <c r="G38" s="966">
        <v>20.85</v>
      </c>
      <c r="H38" s="967">
        <v>6255</v>
      </c>
      <c r="I38" s="966">
        <v>66</v>
      </c>
      <c r="J38" s="967">
        <v>19800</v>
      </c>
      <c r="K38" s="966">
        <v>50.55</v>
      </c>
      <c r="L38" s="967">
        <v>15165</v>
      </c>
      <c r="M38" s="966">
        <v>65</v>
      </c>
      <c r="N38" s="967">
        <v>19500</v>
      </c>
      <c r="O38" s="966">
        <v>74</v>
      </c>
      <c r="P38" s="967">
        <v>22200</v>
      </c>
      <c r="Q38" s="966">
        <v>90.5</v>
      </c>
      <c r="R38" s="967">
        <v>27150</v>
      </c>
      <c r="S38" s="966">
        <v>65</v>
      </c>
      <c r="T38" s="967">
        <v>19500</v>
      </c>
    </row>
    <row r="39" spans="2:20" ht="17.5" x14ac:dyDescent="0.35">
      <c r="B39" s="960" t="s">
        <v>2052</v>
      </c>
      <c r="C39" s="962">
        <v>253</v>
      </c>
      <c r="D39" s="959" t="s">
        <v>2053</v>
      </c>
      <c r="E39" s="962">
        <v>75</v>
      </c>
      <c r="F39" s="962" t="s">
        <v>8</v>
      </c>
      <c r="G39" s="966">
        <v>56.5</v>
      </c>
      <c r="H39" s="967">
        <v>4237.5</v>
      </c>
      <c r="I39" s="966">
        <v>77</v>
      </c>
      <c r="J39" s="967">
        <v>5775</v>
      </c>
      <c r="K39" s="966">
        <v>66.64</v>
      </c>
      <c r="L39" s="967">
        <v>4998</v>
      </c>
      <c r="M39" s="966">
        <v>100</v>
      </c>
      <c r="N39" s="967">
        <v>7500</v>
      </c>
      <c r="O39" s="966">
        <v>74</v>
      </c>
      <c r="P39" s="967">
        <v>5550</v>
      </c>
      <c r="Q39" s="966">
        <v>100.5</v>
      </c>
      <c r="R39" s="967">
        <v>7537.5</v>
      </c>
      <c r="S39" s="966">
        <v>70</v>
      </c>
      <c r="T39" s="967">
        <v>5250</v>
      </c>
    </row>
    <row r="40" spans="2:20" ht="17.5" x14ac:dyDescent="0.35">
      <c r="B40" s="960">
        <v>24</v>
      </c>
      <c r="C40" s="962">
        <v>301</v>
      </c>
      <c r="D40" s="959" t="s">
        <v>2054</v>
      </c>
      <c r="E40" s="962">
        <v>427</v>
      </c>
      <c r="F40" s="962" t="s">
        <v>4</v>
      </c>
      <c r="G40" s="966">
        <v>160</v>
      </c>
      <c r="H40" s="967">
        <v>68320</v>
      </c>
      <c r="I40" s="966">
        <v>148.5</v>
      </c>
      <c r="J40" s="967">
        <v>63409.5</v>
      </c>
      <c r="K40" s="966">
        <v>153.43</v>
      </c>
      <c r="L40" s="967">
        <v>65514.61</v>
      </c>
      <c r="M40" s="966">
        <v>140</v>
      </c>
      <c r="N40" s="967">
        <v>59780</v>
      </c>
      <c r="O40" s="966">
        <v>142</v>
      </c>
      <c r="P40" s="967">
        <v>60634</v>
      </c>
      <c r="Q40" s="966">
        <v>137.5</v>
      </c>
      <c r="R40" s="967">
        <v>58712.5</v>
      </c>
      <c r="S40" s="966">
        <v>185</v>
      </c>
      <c r="T40" s="967">
        <v>78995</v>
      </c>
    </row>
    <row r="41" spans="2:20" ht="17.5" x14ac:dyDescent="0.35">
      <c r="B41" s="960">
        <v>25</v>
      </c>
      <c r="C41" s="962">
        <v>304</v>
      </c>
      <c r="D41" s="959" t="s">
        <v>696</v>
      </c>
      <c r="E41" s="962">
        <v>490</v>
      </c>
      <c r="F41" s="962" t="s">
        <v>4</v>
      </c>
      <c r="G41" s="966">
        <v>37.65</v>
      </c>
      <c r="H41" s="967">
        <v>18448.5</v>
      </c>
      <c r="I41" s="966">
        <v>49.08</v>
      </c>
      <c r="J41" s="967">
        <v>24049.200000000001</v>
      </c>
      <c r="K41" s="966">
        <v>79.5</v>
      </c>
      <c r="L41" s="967">
        <v>38955</v>
      </c>
      <c r="M41" s="966">
        <v>90</v>
      </c>
      <c r="N41" s="967">
        <v>44100</v>
      </c>
      <c r="O41" s="966">
        <v>42</v>
      </c>
      <c r="P41" s="967">
        <v>20580</v>
      </c>
      <c r="Q41" s="966">
        <v>73.5</v>
      </c>
      <c r="R41" s="967">
        <v>36015</v>
      </c>
      <c r="S41" s="966">
        <v>47</v>
      </c>
      <c r="T41" s="967">
        <v>23030</v>
      </c>
    </row>
    <row r="42" spans="2:20" ht="17.5" x14ac:dyDescent="0.35">
      <c r="B42" s="960">
        <v>26</v>
      </c>
      <c r="C42" s="962">
        <v>304</v>
      </c>
      <c r="D42" s="959" t="s">
        <v>2055</v>
      </c>
      <c r="E42" s="962">
        <v>640</v>
      </c>
      <c r="F42" s="962" t="s">
        <v>4</v>
      </c>
      <c r="G42" s="966">
        <v>42.1</v>
      </c>
      <c r="H42" s="967">
        <v>26944</v>
      </c>
      <c r="I42" s="966">
        <v>45.15</v>
      </c>
      <c r="J42" s="967">
        <v>28896</v>
      </c>
      <c r="K42" s="966">
        <v>49.38</v>
      </c>
      <c r="L42" s="967">
        <v>31603.200000000001</v>
      </c>
      <c r="M42" s="966">
        <v>65</v>
      </c>
      <c r="N42" s="967">
        <v>41600</v>
      </c>
      <c r="O42" s="966">
        <v>42</v>
      </c>
      <c r="P42" s="967">
        <v>26880</v>
      </c>
      <c r="Q42" s="966">
        <v>47</v>
      </c>
      <c r="R42" s="967">
        <v>30080</v>
      </c>
      <c r="S42" s="966">
        <v>47</v>
      </c>
      <c r="T42" s="967">
        <v>30080</v>
      </c>
    </row>
    <row r="43" spans="2:20" ht="17.5" x14ac:dyDescent="0.35">
      <c r="B43" s="960">
        <v>27</v>
      </c>
      <c r="C43" s="962">
        <v>304</v>
      </c>
      <c r="D43" s="959" t="s">
        <v>2056</v>
      </c>
      <c r="E43" s="962">
        <v>86</v>
      </c>
      <c r="F43" s="962" t="s">
        <v>4</v>
      </c>
      <c r="G43" s="966">
        <v>52.7</v>
      </c>
      <c r="H43" s="967">
        <v>4532.2</v>
      </c>
      <c r="I43" s="966">
        <v>50.72</v>
      </c>
      <c r="J43" s="967">
        <v>4361.92</v>
      </c>
      <c r="K43" s="966">
        <v>94.85</v>
      </c>
      <c r="L43" s="967">
        <v>8157.0999999999995</v>
      </c>
      <c r="M43" s="966">
        <v>90</v>
      </c>
      <c r="N43" s="967">
        <v>7740</v>
      </c>
      <c r="O43" s="966">
        <v>42</v>
      </c>
      <c r="P43" s="967">
        <v>3612</v>
      </c>
      <c r="Q43" s="966">
        <v>80</v>
      </c>
      <c r="R43" s="967">
        <v>6880</v>
      </c>
      <c r="S43" s="966">
        <v>55</v>
      </c>
      <c r="T43" s="967">
        <v>4730</v>
      </c>
    </row>
    <row r="44" spans="2:20" ht="17.5" x14ac:dyDescent="0.35">
      <c r="B44" s="960">
        <v>28</v>
      </c>
      <c r="C44" s="962">
        <v>304</v>
      </c>
      <c r="D44" s="959" t="s">
        <v>2057</v>
      </c>
      <c r="E44" s="962">
        <v>37</v>
      </c>
      <c r="F44" s="962" t="s">
        <v>4</v>
      </c>
      <c r="G44" s="966">
        <v>57.5</v>
      </c>
      <c r="H44" s="967">
        <v>2127.5</v>
      </c>
      <c r="I44" s="966">
        <v>52.87</v>
      </c>
      <c r="J44" s="967">
        <v>1956.1899999999998</v>
      </c>
      <c r="K44" s="966">
        <v>64.459999999999994</v>
      </c>
      <c r="L44" s="967">
        <v>2385.02</v>
      </c>
      <c r="M44" s="966">
        <v>90</v>
      </c>
      <c r="N44" s="967">
        <v>3330</v>
      </c>
      <c r="O44" s="966">
        <v>42</v>
      </c>
      <c r="P44" s="967">
        <v>1554</v>
      </c>
      <c r="Q44" s="966">
        <v>76.5</v>
      </c>
      <c r="R44" s="967">
        <v>2830.5</v>
      </c>
      <c r="S44" s="966">
        <v>50</v>
      </c>
      <c r="T44" s="967">
        <v>1850</v>
      </c>
    </row>
    <row r="45" spans="2:20" ht="17.5" x14ac:dyDescent="0.35">
      <c r="B45" s="960">
        <v>29</v>
      </c>
      <c r="C45" s="962">
        <v>304</v>
      </c>
      <c r="D45" s="959" t="s">
        <v>2058</v>
      </c>
      <c r="E45" s="962">
        <v>12</v>
      </c>
      <c r="F45" s="962" t="s">
        <v>4</v>
      </c>
      <c r="G45" s="966">
        <v>90</v>
      </c>
      <c r="H45" s="967">
        <v>1080</v>
      </c>
      <c r="I45" s="966">
        <v>69.209999999999994</v>
      </c>
      <c r="J45" s="967">
        <v>830.52</v>
      </c>
      <c r="K45" s="966">
        <v>78.06</v>
      </c>
      <c r="L45" s="967">
        <v>936.72</v>
      </c>
      <c r="M45" s="966">
        <v>90</v>
      </c>
      <c r="N45" s="967">
        <v>1080</v>
      </c>
      <c r="O45" s="966">
        <v>42</v>
      </c>
      <c r="P45" s="967">
        <v>504</v>
      </c>
      <c r="Q45" s="966">
        <v>67</v>
      </c>
      <c r="R45" s="967">
        <v>804</v>
      </c>
      <c r="S45" s="966">
        <v>55</v>
      </c>
      <c r="T45" s="967">
        <v>660</v>
      </c>
    </row>
    <row r="46" spans="2:20" ht="17.5" x14ac:dyDescent="0.35">
      <c r="B46" s="960">
        <v>30</v>
      </c>
      <c r="C46" s="962">
        <v>304</v>
      </c>
      <c r="D46" s="959" t="s">
        <v>2059</v>
      </c>
      <c r="E46" s="962">
        <v>40</v>
      </c>
      <c r="F46" s="962" t="s">
        <v>4</v>
      </c>
      <c r="G46" s="966">
        <v>53</v>
      </c>
      <c r="H46" s="967">
        <v>2120</v>
      </c>
      <c r="I46" s="966">
        <v>56.49</v>
      </c>
      <c r="J46" s="967">
        <v>2259.6</v>
      </c>
      <c r="K46" s="966">
        <v>67.44</v>
      </c>
      <c r="L46" s="967">
        <v>2697.6</v>
      </c>
      <c r="M46" s="966">
        <v>90</v>
      </c>
      <c r="N46" s="967">
        <v>3600</v>
      </c>
      <c r="O46" s="966">
        <v>42</v>
      </c>
      <c r="P46" s="967">
        <v>1680</v>
      </c>
      <c r="Q46" s="966">
        <v>73.5</v>
      </c>
      <c r="R46" s="967">
        <v>2940</v>
      </c>
      <c r="S46" s="966">
        <v>55</v>
      </c>
      <c r="T46" s="967">
        <v>2200</v>
      </c>
    </row>
    <row r="47" spans="2:20" ht="17.5" x14ac:dyDescent="0.35">
      <c r="B47" s="960">
        <v>31</v>
      </c>
      <c r="C47" s="962">
        <v>441</v>
      </c>
      <c r="D47" s="959" t="s">
        <v>703</v>
      </c>
      <c r="E47" s="962">
        <v>187</v>
      </c>
      <c r="F47" s="962" t="s">
        <v>4</v>
      </c>
      <c r="G47" s="966">
        <v>170.5</v>
      </c>
      <c r="H47" s="967">
        <v>31883.5</v>
      </c>
      <c r="I47" s="966">
        <v>198</v>
      </c>
      <c r="J47" s="967">
        <v>37026</v>
      </c>
      <c r="K47" s="966">
        <v>164.39</v>
      </c>
      <c r="L47" s="967">
        <v>30740.929999999997</v>
      </c>
      <c r="M47" s="966">
        <v>190</v>
      </c>
      <c r="N47" s="967">
        <v>35530</v>
      </c>
      <c r="O47" s="966">
        <v>190</v>
      </c>
      <c r="P47" s="967">
        <v>35530</v>
      </c>
      <c r="Q47" s="966">
        <v>183.5</v>
      </c>
      <c r="R47" s="967">
        <v>34314.5</v>
      </c>
      <c r="S47" s="966">
        <v>197</v>
      </c>
      <c r="T47" s="967">
        <v>36839</v>
      </c>
    </row>
    <row r="48" spans="2:20" ht="17.5" x14ac:dyDescent="0.35">
      <c r="B48" s="960">
        <v>32</v>
      </c>
      <c r="C48" s="962">
        <v>441</v>
      </c>
      <c r="D48" s="959" t="s">
        <v>706</v>
      </c>
      <c r="E48" s="962">
        <v>135</v>
      </c>
      <c r="F48" s="962" t="s">
        <v>4</v>
      </c>
      <c r="G48" s="966">
        <v>191.75</v>
      </c>
      <c r="H48" s="967">
        <v>25886.25</v>
      </c>
      <c r="I48" s="966">
        <v>247.5</v>
      </c>
      <c r="J48" s="967">
        <v>33412.5</v>
      </c>
      <c r="K48" s="966">
        <v>164.39</v>
      </c>
      <c r="L48" s="967">
        <v>22192.649999999998</v>
      </c>
      <c r="M48" s="966">
        <v>235</v>
      </c>
      <c r="N48" s="967">
        <v>31725</v>
      </c>
      <c r="O48" s="966">
        <v>238</v>
      </c>
      <c r="P48" s="967">
        <v>32130</v>
      </c>
      <c r="Q48" s="966">
        <v>229.5</v>
      </c>
      <c r="R48" s="967">
        <v>30982.5</v>
      </c>
      <c r="S48" s="966">
        <v>215</v>
      </c>
      <c r="T48" s="967">
        <v>29025</v>
      </c>
    </row>
    <row r="49" spans="2:20" ht="17.5" x14ac:dyDescent="0.35">
      <c r="B49" s="960">
        <v>33</v>
      </c>
      <c r="C49" s="962">
        <v>441</v>
      </c>
      <c r="D49" s="959" t="s">
        <v>2060</v>
      </c>
      <c r="E49" s="962">
        <v>37</v>
      </c>
      <c r="F49" s="962" t="s">
        <v>4</v>
      </c>
      <c r="G49" s="966">
        <v>198</v>
      </c>
      <c r="H49" s="967">
        <v>7326</v>
      </c>
      <c r="I49" s="966">
        <v>451</v>
      </c>
      <c r="J49" s="967">
        <v>16687</v>
      </c>
      <c r="K49" s="966">
        <v>164.39</v>
      </c>
      <c r="L49" s="967">
        <v>6082.4299999999994</v>
      </c>
      <c r="M49" s="966">
        <v>425</v>
      </c>
      <c r="N49" s="967">
        <v>15725</v>
      </c>
      <c r="O49" s="966">
        <v>430</v>
      </c>
      <c r="P49" s="967">
        <v>15910</v>
      </c>
      <c r="Q49" s="966">
        <v>418</v>
      </c>
      <c r="R49" s="967">
        <v>15466</v>
      </c>
      <c r="S49" s="966">
        <v>300</v>
      </c>
      <c r="T49" s="967">
        <v>11100</v>
      </c>
    </row>
    <row r="50" spans="2:20" ht="17.5" x14ac:dyDescent="0.35">
      <c r="B50" s="960">
        <v>34</v>
      </c>
      <c r="C50" s="962">
        <v>451</v>
      </c>
      <c r="D50" s="959" t="s">
        <v>2061</v>
      </c>
      <c r="E50" s="962">
        <v>35</v>
      </c>
      <c r="F50" s="962" t="s">
        <v>8</v>
      </c>
      <c r="G50" s="966">
        <v>50</v>
      </c>
      <c r="H50" s="967">
        <v>1750</v>
      </c>
      <c r="I50" s="966">
        <v>101.2</v>
      </c>
      <c r="J50" s="967">
        <v>3542</v>
      </c>
      <c r="K50" s="966">
        <v>119.36</v>
      </c>
      <c r="L50" s="967">
        <v>4177.6000000000004</v>
      </c>
      <c r="M50" s="966">
        <v>12</v>
      </c>
      <c r="N50" s="967">
        <v>420</v>
      </c>
      <c r="O50" s="966">
        <v>25</v>
      </c>
      <c r="P50" s="967">
        <v>875</v>
      </c>
      <c r="Q50" s="966">
        <v>93</v>
      </c>
      <c r="R50" s="967">
        <v>3255</v>
      </c>
      <c r="S50" s="966">
        <v>180</v>
      </c>
      <c r="T50" s="967">
        <v>6300</v>
      </c>
    </row>
    <row r="51" spans="2:20" ht="17.5" x14ac:dyDescent="0.35">
      <c r="B51" s="960">
        <v>35</v>
      </c>
      <c r="C51" s="962">
        <v>451</v>
      </c>
      <c r="D51" s="959" t="s">
        <v>708</v>
      </c>
      <c r="E51" s="962">
        <v>42</v>
      </c>
      <c r="F51" s="962" t="s">
        <v>8</v>
      </c>
      <c r="G51" s="966">
        <v>58.3</v>
      </c>
      <c r="H51" s="967">
        <v>2448.6</v>
      </c>
      <c r="I51" s="966">
        <v>148.5</v>
      </c>
      <c r="J51" s="967">
        <v>6237</v>
      </c>
      <c r="K51" s="966">
        <v>128.31</v>
      </c>
      <c r="L51" s="967">
        <v>5389.02</v>
      </c>
      <c r="M51" s="966">
        <v>13</v>
      </c>
      <c r="N51" s="967">
        <v>546</v>
      </c>
      <c r="O51" s="966">
        <v>30</v>
      </c>
      <c r="P51" s="967">
        <v>1260</v>
      </c>
      <c r="Q51" s="966">
        <v>88</v>
      </c>
      <c r="R51" s="967">
        <v>3696</v>
      </c>
      <c r="S51" s="966">
        <v>195</v>
      </c>
      <c r="T51" s="967">
        <v>8190</v>
      </c>
    </row>
    <row r="52" spans="2:20" ht="17.5" x14ac:dyDescent="0.35">
      <c r="B52" s="960">
        <v>36</v>
      </c>
      <c r="C52" s="962">
        <v>452</v>
      </c>
      <c r="D52" s="959" t="s">
        <v>2062</v>
      </c>
      <c r="E52" s="963">
        <v>4404</v>
      </c>
      <c r="F52" s="962" t="s">
        <v>8</v>
      </c>
      <c r="G52" s="966">
        <v>35</v>
      </c>
      <c r="H52" s="967">
        <v>154140</v>
      </c>
      <c r="I52" s="966">
        <v>55</v>
      </c>
      <c r="J52" s="967">
        <v>242220</v>
      </c>
      <c r="K52" s="966">
        <v>41.71</v>
      </c>
      <c r="L52" s="967">
        <v>183690.84</v>
      </c>
      <c r="M52" s="966">
        <v>38</v>
      </c>
      <c r="N52" s="967">
        <v>167352</v>
      </c>
      <c r="O52" s="966">
        <v>19</v>
      </c>
      <c r="P52" s="967">
        <v>83676</v>
      </c>
      <c r="Q52" s="966">
        <v>39.5</v>
      </c>
      <c r="R52" s="967">
        <v>173958</v>
      </c>
      <c r="S52" s="966">
        <v>80</v>
      </c>
      <c r="T52" s="967">
        <v>352320</v>
      </c>
    </row>
    <row r="53" spans="2:20" ht="17.5" x14ac:dyDescent="0.35">
      <c r="B53" s="960">
        <v>37</v>
      </c>
      <c r="C53" s="962">
        <v>511</v>
      </c>
      <c r="D53" s="959" t="s">
        <v>2063</v>
      </c>
      <c r="E53" s="962">
        <v>1</v>
      </c>
      <c r="F53" s="962" t="s">
        <v>100</v>
      </c>
      <c r="G53" s="966">
        <v>5825</v>
      </c>
      <c r="H53" s="967">
        <v>5825</v>
      </c>
      <c r="I53" s="966">
        <v>5934.5</v>
      </c>
      <c r="J53" s="967">
        <v>5934.5</v>
      </c>
      <c r="K53" s="966">
        <v>17963</v>
      </c>
      <c r="L53" s="967">
        <v>17963</v>
      </c>
      <c r="M53" s="966">
        <v>15000</v>
      </c>
      <c r="N53" s="967">
        <v>15000</v>
      </c>
      <c r="O53" s="966">
        <v>2400</v>
      </c>
      <c r="P53" s="967">
        <v>2400</v>
      </c>
      <c r="Q53" s="966">
        <v>21170</v>
      </c>
      <c r="R53" s="967">
        <v>21170</v>
      </c>
      <c r="S53" s="966">
        <v>26000</v>
      </c>
      <c r="T53" s="967">
        <v>26000</v>
      </c>
    </row>
    <row r="54" spans="2:20" ht="17.5" x14ac:dyDescent="0.35">
      <c r="B54" s="960">
        <v>38</v>
      </c>
      <c r="C54" s="962">
        <v>608</v>
      </c>
      <c r="D54" s="959" t="s">
        <v>2064</v>
      </c>
      <c r="E54" s="963">
        <v>3930</v>
      </c>
      <c r="F54" s="962" t="s">
        <v>131</v>
      </c>
      <c r="G54" s="966">
        <v>4.1500000000000004</v>
      </c>
      <c r="H54" s="967">
        <v>16309.500000000002</v>
      </c>
      <c r="I54" s="966">
        <v>7.15</v>
      </c>
      <c r="J54" s="967">
        <v>28099.5</v>
      </c>
      <c r="K54" s="966">
        <v>8.4700000000000006</v>
      </c>
      <c r="L54" s="967">
        <v>33287.100000000006</v>
      </c>
      <c r="M54" s="966">
        <v>5</v>
      </c>
      <c r="N54" s="967">
        <v>19650</v>
      </c>
      <c r="O54" s="966">
        <v>4</v>
      </c>
      <c r="P54" s="967">
        <v>15720</v>
      </c>
      <c r="Q54" s="966">
        <v>5</v>
      </c>
      <c r="R54" s="967">
        <v>19650</v>
      </c>
      <c r="S54" s="966">
        <v>8</v>
      </c>
      <c r="T54" s="967">
        <v>31440</v>
      </c>
    </row>
    <row r="55" spans="2:20" ht="17.5" x14ac:dyDescent="0.35">
      <c r="B55" s="960">
        <v>39</v>
      </c>
      <c r="C55" s="962">
        <v>608</v>
      </c>
      <c r="D55" s="959" t="s">
        <v>2065</v>
      </c>
      <c r="E55" s="962">
        <v>250</v>
      </c>
      <c r="F55" s="962" t="s">
        <v>131</v>
      </c>
      <c r="G55" s="966">
        <v>4.1500000000000004</v>
      </c>
      <c r="H55" s="967">
        <v>1037.5</v>
      </c>
      <c r="I55" s="966">
        <v>33</v>
      </c>
      <c r="J55" s="967">
        <v>8250</v>
      </c>
      <c r="K55" s="966">
        <v>33.51</v>
      </c>
      <c r="L55" s="967">
        <v>8377.5</v>
      </c>
      <c r="M55" s="966">
        <v>5</v>
      </c>
      <c r="N55" s="967">
        <v>1250</v>
      </c>
      <c r="O55" s="966">
        <v>3</v>
      </c>
      <c r="P55" s="967">
        <v>750</v>
      </c>
      <c r="Q55" s="966">
        <v>23.5</v>
      </c>
      <c r="R55" s="967">
        <v>5875</v>
      </c>
      <c r="S55" s="966">
        <v>15</v>
      </c>
      <c r="T55" s="967">
        <v>3750</v>
      </c>
    </row>
    <row r="56" spans="2:20" ht="17.5" x14ac:dyDescent="0.35">
      <c r="B56" s="960">
        <v>40</v>
      </c>
      <c r="C56" s="962">
        <v>630</v>
      </c>
      <c r="D56" s="959" t="s">
        <v>715</v>
      </c>
      <c r="E56" s="962">
        <v>11</v>
      </c>
      <c r="F56" s="962" t="s">
        <v>10</v>
      </c>
      <c r="G56" s="966">
        <v>365</v>
      </c>
      <c r="H56" s="967">
        <v>4015</v>
      </c>
      <c r="I56" s="966">
        <v>216.7</v>
      </c>
      <c r="J56" s="967">
        <v>2383.6999999999998</v>
      </c>
      <c r="K56" s="966">
        <v>229.96</v>
      </c>
      <c r="L56" s="967">
        <v>2529.56</v>
      </c>
      <c r="M56" s="966">
        <v>225</v>
      </c>
      <c r="N56" s="967">
        <v>2475</v>
      </c>
      <c r="O56" s="966">
        <v>159</v>
      </c>
      <c r="P56" s="967">
        <v>1749</v>
      </c>
      <c r="Q56" s="966">
        <v>301</v>
      </c>
      <c r="R56" s="967">
        <v>3311</v>
      </c>
      <c r="S56" s="966">
        <v>240</v>
      </c>
      <c r="T56" s="967">
        <v>2640</v>
      </c>
    </row>
    <row r="57" spans="2:20" ht="17.5" x14ac:dyDescent="0.35">
      <c r="B57" s="960">
        <v>41</v>
      </c>
      <c r="C57" s="962">
        <v>642</v>
      </c>
      <c r="D57" s="959" t="s">
        <v>716</v>
      </c>
      <c r="E57" s="962">
        <v>200</v>
      </c>
      <c r="F57" s="962" t="s">
        <v>110</v>
      </c>
      <c r="G57" s="966">
        <v>6.5</v>
      </c>
      <c r="H57" s="967">
        <v>1300</v>
      </c>
      <c r="I57" s="966">
        <v>1.54</v>
      </c>
      <c r="J57" s="967">
        <v>308</v>
      </c>
      <c r="K57" s="966">
        <v>6.9</v>
      </c>
      <c r="L57" s="967">
        <v>1380</v>
      </c>
      <c r="M57" s="966">
        <v>1.5</v>
      </c>
      <c r="N57" s="967">
        <v>300</v>
      </c>
      <c r="O57" s="966">
        <v>3</v>
      </c>
      <c r="P57" s="967">
        <v>600</v>
      </c>
      <c r="Q57" s="966">
        <v>6.5</v>
      </c>
      <c r="R57" s="967">
        <v>1300</v>
      </c>
      <c r="S57" s="966">
        <v>4</v>
      </c>
      <c r="T57" s="967">
        <v>800</v>
      </c>
    </row>
    <row r="58" spans="2:20" ht="17.5" x14ac:dyDescent="0.35">
      <c r="B58" s="960">
        <v>42</v>
      </c>
      <c r="C58" s="962">
        <v>642</v>
      </c>
      <c r="D58" s="959" t="s">
        <v>717</v>
      </c>
      <c r="E58" s="962">
        <v>150</v>
      </c>
      <c r="F58" s="962" t="s">
        <v>110</v>
      </c>
      <c r="G58" s="966">
        <v>8</v>
      </c>
      <c r="H58" s="967">
        <v>1200</v>
      </c>
      <c r="I58" s="966">
        <v>18.48</v>
      </c>
      <c r="J58" s="967">
        <v>2772</v>
      </c>
      <c r="K58" s="966">
        <v>5.48</v>
      </c>
      <c r="L58" s="967">
        <v>822.00000000000011</v>
      </c>
      <c r="M58" s="966">
        <v>17</v>
      </c>
      <c r="N58" s="967">
        <v>2550</v>
      </c>
      <c r="O58" s="966">
        <v>5</v>
      </c>
      <c r="P58" s="967">
        <v>750</v>
      </c>
      <c r="Q58" s="966">
        <v>7.5</v>
      </c>
      <c r="R58" s="967">
        <v>1125</v>
      </c>
      <c r="S58" s="966">
        <v>9</v>
      </c>
      <c r="T58" s="967">
        <v>1350</v>
      </c>
    </row>
    <row r="59" spans="2:20" ht="17.5" x14ac:dyDescent="0.35">
      <c r="B59" s="960">
        <v>43</v>
      </c>
      <c r="C59" s="962">
        <v>642</v>
      </c>
      <c r="D59" s="959" t="s">
        <v>718</v>
      </c>
      <c r="E59" s="962">
        <v>3</v>
      </c>
      <c r="F59" s="962" t="s">
        <v>10</v>
      </c>
      <c r="G59" s="966">
        <v>265</v>
      </c>
      <c r="H59" s="967">
        <v>795</v>
      </c>
      <c r="I59" s="966">
        <v>247.5</v>
      </c>
      <c r="J59" s="967">
        <v>742.5</v>
      </c>
      <c r="K59" s="966">
        <v>30.66</v>
      </c>
      <c r="L59" s="967">
        <v>91.98</v>
      </c>
      <c r="M59" s="966">
        <v>250</v>
      </c>
      <c r="N59" s="967">
        <v>750</v>
      </c>
      <c r="O59" s="966">
        <v>158</v>
      </c>
      <c r="P59" s="967">
        <v>474</v>
      </c>
      <c r="Q59" s="966">
        <v>225</v>
      </c>
      <c r="R59" s="969">
        <v>675</v>
      </c>
      <c r="S59" s="966">
        <v>350</v>
      </c>
      <c r="T59" s="967">
        <v>1050</v>
      </c>
    </row>
    <row r="60" spans="2:20" ht="17.5" x14ac:dyDescent="0.35">
      <c r="B60" s="960">
        <v>44</v>
      </c>
      <c r="C60" s="962">
        <v>642</v>
      </c>
      <c r="D60" s="959" t="s">
        <v>719</v>
      </c>
      <c r="E60" s="962">
        <v>260</v>
      </c>
      <c r="F60" s="962" t="s">
        <v>110</v>
      </c>
      <c r="G60" s="966">
        <v>7.15</v>
      </c>
      <c r="H60" s="967">
        <v>1859</v>
      </c>
      <c r="I60" s="966">
        <v>0.77</v>
      </c>
      <c r="J60" s="967">
        <v>200.20000000000002</v>
      </c>
      <c r="K60" s="966">
        <v>1.75</v>
      </c>
      <c r="L60" s="967">
        <v>455</v>
      </c>
      <c r="M60" s="966">
        <v>0.75</v>
      </c>
      <c r="N60" s="967">
        <v>195</v>
      </c>
      <c r="O60" s="966">
        <v>3</v>
      </c>
      <c r="P60" s="967">
        <v>780</v>
      </c>
      <c r="Q60" s="966">
        <v>6</v>
      </c>
      <c r="R60" s="967">
        <v>1560</v>
      </c>
      <c r="S60" s="966">
        <v>5</v>
      </c>
      <c r="T60" s="967">
        <v>1300</v>
      </c>
    </row>
    <row r="61" spans="2:20" ht="17.5" x14ac:dyDescent="0.35">
      <c r="B61" s="960">
        <v>45</v>
      </c>
      <c r="C61" s="962">
        <v>703</v>
      </c>
      <c r="D61" s="959" t="s">
        <v>2066</v>
      </c>
      <c r="E61" s="962">
        <v>8</v>
      </c>
      <c r="F61" s="962" t="s">
        <v>4</v>
      </c>
      <c r="G61" s="966">
        <v>130</v>
      </c>
      <c r="H61" s="967">
        <v>1040</v>
      </c>
      <c r="I61" s="966">
        <v>44</v>
      </c>
      <c r="J61" s="967">
        <v>352</v>
      </c>
      <c r="K61" s="966">
        <v>186.96</v>
      </c>
      <c r="L61" s="967">
        <v>1495.68</v>
      </c>
      <c r="M61" s="966">
        <v>175</v>
      </c>
      <c r="N61" s="967">
        <v>1400</v>
      </c>
      <c r="O61" s="966">
        <v>42</v>
      </c>
      <c r="P61" s="967">
        <v>336</v>
      </c>
      <c r="Q61" s="966">
        <v>81.5</v>
      </c>
      <c r="R61" s="967">
        <v>652</v>
      </c>
      <c r="S61" s="966">
        <v>60</v>
      </c>
      <c r="T61" s="967">
        <v>480</v>
      </c>
    </row>
    <row r="62" spans="2:20" ht="17.5" x14ac:dyDescent="0.35">
      <c r="B62" s="960">
        <v>46</v>
      </c>
      <c r="C62" s="962">
        <v>712</v>
      </c>
      <c r="D62" s="959" t="s">
        <v>130</v>
      </c>
      <c r="E62" s="962">
        <v>200</v>
      </c>
      <c r="F62" s="962" t="s">
        <v>131</v>
      </c>
      <c r="G62" s="966">
        <v>26.5</v>
      </c>
      <c r="H62" s="967">
        <v>5300</v>
      </c>
      <c r="I62" s="966">
        <v>24.2</v>
      </c>
      <c r="J62" s="967">
        <v>4840</v>
      </c>
      <c r="K62" s="966">
        <v>6.79</v>
      </c>
      <c r="L62" s="967">
        <v>1358</v>
      </c>
      <c r="M62" s="966">
        <v>45</v>
      </c>
      <c r="N62" s="967">
        <v>9000</v>
      </c>
      <c r="O62" s="966">
        <v>5</v>
      </c>
      <c r="P62" s="967">
        <v>1000</v>
      </c>
      <c r="Q62" s="966">
        <v>14</v>
      </c>
      <c r="R62" s="967">
        <v>2800</v>
      </c>
      <c r="S62" s="966">
        <v>63</v>
      </c>
      <c r="T62" s="967">
        <v>12600</v>
      </c>
    </row>
    <row r="63" spans="2:20" ht="17.5" x14ac:dyDescent="0.35">
      <c r="B63" s="960">
        <v>47</v>
      </c>
      <c r="C63" s="962" t="s">
        <v>36</v>
      </c>
      <c r="D63" s="959" t="s">
        <v>722</v>
      </c>
      <c r="E63" s="962">
        <v>112</v>
      </c>
      <c r="F63" s="962" t="s">
        <v>10</v>
      </c>
      <c r="G63" s="966">
        <v>108</v>
      </c>
      <c r="H63" s="967">
        <v>12096</v>
      </c>
      <c r="I63" s="966">
        <v>94.6</v>
      </c>
      <c r="J63" s="967">
        <v>10595.199999999999</v>
      </c>
      <c r="K63" s="966">
        <v>51.74</v>
      </c>
      <c r="L63" s="967">
        <v>5794.88</v>
      </c>
      <c r="M63" s="966">
        <v>125</v>
      </c>
      <c r="N63" s="967">
        <v>14000</v>
      </c>
      <c r="O63" s="966">
        <v>27</v>
      </c>
      <c r="P63" s="967">
        <v>3024</v>
      </c>
      <c r="Q63" s="966">
        <v>87</v>
      </c>
      <c r="R63" s="967">
        <v>9744</v>
      </c>
      <c r="S63" s="966">
        <v>95</v>
      </c>
      <c r="T63" s="967">
        <v>10640</v>
      </c>
    </row>
    <row r="64" spans="2:20" ht="17.5" x14ac:dyDescent="0.35">
      <c r="B64" s="960">
        <v>48</v>
      </c>
      <c r="C64" s="962" t="s">
        <v>36</v>
      </c>
      <c r="D64" s="959" t="s">
        <v>2067</v>
      </c>
      <c r="E64" s="962">
        <v>315</v>
      </c>
      <c r="F64" s="962" t="s">
        <v>3</v>
      </c>
      <c r="G64" s="966">
        <v>8</v>
      </c>
      <c r="H64" s="967">
        <v>2520</v>
      </c>
      <c r="I64" s="966">
        <v>35.81</v>
      </c>
      <c r="J64" s="967">
        <v>11280.150000000001</v>
      </c>
      <c r="K64" s="966">
        <v>80.260000000000005</v>
      </c>
      <c r="L64" s="967">
        <v>25281.9</v>
      </c>
      <c r="M64" s="966">
        <v>15</v>
      </c>
      <c r="N64" s="967">
        <v>4725</v>
      </c>
      <c r="O64" s="966">
        <v>63</v>
      </c>
      <c r="P64" s="967">
        <v>19845</v>
      </c>
      <c r="Q64" s="966">
        <v>117</v>
      </c>
      <c r="R64" s="967">
        <v>36855</v>
      </c>
      <c r="S64" s="966">
        <v>105</v>
      </c>
      <c r="T64" s="967">
        <v>33075</v>
      </c>
    </row>
    <row r="65" spans="2:20" ht="17.5" x14ac:dyDescent="0.35">
      <c r="B65" s="960">
        <v>49</v>
      </c>
      <c r="C65" s="962" t="s">
        <v>36</v>
      </c>
      <c r="D65" s="959" t="s">
        <v>2068</v>
      </c>
      <c r="E65" s="962">
        <v>800</v>
      </c>
      <c r="F65" s="962" t="s">
        <v>8</v>
      </c>
      <c r="G65" s="966">
        <v>1.45</v>
      </c>
      <c r="H65" s="967">
        <v>1160</v>
      </c>
      <c r="I65" s="966">
        <v>2.38</v>
      </c>
      <c r="J65" s="967">
        <v>1904</v>
      </c>
      <c r="K65" s="966">
        <v>3.48</v>
      </c>
      <c r="L65" s="967">
        <v>2784</v>
      </c>
      <c r="M65" s="966">
        <v>2</v>
      </c>
      <c r="N65" s="967">
        <v>1600</v>
      </c>
      <c r="O65" s="966">
        <v>4</v>
      </c>
      <c r="P65" s="967">
        <v>3200</v>
      </c>
      <c r="Q65" s="966">
        <v>2.5</v>
      </c>
      <c r="R65" s="967">
        <v>2000</v>
      </c>
      <c r="S65" s="966">
        <v>2</v>
      </c>
      <c r="T65" s="967">
        <v>1600</v>
      </c>
    </row>
    <row r="66" spans="2:20" ht="18" x14ac:dyDescent="0.4">
      <c r="B66" s="960"/>
      <c r="C66" s="960"/>
      <c r="D66" s="961" t="s">
        <v>728</v>
      </c>
      <c r="E66" s="960"/>
      <c r="F66" s="960"/>
      <c r="G66" s="966"/>
      <c r="H66" s="967">
        <v>0</v>
      </c>
      <c r="I66" s="966"/>
      <c r="J66" s="967">
        <v>0</v>
      </c>
      <c r="K66" s="966"/>
      <c r="L66" s="967">
        <v>0</v>
      </c>
      <c r="M66" s="966"/>
      <c r="N66" s="967">
        <v>0</v>
      </c>
      <c r="O66" s="966"/>
      <c r="P66" s="967">
        <v>0</v>
      </c>
      <c r="Q66" s="966"/>
      <c r="R66" s="967">
        <v>0</v>
      </c>
      <c r="S66" s="966"/>
      <c r="T66" s="967">
        <v>0</v>
      </c>
    </row>
    <row r="67" spans="2:20" ht="17.5" x14ac:dyDescent="0.35">
      <c r="B67" s="960">
        <v>50</v>
      </c>
      <c r="C67" s="962" t="s">
        <v>36</v>
      </c>
      <c r="D67" s="959" t="s">
        <v>2069</v>
      </c>
      <c r="E67" s="963">
        <v>1215</v>
      </c>
      <c r="F67" s="962" t="s">
        <v>3</v>
      </c>
      <c r="G67" s="966">
        <v>63</v>
      </c>
      <c r="H67" s="967">
        <v>76545</v>
      </c>
      <c r="I67" s="966">
        <v>70.400000000000006</v>
      </c>
      <c r="J67" s="967">
        <v>85536</v>
      </c>
      <c r="K67" s="966">
        <v>67</v>
      </c>
      <c r="L67" s="967">
        <v>81405</v>
      </c>
      <c r="M67" s="966">
        <v>90</v>
      </c>
      <c r="N67" s="967">
        <v>109350</v>
      </c>
      <c r="O67" s="966">
        <v>43</v>
      </c>
      <c r="P67" s="967">
        <v>52245</v>
      </c>
      <c r="Q67" s="966">
        <v>62.5</v>
      </c>
      <c r="R67" s="967">
        <v>75937.5</v>
      </c>
      <c r="S67" s="966">
        <v>52</v>
      </c>
      <c r="T67" s="967">
        <v>63180</v>
      </c>
    </row>
    <row r="68" spans="2:20" ht="17.5" x14ac:dyDescent="0.35">
      <c r="B68" s="960">
        <v>51</v>
      </c>
      <c r="C68" s="962" t="s">
        <v>36</v>
      </c>
      <c r="D68" s="959" t="s">
        <v>2070</v>
      </c>
      <c r="E68" s="962">
        <v>437</v>
      </c>
      <c r="F68" s="962" t="s">
        <v>3</v>
      </c>
      <c r="G68" s="966">
        <v>53</v>
      </c>
      <c r="H68" s="967">
        <v>23161</v>
      </c>
      <c r="I68" s="966">
        <v>45.1</v>
      </c>
      <c r="J68" s="967">
        <v>19708.7</v>
      </c>
      <c r="K68" s="966">
        <v>40</v>
      </c>
      <c r="L68" s="967">
        <v>17480</v>
      </c>
      <c r="M68" s="966">
        <v>40</v>
      </c>
      <c r="N68" s="967">
        <v>17480</v>
      </c>
      <c r="O68" s="966">
        <v>15</v>
      </c>
      <c r="P68" s="967">
        <v>6555</v>
      </c>
      <c r="Q68" s="966">
        <v>41</v>
      </c>
      <c r="R68" s="967">
        <v>17917</v>
      </c>
      <c r="S68" s="966">
        <v>45</v>
      </c>
      <c r="T68" s="967">
        <v>19665</v>
      </c>
    </row>
    <row r="69" spans="2:20" ht="17.5" x14ac:dyDescent="0.35">
      <c r="B69" s="960">
        <v>52</v>
      </c>
      <c r="C69" s="962" t="s">
        <v>36</v>
      </c>
      <c r="D69" s="959" t="s">
        <v>730</v>
      </c>
      <c r="E69" s="962">
        <v>9</v>
      </c>
      <c r="F69" s="962" t="s">
        <v>10</v>
      </c>
      <c r="G69" s="966">
        <v>5735</v>
      </c>
      <c r="H69" s="967">
        <v>51615</v>
      </c>
      <c r="I69" s="966">
        <v>3362.7</v>
      </c>
      <c r="J69" s="967">
        <v>30264.3</v>
      </c>
      <c r="K69" s="966">
        <v>2800</v>
      </c>
      <c r="L69" s="967">
        <v>25200</v>
      </c>
      <c r="M69" s="966">
        <v>4000</v>
      </c>
      <c r="N69" s="967">
        <v>36000</v>
      </c>
      <c r="O69" s="966">
        <v>2000</v>
      </c>
      <c r="P69" s="967">
        <v>18000</v>
      </c>
      <c r="Q69" s="966">
        <v>3312</v>
      </c>
      <c r="R69" s="967">
        <v>29808</v>
      </c>
      <c r="S69" s="966">
        <v>3450</v>
      </c>
      <c r="T69" s="967">
        <v>31050</v>
      </c>
    </row>
    <row r="70" spans="2:20" ht="17.5" x14ac:dyDescent="0.35">
      <c r="B70" s="960">
        <v>53</v>
      </c>
      <c r="C70" s="962" t="s">
        <v>36</v>
      </c>
      <c r="D70" s="959" t="s">
        <v>2071</v>
      </c>
      <c r="E70" s="962">
        <v>1</v>
      </c>
      <c r="F70" s="962" t="s">
        <v>10</v>
      </c>
      <c r="G70" s="966">
        <v>1305</v>
      </c>
      <c r="H70" s="967">
        <v>1305</v>
      </c>
      <c r="I70" s="966">
        <v>1598.3</v>
      </c>
      <c r="J70" s="967">
        <v>1598.3</v>
      </c>
      <c r="K70" s="966">
        <v>1200</v>
      </c>
      <c r="L70" s="967">
        <v>1200</v>
      </c>
      <c r="M70" s="966">
        <v>3600</v>
      </c>
      <c r="N70" s="967">
        <v>3600</v>
      </c>
      <c r="O70" s="966">
        <v>53</v>
      </c>
      <c r="P70" s="967">
        <v>53</v>
      </c>
      <c r="Q70" s="966">
        <v>2365</v>
      </c>
      <c r="R70" s="967">
        <v>2365</v>
      </c>
      <c r="S70" s="966">
        <v>3700</v>
      </c>
      <c r="T70" s="967">
        <v>3700</v>
      </c>
    </row>
    <row r="71" spans="2:20" ht="17.5" x14ac:dyDescent="0.35">
      <c r="B71" s="960">
        <v>54</v>
      </c>
      <c r="C71" s="962" t="s">
        <v>36</v>
      </c>
      <c r="D71" s="959" t="s">
        <v>2072</v>
      </c>
      <c r="E71" s="962">
        <v>706</v>
      </c>
      <c r="F71" s="962" t="s">
        <v>3</v>
      </c>
      <c r="G71" s="966">
        <v>53.5</v>
      </c>
      <c r="H71" s="967">
        <v>37771</v>
      </c>
      <c r="I71" s="966">
        <v>70.400000000000006</v>
      </c>
      <c r="J71" s="967">
        <v>49702.400000000001</v>
      </c>
      <c r="K71" s="966">
        <v>60</v>
      </c>
      <c r="L71" s="967">
        <v>42360</v>
      </c>
      <c r="M71" s="966">
        <v>90</v>
      </c>
      <c r="N71" s="967">
        <v>63540</v>
      </c>
      <c r="O71" s="966">
        <v>33</v>
      </c>
      <c r="P71" s="967">
        <v>23298</v>
      </c>
      <c r="Q71" s="966">
        <v>38</v>
      </c>
      <c r="R71" s="967">
        <v>26828</v>
      </c>
      <c r="S71" s="966">
        <v>48</v>
      </c>
      <c r="T71" s="967">
        <v>33888</v>
      </c>
    </row>
    <row r="72" spans="2:20" ht="17.5" x14ac:dyDescent="0.35">
      <c r="B72" s="960">
        <v>55</v>
      </c>
      <c r="C72" s="962" t="s">
        <v>36</v>
      </c>
      <c r="D72" s="959" t="s">
        <v>2073</v>
      </c>
      <c r="E72" s="963">
        <v>1707</v>
      </c>
      <c r="F72" s="962" t="s">
        <v>3</v>
      </c>
      <c r="G72" s="966">
        <v>21.5</v>
      </c>
      <c r="H72" s="967">
        <v>36700.5</v>
      </c>
      <c r="I72" s="966">
        <v>40.700000000000003</v>
      </c>
      <c r="J72" s="967">
        <v>69474.900000000009</v>
      </c>
      <c r="K72" s="966">
        <v>42</v>
      </c>
      <c r="L72" s="967">
        <v>71694</v>
      </c>
      <c r="M72" s="966">
        <v>50</v>
      </c>
      <c r="N72" s="967">
        <v>85350</v>
      </c>
      <c r="O72" s="966">
        <v>15</v>
      </c>
      <c r="P72" s="967">
        <v>25605</v>
      </c>
      <c r="Q72" s="966">
        <v>57.5</v>
      </c>
      <c r="R72" s="967">
        <v>98152.5</v>
      </c>
      <c r="S72" s="966">
        <v>42</v>
      </c>
      <c r="T72" s="967">
        <v>71694</v>
      </c>
    </row>
    <row r="73" spans="2:20" ht="17.5" x14ac:dyDescent="0.35">
      <c r="B73" s="960">
        <v>56</v>
      </c>
      <c r="C73" s="962" t="s">
        <v>36</v>
      </c>
      <c r="D73" s="959" t="s">
        <v>2074</v>
      </c>
      <c r="E73" s="962">
        <v>21</v>
      </c>
      <c r="F73" s="962" t="s">
        <v>3</v>
      </c>
      <c r="G73" s="966">
        <v>67</v>
      </c>
      <c r="H73" s="967">
        <v>1407</v>
      </c>
      <c r="I73" s="966">
        <v>95.7</v>
      </c>
      <c r="J73" s="967">
        <v>2009.7</v>
      </c>
      <c r="K73" s="966">
        <v>60</v>
      </c>
      <c r="L73" s="967">
        <v>1260</v>
      </c>
      <c r="M73" s="966">
        <v>35</v>
      </c>
      <c r="N73" s="967">
        <v>735</v>
      </c>
      <c r="O73" s="966">
        <v>33</v>
      </c>
      <c r="P73" s="967">
        <v>693</v>
      </c>
      <c r="Q73" s="966">
        <v>60</v>
      </c>
      <c r="R73" s="967">
        <v>1260</v>
      </c>
      <c r="S73" s="966">
        <v>48</v>
      </c>
      <c r="T73" s="967">
        <v>1008</v>
      </c>
    </row>
    <row r="74" spans="2:20" ht="17.5" x14ac:dyDescent="0.35">
      <c r="B74" s="960">
        <v>57</v>
      </c>
      <c r="C74" s="962" t="s">
        <v>36</v>
      </c>
      <c r="D74" s="959" t="s">
        <v>2075</v>
      </c>
      <c r="E74" s="962">
        <v>49</v>
      </c>
      <c r="F74" s="962" t="s">
        <v>3</v>
      </c>
      <c r="G74" s="966">
        <v>32.75</v>
      </c>
      <c r="H74" s="967">
        <v>1604.75</v>
      </c>
      <c r="I74" s="966">
        <v>40.700000000000003</v>
      </c>
      <c r="J74" s="967">
        <v>1994.3000000000002</v>
      </c>
      <c r="K74" s="966">
        <v>42</v>
      </c>
      <c r="L74" s="967">
        <v>2058</v>
      </c>
      <c r="M74" s="966">
        <v>35</v>
      </c>
      <c r="N74" s="967">
        <v>1715</v>
      </c>
      <c r="O74" s="966">
        <v>14</v>
      </c>
      <c r="P74" s="967">
        <v>686</v>
      </c>
      <c r="Q74" s="966">
        <v>33.5</v>
      </c>
      <c r="R74" s="967">
        <v>1641.5</v>
      </c>
      <c r="S74" s="966">
        <v>42</v>
      </c>
      <c r="T74" s="967">
        <v>2058</v>
      </c>
    </row>
    <row r="75" spans="2:20" ht="17.5" x14ac:dyDescent="0.35">
      <c r="B75" s="960">
        <v>58</v>
      </c>
      <c r="C75" s="962" t="s">
        <v>36</v>
      </c>
      <c r="D75" s="959" t="s">
        <v>733</v>
      </c>
      <c r="E75" s="962">
        <v>1</v>
      </c>
      <c r="F75" s="962" t="s">
        <v>10</v>
      </c>
      <c r="G75" s="966">
        <v>151078.75</v>
      </c>
      <c r="H75" s="967">
        <v>151078.75</v>
      </c>
      <c r="I75" s="966">
        <v>181468.1</v>
      </c>
      <c r="J75" s="967">
        <v>181468.1</v>
      </c>
      <c r="K75" s="966">
        <v>148500</v>
      </c>
      <c r="L75" s="967">
        <v>148500</v>
      </c>
      <c r="M75" s="966">
        <v>150000</v>
      </c>
      <c r="N75" s="967">
        <v>150000</v>
      </c>
      <c r="O75" s="966">
        <v>44000</v>
      </c>
      <c r="P75" s="967">
        <v>44000</v>
      </c>
      <c r="Q75" s="966">
        <v>147992</v>
      </c>
      <c r="R75" s="967">
        <v>147992</v>
      </c>
      <c r="S75" s="966">
        <v>128000</v>
      </c>
      <c r="T75" s="967">
        <v>128000</v>
      </c>
    </row>
    <row r="76" spans="2:20" ht="17.5" x14ac:dyDescent="0.35">
      <c r="B76" s="960">
        <v>59</v>
      </c>
      <c r="C76" s="962" t="s">
        <v>36</v>
      </c>
      <c r="D76" s="959" t="s">
        <v>2076</v>
      </c>
      <c r="E76" s="962">
        <v>180</v>
      </c>
      <c r="F76" s="962" t="s">
        <v>3</v>
      </c>
      <c r="G76" s="966">
        <v>17.25</v>
      </c>
      <c r="H76" s="967">
        <v>3105</v>
      </c>
      <c r="I76" s="966">
        <v>17.86</v>
      </c>
      <c r="J76" s="967">
        <v>3214.7999999999997</v>
      </c>
      <c r="K76" s="966">
        <v>26</v>
      </c>
      <c r="L76" s="967">
        <v>4680</v>
      </c>
      <c r="M76" s="966">
        <v>20</v>
      </c>
      <c r="N76" s="967">
        <v>3600</v>
      </c>
      <c r="O76" s="966">
        <v>18</v>
      </c>
      <c r="P76" s="967">
        <v>3240</v>
      </c>
      <c r="Q76" s="966">
        <v>12.5</v>
      </c>
      <c r="R76" s="967">
        <v>2250</v>
      </c>
      <c r="S76" s="966">
        <v>28</v>
      </c>
      <c r="T76" s="967">
        <v>5040</v>
      </c>
    </row>
    <row r="77" spans="2:20" ht="17.5" x14ac:dyDescent="0.35">
      <c r="B77" s="960">
        <v>60</v>
      </c>
      <c r="C77" s="962" t="s">
        <v>36</v>
      </c>
      <c r="D77" s="959" t="s">
        <v>2077</v>
      </c>
      <c r="E77" s="962">
        <v>275</v>
      </c>
      <c r="F77" s="962" t="s">
        <v>3</v>
      </c>
      <c r="G77" s="966">
        <v>27.1</v>
      </c>
      <c r="H77" s="967">
        <v>7452.5</v>
      </c>
      <c r="I77" s="966">
        <v>31.13</v>
      </c>
      <c r="J77" s="967">
        <v>8560.75</v>
      </c>
      <c r="K77" s="966">
        <v>12.43</v>
      </c>
      <c r="L77" s="967">
        <v>3418.25</v>
      </c>
      <c r="M77" s="966">
        <v>42</v>
      </c>
      <c r="N77" s="967">
        <v>11550</v>
      </c>
      <c r="O77" s="966">
        <v>87</v>
      </c>
      <c r="P77" s="967">
        <v>23925</v>
      </c>
      <c r="Q77" s="966">
        <v>29</v>
      </c>
      <c r="R77" s="967">
        <v>7975</v>
      </c>
      <c r="S77" s="966">
        <v>55</v>
      </c>
      <c r="T77" s="967">
        <v>15125</v>
      </c>
    </row>
    <row r="78" spans="2:20" ht="17.5" x14ac:dyDescent="0.35">
      <c r="B78" s="960">
        <v>61</v>
      </c>
      <c r="C78" s="962" t="s">
        <v>36</v>
      </c>
      <c r="D78" s="959" t="s">
        <v>736</v>
      </c>
      <c r="E78" s="962">
        <v>2</v>
      </c>
      <c r="F78" s="962" t="s">
        <v>10</v>
      </c>
      <c r="G78" s="966">
        <v>21300</v>
      </c>
      <c r="H78" s="967">
        <v>42600</v>
      </c>
      <c r="I78" s="966">
        <v>26188.799999999999</v>
      </c>
      <c r="J78" s="967">
        <v>52377.599999999999</v>
      </c>
      <c r="K78" s="966">
        <v>24066</v>
      </c>
      <c r="L78" s="967">
        <v>48132</v>
      </c>
      <c r="M78" s="966">
        <v>25000</v>
      </c>
      <c r="N78" s="967">
        <v>50000</v>
      </c>
      <c r="O78" s="966">
        <v>18000</v>
      </c>
      <c r="P78" s="967">
        <v>36000</v>
      </c>
      <c r="Q78" s="966">
        <v>24286</v>
      </c>
      <c r="R78" s="967">
        <v>48572</v>
      </c>
      <c r="S78" s="966">
        <v>24500</v>
      </c>
      <c r="T78" s="967">
        <v>49000</v>
      </c>
    </row>
    <row r="79" spans="2:20" ht="17.5" x14ac:dyDescent="0.35">
      <c r="B79" s="960">
        <v>62</v>
      </c>
      <c r="C79" s="962" t="s">
        <v>36</v>
      </c>
      <c r="D79" s="959" t="s">
        <v>737</v>
      </c>
      <c r="E79" s="962">
        <v>10</v>
      </c>
      <c r="F79" s="962" t="s">
        <v>10</v>
      </c>
      <c r="G79" s="966">
        <v>1065</v>
      </c>
      <c r="H79" s="967">
        <v>10650</v>
      </c>
      <c r="I79" s="966">
        <v>1853.5</v>
      </c>
      <c r="J79" s="967">
        <v>18535</v>
      </c>
      <c r="K79" s="966">
        <v>1364</v>
      </c>
      <c r="L79" s="967">
        <v>13640</v>
      </c>
      <c r="M79" s="966">
        <v>1600</v>
      </c>
      <c r="N79" s="967">
        <v>16000</v>
      </c>
      <c r="O79" s="966">
        <v>1420</v>
      </c>
      <c r="P79" s="967">
        <v>14200</v>
      </c>
      <c r="Q79" s="966">
        <v>1719</v>
      </c>
      <c r="R79" s="967">
        <v>17190</v>
      </c>
      <c r="S79" s="966">
        <v>1900</v>
      </c>
      <c r="T79" s="967">
        <v>19000</v>
      </c>
    </row>
    <row r="80" spans="2:20" ht="17.5" x14ac:dyDescent="0.35">
      <c r="B80" s="960">
        <v>63</v>
      </c>
      <c r="C80" s="962" t="s">
        <v>36</v>
      </c>
      <c r="D80" s="959" t="s">
        <v>2078</v>
      </c>
      <c r="E80" s="963">
        <v>6200</v>
      </c>
      <c r="F80" s="962" t="s">
        <v>3</v>
      </c>
      <c r="G80" s="966">
        <v>29.05</v>
      </c>
      <c r="H80" s="967">
        <v>180110</v>
      </c>
      <c r="I80" s="966">
        <v>24.05</v>
      </c>
      <c r="J80" s="967">
        <v>149110</v>
      </c>
      <c r="K80" s="966">
        <v>22.9</v>
      </c>
      <c r="L80" s="967">
        <v>141980</v>
      </c>
      <c r="M80" s="966">
        <v>30</v>
      </c>
      <c r="N80" s="967">
        <v>186000</v>
      </c>
      <c r="O80" s="966">
        <v>40</v>
      </c>
      <c r="P80" s="967">
        <v>248000</v>
      </c>
      <c r="Q80" s="966">
        <v>22.5</v>
      </c>
      <c r="R80" s="967">
        <v>139500</v>
      </c>
      <c r="S80" s="966">
        <v>28</v>
      </c>
      <c r="T80" s="967">
        <v>173600</v>
      </c>
    </row>
    <row r="81" spans="2:20" ht="17.5" x14ac:dyDescent="0.35">
      <c r="B81" s="960">
        <v>64</v>
      </c>
      <c r="C81" s="962" t="s">
        <v>36</v>
      </c>
      <c r="D81" s="959" t="s">
        <v>739</v>
      </c>
      <c r="E81" s="962">
        <v>1</v>
      </c>
      <c r="F81" s="962" t="s">
        <v>10</v>
      </c>
      <c r="G81" s="966">
        <v>1065</v>
      </c>
      <c r="H81" s="967">
        <v>1065</v>
      </c>
      <c r="I81" s="966">
        <v>1936</v>
      </c>
      <c r="J81" s="967">
        <v>1936</v>
      </c>
      <c r="K81" s="966">
        <v>1643</v>
      </c>
      <c r="L81" s="967">
        <v>1643</v>
      </c>
      <c r="M81" s="966">
        <v>2300</v>
      </c>
      <c r="N81" s="967">
        <v>2300</v>
      </c>
      <c r="O81" s="966">
        <v>368</v>
      </c>
      <c r="P81" s="967">
        <v>368</v>
      </c>
      <c r="Q81" s="966">
        <v>1795.5</v>
      </c>
      <c r="R81" s="967">
        <v>1795.5</v>
      </c>
      <c r="S81" s="966">
        <v>2200</v>
      </c>
      <c r="T81" s="967">
        <v>2200</v>
      </c>
    </row>
    <row r="82" spans="2:20" ht="17.5" x14ac:dyDescent="0.35">
      <c r="B82" s="960">
        <v>65</v>
      </c>
      <c r="C82" s="962" t="s">
        <v>36</v>
      </c>
      <c r="D82" s="959" t="s">
        <v>740</v>
      </c>
      <c r="E82" s="962">
        <v>600</v>
      </c>
      <c r="F82" s="962" t="s">
        <v>3</v>
      </c>
      <c r="G82" s="966">
        <v>6.25</v>
      </c>
      <c r="H82" s="967">
        <v>3750</v>
      </c>
      <c r="I82" s="966">
        <v>8.77</v>
      </c>
      <c r="J82" s="967">
        <v>5262</v>
      </c>
      <c r="K82" s="966">
        <v>3.82</v>
      </c>
      <c r="L82" s="967">
        <v>2292</v>
      </c>
      <c r="M82" s="966">
        <v>8</v>
      </c>
      <c r="N82" s="967">
        <v>4800</v>
      </c>
      <c r="O82" s="966">
        <v>6</v>
      </c>
      <c r="P82" s="967">
        <v>3600</v>
      </c>
      <c r="Q82" s="966">
        <v>8</v>
      </c>
      <c r="R82" s="967">
        <v>4800</v>
      </c>
      <c r="S82" s="966">
        <v>9</v>
      </c>
      <c r="T82" s="967">
        <v>5400</v>
      </c>
    </row>
    <row r="83" spans="2:20" ht="17.5" x14ac:dyDescent="0.35">
      <c r="B83" s="960">
        <v>66</v>
      </c>
      <c r="C83" s="962" t="s">
        <v>36</v>
      </c>
      <c r="D83" s="959" t="s">
        <v>741</v>
      </c>
      <c r="E83" s="962">
        <v>600</v>
      </c>
      <c r="F83" s="962" t="s">
        <v>3</v>
      </c>
      <c r="G83" s="966">
        <v>1.8</v>
      </c>
      <c r="H83" s="967">
        <v>1080</v>
      </c>
      <c r="I83" s="966">
        <v>5.72</v>
      </c>
      <c r="J83" s="967">
        <v>3432</v>
      </c>
      <c r="K83" s="966">
        <v>4.38</v>
      </c>
      <c r="L83" s="967">
        <v>2628</v>
      </c>
      <c r="M83" s="966">
        <v>4.5</v>
      </c>
      <c r="N83" s="967">
        <v>2700</v>
      </c>
      <c r="O83" s="966">
        <v>10</v>
      </c>
      <c r="P83" s="967">
        <v>6000</v>
      </c>
      <c r="Q83" s="966">
        <v>5.5</v>
      </c>
      <c r="R83" s="967">
        <v>3300</v>
      </c>
      <c r="S83" s="966">
        <v>7</v>
      </c>
      <c r="T83" s="967">
        <v>4200</v>
      </c>
    </row>
    <row r="84" spans="2:20" ht="17.5" x14ac:dyDescent="0.35">
      <c r="B84" s="960">
        <v>67</v>
      </c>
      <c r="C84" s="962" t="s">
        <v>36</v>
      </c>
      <c r="D84" s="959" t="s">
        <v>742</v>
      </c>
      <c r="E84" s="962">
        <v>2</v>
      </c>
      <c r="F84" s="962" t="s">
        <v>10</v>
      </c>
      <c r="G84" s="966">
        <v>800</v>
      </c>
      <c r="H84" s="967">
        <v>1600</v>
      </c>
      <c r="I84" s="966">
        <v>935.94</v>
      </c>
      <c r="J84" s="967">
        <v>1871.88</v>
      </c>
      <c r="K84" s="966">
        <v>909</v>
      </c>
      <c r="L84" s="967">
        <v>1818</v>
      </c>
      <c r="M84" s="966">
        <v>1100</v>
      </c>
      <c r="N84" s="967">
        <v>2200</v>
      </c>
      <c r="O84" s="966">
        <v>1500</v>
      </c>
      <c r="P84" s="967">
        <v>3000</v>
      </c>
      <c r="Q84" s="966">
        <v>868</v>
      </c>
      <c r="R84" s="967">
        <v>1736</v>
      </c>
      <c r="S84" s="966">
        <v>1300</v>
      </c>
      <c r="T84" s="967">
        <v>2600</v>
      </c>
    </row>
    <row r="85" spans="2:20" ht="17.5" x14ac:dyDescent="0.35">
      <c r="B85" s="960">
        <v>68</v>
      </c>
      <c r="C85" s="962" t="s">
        <v>36</v>
      </c>
      <c r="D85" s="959" t="s">
        <v>2079</v>
      </c>
      <c r="E85" s="962">
        <v>45</v>
      </c>
      <c r="F85" s="962" t="s">
        <v>10</v>
      </c>
      <c r="G85" s="966">
        <v>710</v>
      </c>
      <c r="H85" s="967">
        <v>31950</v>
      </c>
      <c r="I85" s="966">
        <v>377.3</v>
      </c>
      <c r="J85" s="967">
        <v>16978.5</v>
      </c>
      <c r="K85" s="966">
        <v>1196</v>
      </c>
      <c r="L85" s="967">
        <v>53820</v>
      </c>
      <c r="M85" s="966">
        <v>1100</v>
      </c>
      <c r="N85" s="967">
        <v>49500</v>
      </c>
      <c r="O85" s="966">
        <v>580</v>
      </c>
      <c r="P85" s="967">
        <v>26100</v>
      </c>
      <c r="Q85" s="966">
        <v>350</v>
      </c>
      <c r="R85" s="967">
        <v>15750</v>
      </c>
      <c r="S85" s="966">
        <v>550</v>
      </c>
      <c r="T85" s="967">
        <v>24750</v>
      </c>
    </row>
    <row r="86" spans="2:20" ht="17.5" x14ac:dyDescent="0.35">
      <c r="B86" s="960">
        <v>69</v>
      </c>
      <c r="C86" s="962" t="s">
        <v>36</v>
      </c>
      <c r="D86" s="959" t="s">
        <v>2080</v>
      </c>
      <c r="E86" s="963">
        <v>1374</v>
      </c>
      <c r="F86" s="962" t="s">
        <v>3</v>
      </c>
      <c r="G86" s="966">
        <v>27.4</v>
      </c>
      <c r="H86" s="967">
        <v>37647.599999999999</v>
      </c>
      <c r="I86" s="966">
        <v>29.7</v>
      </c>
      <c r="J86" s="967">
        <v>40807.799999999996</v>
      </c>
      <c r="K86" s="966">
        <v>30</v>
      </c>
      <c r="L86" s="967">
        <v>41220</v>
      </c>
      <c r="M86" s="966">
        <v>35</v>
      </c>
      <c r="N86" s="967">
        <v>48090</v>
      </c>
      <c r="O86" s="966">
        <v>20</v>
      </c>
      <c r="P86" s="967">
        <v>27480</v>
      </c>
      <c r="Q86" s="966">
        <v>17.5</v>
      </c>
      <c r="R86" s="967">
        <v>24045</v>
      </c>
      <c r="S86" s="966">
        <v>20</v>
      </c>
      <c r="T86" s="967">
        <v>27480</v>
      </c>
    </row>
    <row r="87" spans="2:20" ht="17.5" x14ac:dyDescent="0.35">
      <c r="B87" s="960">
        <v>70</v>
      </c>
      <c r="C87" s="962" t="s">
        <v>36</v>
      </c>
      <c r="D87" s="959" t="s">
        <v>2081</v>
      </c>
      <c r="E87" s="962">
        <v>221</v>
      </c>
      <c r="F87" s="962" t="s">
        <v>3</v>
      </c>
      <c r="G87" s="966">
        <v>14</v>
      </c>
      <c r="H87" s="967">
        <v>3094</v>
      </c>
      <c r="I87" s="966">
        <v>26.4</v>
      </c>
      <c r="J87" s="967">
        <v>5834.4</v>
      </c>
      <c r="K87" s="966">
        <v>23</v>
      </c>
      <c r="L87" s="967">
        <v>5083</v>
      </c>
      <c r="M87" s="966">
        <v>21</v>
      </c>
      <c r="N87" s="967">
        <v>4641</v>
      </c>
      <c r="O87" s="966">
        <v>8</v>
      </c>
      <c r="P87" s="967">
        <v>1768</v>
      </c>
      <c r="Q87" s="966">
        <v>12.5</v>
      </c>
      <c r="R87" s="967">
        <v>2762.5</v>
      </c>
      <c r="S87" s="966">
        <v>17</v>
      </c>
      <c r="T87" s="967">
        <v>3757</v>
      </c>
    </row>
    <row r="88" spans="2:20" ht="17.5" x14ac:dyDescent="0.35">
      <c r="B88" s="960">
        <v>71</v>
      </c>
      <c r="C88" s="962" t="s">
        <v>36</v>
      </c>
      <c r="D88" s="959" t="s">
        <v>2082</v>
      </c>
      <c r="E88" s="962">
        <v>239</v>
      </c>
      <c r="F88" s="962" t="s">
        <v>3</v>
      </c>
      <c r="G88" s="966">
        <v>23.8</v>
      </c>
      <c r="H88" s="967">
        <v>5688.2</v>
      </c>
      <c r="I88" s="966">
        <v>38.5</v>
      </c>
      <c r="J88" s="967">
        <v>9201.5</v>
      </c>
      <c r="K88" s="966">
        <v>44</v>
      </c>
      <c r="L88" s="967">
        <v>10516</v>
      </c>
      <c r="M88" s="966">
        <v>42</v>
      </c>
      <c r="N88" s="967">
        <v>10038</v>
      </c>
      <c r="O88" s="966">
        <v>20</v>
      </c>
      <c r="P88" s="967">
        <v>4780</v>
      </c>
      <c r="Q88" s="966">
        <v>19</v>
      </c>
      <c r="R88" s="967">
        <v>4541</v>
      </c>
      <c r="S88" s="966">
        <v>26</v>
      </c>
      <c r="T88" s="967">
        <v>6214</v>
      </c>
    </row>
    <row r="89" spans="2:20" ht="17.5" x14ac:dyDescent="0.35">
      <c r="B89" s="960">
        <v>72</v>
      </c>
      <c r="C89" s="962" t="s">
        <v>36</v>
      </c>
      <c r="D89" s="959" t="s">
        <v>2083</v>
      </c>
      <c r="E89" s="962">
        <v>434</v>
      </c>
      <c r="F89" s="962" t="s">
        <v>3</v>
      </c>
      <c r="G89" s="966">
        <v>20.2</v>
      </c>
      <c r="H89" s="967">
        <v>8766.7999999999993</v>
      </c>
      <c r="I89" s="966">
        <v>34.1</v>
      </c>
      <c r="J89" s="967">
        <v>14799.400000000001</v>
      </c>
      <c r="K89" s="966">
        <v>24</v>
      </c>
      <c r="L89" s="967">
        <v>10416</v>
      </c>
      <c r="M89" s="966">
        <v>30</v>
      </c>
      <c r="N89" s="967">
        <v>13020</v>
      </c>
      <c r="O89" s="966">
        <v>10</v>
      </c>
      <c r="P89" s="967">
        <v>4340</v>
      </c>
      <c r="Q89" s="966">
        <v>12</v>
      </c>
      <c r="R89" s="967">
        <v>5208</v>
      </c>
      <c r="S89" s="966">
        <v>22</v>
      </c>
      <c r="T89" s="967">
        <v>9548</v>
      </c>
    </row>
    <row r="90" spans="2:20" ht="17.5" x14ac:dyDescent="0.35">
      <c r="B90" s="960">
        <v>73</v>
      </c>
      <c r="C90" s="962" t="s">
        <v>36</v>
      </c>
      <c r="D90" s="959" t="s">
        <v>2084</v>
      </c>
      <c r="E90" s="962">
        <v>45</v>
      </c>
      <c r="F90" s="962" t="s">
        <v>3</v>
      </c>
      <c r="G90" s="966">
        <v>29</v>
      </c>
      <c r="H90" s="967">
        <v>1305</v>
      </c>
      <c r="I90" s="966">
        <v>50.6</v>
      </c>
      <c r="J90" s="967">
        <v>2277</v>
      </c>
      <c r="K90" s="966">
        <v>42</v>
      </c>
      <c r="L90" s="967">
        <v>1890</v>
      </c>
      <c r="M90" s="966">
        <v>58</v>
      </c>
      <c r="N90" s="967">
        <v>2610</v>
      </c>
      <c r="O90" s="966">
        <v>20</v>
      </c>
      <c r="P90" s="967">
        <v>900</v>
      </c>
      <c r="Q90" s="966">
        <v>18</v>
      </c>
      <c r="R90" s="967">
        <v>810</v>
      </c>
      <c r="S90" s="966">
        <v>35</v>
      </c>
      <c r="T90" s="967">
        <v>1575</v>
      </c>
    </row>
    <row r="91" spans="2:20" ht="17.5" x14ac:dyDescent="0.35">
      <c r="B91" s="960">
        <v>74</v>
      </c>
      <c r="C91" s="962" t="s">
        <v>36</v>
      </c>
      <c r="D91" s="959" t="s">
        <v>2085</v>
      </c>
      <c r="E91" s="962">
        <v>385</v>
      </c>
      <c r="F91" s="962" t="s">
        <v>3</v>
      </c>
      <c r="G91" s="966">
        <v>18.899999999999999</v>
      </c>
      <c r="H91" s="967">
        <v>7276.4999999999991</v>
      </c>
      <c r="I91" s="966">
        <v>22</v>
      </c>
      <c r="J91" s="967">
        <v>8470</v>
      </c>
      <c r="K91" s="966">
        <v>18</v>
      </c>
      <c r="L91" s="967">
        <v>6930</v>
      </c>
      <c r="M91" s="966">
        <v>26</v>
      </c>
      <c r="N91" s="967">
        <v>10010</v>
      </c>
      <c r="O91" s="966">
        <v>9</v>
      </c>
      <c r="P91" s="967">
        <v>3465</v>
      </c>
      <c r="Q91" s="966">
        <v>11.5</v>
      </c>
      <c r="R91" s="967">
        <v>4427.5</v>
      </c>
      <c r="S91" s="966">
        <v>24</v>
      </c>
      <c r="T91" s="967">
        <v>9240</v>
      </c>
    </row>
    <row r="92" spans="2:20" ht="17.5" x14ac:dyDescent="0.35">
      <c r="B92" s="960">
        <v>75</v>
      </c>
      <c r="C92" s="962" t="s">
        <v>36</v>
      </c>
      <c r="D92" s="959" t="s">
        <v>2086</v>
      </c>
      <c r="E92" s="962">
        <v>120</v>
      </c>
      <c r="F92" s="962" t="s">
        <v>3</v>
      </c>
      <c r="G92" s="966">
        <v>26.5</v>
      </c>
      <c r="H92" s="967">
        <v>3180</v>
      </c>
      <c r="I92" s="966">
        <v>33</v>
      </c>
      <c r="J92" s="967">
        <v>3960</v>
      </c>
      <c r="K92" s="966">
        <v>40</v>
      </c>
      <c r="L92" s="967">
        <v>4800</v>
      </c>
      <c r="M92" s="966">
        <v>50</v>
      </c>
      <c r="N92" s="967">
        <v>6000</v>
      </c>
      <c r="O92" s="966">
        <v>18</v>
      </c>
      <c r="P92" s="967">
        <v>2160</v>
      </c>
      <c r="Q92" s="966">
        <v>27.5</v>
      </c>
      <c r="R92" s="967">
        <v>3300</v>
      </c>
      <c r="S92" s="966">
        <v>33</v>
      </c>
      <c r="T92" s="967">
        <v>3960</v>
      </c>
    </row>
    <row r="93" spans="2:20" ht="17.5" x14ac:dyDescent="0.35">
      <c r="B93" s="960">
        <v>76</v>
      </c>
      <c r="C93" s="962" t="s">
        <v>36</v>
      </c>
      <c r="D93" s="959" t="s">
        <v>2087</v>
      </c>
      <c r="E93" s="962">
        <v>585</v>
      </c>
      <c r="F93" s="962" t="s">
        <v>3</v>
      </c>
      <c r="G93" s="966">
        <v>16.600000000000001</v>
      </c>
      <c r="H93" s="967">
        <v>9711</v>
      </c>
      <c r="I93" s="966">
        <v>13.2</v>
      </c>
      <c r="J93" s="967">
        <v>7722</v>
      </c>
      <c r="K93" s="966">
        <v>22</v>
      </c>
      <c r="L93" s="967">
        <v>12870</v>
      </c>
      <c r="M93" s="966">
        <v>47</v>
      </c>
      <c r="N93" s="967">
        <v>27495</v>
      </c>
      <c r="O93" s="966">
        <v>8</v>
      </c>
      <c r="P93" s="967">
        <v>4680</v>
      </c>
      <c r="Q93" s="966">
        <v>10.5</v>
      </c>
      <c r="R93" s="967">
        <v>6142.5</v>
      </c>
      <c r="S93" s="966">
        <v>22</v>
      </c>
      <c r="T93" s="967">
        <v>12870</v>
      </c>
    </row>
    <row r="94" spans="2:20" ht="17.5" x14ac:dyDescent="0.35">
      <c r="B94" s="960">
        <v>77</v>
      </c>
      <c r="C94" s="962" t="s">
        <v>36</v>
      </c>
      <c r="D94" s="959" t="s">
        <v>2088</v>
      </c>
      <c r="E94" s="962">
        <v>45</v>
      </c>
      <c r="F94" s="962" t="s">
        <v>10</v>
      </c>
      <c r="G94" s="966">
        <v>1504</v>
      </c>
      <c r="H94" s="967">
        <v>67680</v>
      </c>
      <c r="I94" s="966">
        <v>2688.4</v>
      </c>
      <c r="J94" s="967">
        <v>120978</v>
      </c>
      <c r="K94" s="966">
        <v>2320</v>
      </c>
      <c r="L94" s="967">
        <v>104400</v>
      </c>
      <c r="M94" s="966">
        <v>2700</v>
      </c>
      <c r="N94" s="967">
        <v>121500</v>
      </c>
      <c r="O94" s="966">
        <v>156</v>
      </c>
      <c r="P94" s="967">
        <v>7020</v>
      </c>
      <c r="Q94" s="966">
        <v>1969.5</v>
      </c>
      <c r="R94" s="967">
        <v>88627.5</v>
      </c>
      <c r="S94" s="966">
        <v>1650</v>
      </c>
      <c r="T94" s="967">
        <v>74250</v>
      </c>
    </row>
    <row r="95" spans="2:20" ht="17.5" x14ac:dyDescent="0.35">
      <c r="B95" s="960">
        <v>78</v>
      </c>
      <c r="C95" s="962" t="s">
        <v>36</v>
      </c>
      <c r="D95" s="959" t="s">
        <v>2089</v>
      </c>
      <c r="E95" s="962">
        <v>1</v>
      </c>
      <c r="F95" s="962" t="s">
        <v>10</v>
      </c>
      <c r="G95" s="966">
        <v>2035.3</v>
      </c>
      <c r="H95" s="967">
        <v>2035.3</v>
      </c>
      <c r="I95" s="966">
        <v>2458.5</v>
      </c>
      <c r="J95" s="967">
        <v>2458.5</v>
      </c>
      <c r="K95" s="966">
        <v>2854</v>
      </c>
      <c r="L95" s="967">
        <v>2854</v>
      </c>
      <c r="M95" s="966">
        <v>3700</v>
      </c>
      <c r="N95" s="967">
        <v>3700</v>
      </c>
      <c r="O95" s="966">
        <v>800</v>
      </c>
      <c r="P95" s="967">
        <v>800</v>
      </c>
      <c r="Q95" s="966">
        <v>2014.5</v>
      </c>
      <c r="R95" s="967">
        <v>2014.5</v>
      </c>
      <c r="S95" s="966">
        <v>1100</v>
      </c>
      <c r="T95" s="967">
        <v>1100</v>
      </c>
    </row>
    <row r="96" spans="2:20" ht="17.5" x14ac:dyDescent="0.35">
      <c r="B96" s="960">
        <v>79</v>
      </c>
      <c r="C96" s="962" t="s">
        <v>36</v>
      </c>
      <c r="D96" s="959" t="s">
        <v>2090</v>
      </c>
      <c r="E96" s="962">
        <v>1</v>
      </c>
      <c r="F96" s="962" t="s">
        <v>10</v>
      </c>
      <c r="G96" s="966">
        <v>1500</v>
      </c>
      <c r="H96" s="967">
        <v>1500</v>
      </c>
      <c r="I96" s="966">
        <v>3100.9</v>
      </c>
      <c r="J96" s="967">
        <v>3100.9</v>
      </c>
      <c r="K96" s="966">
        <v>4200</v>
      </c>
      <c r="L96" s="967">
        <v>4200</v>
      </c>
      <c r="M96" s="966">
        <v>2800</v>
      </c>
      <c r="N96" s="967">
        <v>2800</v>
      </c>
      <c r="O96" s="966">
        <v>800</v>
      </c>
      <c r="P96" s="967">
        <v>800</v>
      </c>
      <c r="Q96" s="966">
        <v>3148.5</v>
      </c>
      <c r="R96" s="967">
        <v>3148.5</v>
      </c>
      <c r="S96" s="966">
        <v>1900</v>
      </c>
      <c r="T96" s="967">
        <v>1900</v>
      </c>
    </row>
    <row r="97" spans="2:20" ht="17.5" x14ac:dyDescent="0.35">
      <c r="B97" s="960">
        <v>80</v>
      </c>
      <c r="C97" s="962" t="s">
        <v>36</v>
      </c>
      <c r="D97" s="959" t="s">
        <v>748</v>
      </c>
      <c r="E97" s="962">
        <v>6</v>
      </c>
      <c r="F97" s="962" t="s">
        <v>10</v>
      </c>
      <c r="G97" s="966">
        <v>730</v>
      </c>
      <c r="H97" s="967">
        <v>4380</v>
      </c>
      <c r="I97" s="966">
        <v>752.4</v>
      </c>
      <c r="J97" s="967">
        <v>4514.3999999999996</v>
      </c>
      <c r="K97" s="966">
        <v>1000</v>
      </c>
      <c r="L97" s="967">
        <v>6000</v>
      </c>
      <c r="M97" s="966">
        <v>1400</v>
      </c>
      <c r="N97" s="967">
        <v>8400</v>
      </c>
      <c r="O97" s="966">
        <v>1000</v>
      </c>
      <c r="P97" s="967">
        <v>6000</v>
      </c>
      <c r="Q97" s="966">
        <v>904</v>
      </c>
      <c r="R97" s="967">
        <v>5424</v>
      </c>
      <c r="S97" s="966">
        <v>1500</v>
      </c>
      <c r="T97" s="967">
        <v>9000</v>
      </c>
    </row>
    <row r="98" spans="2:20" ht="17.5" x14ac:dyDescent="0.35">
      <c r="B98" s="960">
        <v>81</v>
      </c>
      <c r="C98" s="962" t="s">
        <v>36</v>
      </c>
      <c r="D98" s="959" t="s">
        <v>749</v>
      </c>
      <c r="E98" s="962">
        <v>8</v>
      </c>
      <c r="F98" s="962" t="s">
        <v>10</v>
      </c>
      <c r="G98" s="966">
        <v>923</v>
      </c>
      <c r="H98" s="967">
        <v>7384</v>
      </c>
      <c r="I98" s="966">
        <v>547.79999999999995</v>
      </c>
      <c r="J98" s="967">
        <v>4382.3999999999996</v>
      </c>
      <c r="K98" s="966">
        <v>750</v>
      </c>
      <c r="L98" s="967">
        <v>6000</v>
      </c>
      <c r="M98" s="966">
        <v>815</v>
      </c>
      <c r="N98" s="967">
        <v>6520</v>
      </c>
      <c r="O98" s="966">
        <v>500</v>
      </c>
      <c r="P98" s="967">
        <v>4000</v>
      </c>
      <c r="Q98" s="966">
        <v>541</v>
      </c>
      <c r="R98" s="967">
        <v>4328</v>
      </c>
      <c r="S98" s="966">
        <v>850</v>
      </c>
      <c r="T98" s="967">
        <v>6800</v>
      </c>
    </row>
    <row r="99" spans="2:20" ht="17.5" x14ac:dyDescent="0.35">
      <c r="B99" s="960">
        <v>82</v>
      </c>
      <c r="C99" s="962" t="s">
        <v>36</v>
      </c>
      <c r="D99" s="959" t="s">
        <v>2091</v>
      </c>
      <c r="E99" s="962">
        <v>6</v>
      </c>
      <c r="F99" s="962" t="s">
        <v>10</v>
      </c>
      <c r="G99" s="966">
        <v>450</v>
      </c>
      <c r="H99" s="967">
        <v>2700</v>
      </c>
      <c r="I99" s="966">
        <v>253</v>
      </c>
      <c r="J99" s="967">
        <v>1518</v>
      </c>
      <c r="K99" s="966">
        <v>450</v>
      </c>
      <c r="L99" s="967">
        <v>2700</v>
      </c>
      <c r="M99" s="966">
        <v>550</v>
      </c>
      <c r="N99" s="967">
        <v>3300</v>
      </c>
      <c r="O99" s="966">
        <v>200</v>
      </c>
      <c r="P99" s="967">
        <v>1200</v>
      </c>
      <c r="Q99" s="966">
        <v>298</v>
      </c>
      <c r="R99" s="967">
        <v>1788</v>
      </c>
      <c r="S99" s="966">
        <v>400</v>
      </c>
      <c r="T99" s="967">
        <v>2400</v>
      </c>
    </row>
    <row r="100" spans="2:20" ht="17.5" x14ac:dyDescent="0.35">
      <c r="B100" s="960">
        <v>83</v>
      </c>
      <c r="C100" s="962" t="s">
        <v>36</v>
      </c>
      <c r="D100" s="959" t="s">
        <v>2092</v>
      </c>
      <c r="E100" s="962">
        <v>2</v>
      </c>
      <c r="F100" s="962" t="s">
        <v>10</v>
      </c>
      <c r="G100" s="966">
        <v>178</v>
      </c>
      <c r="H100" s="967">
        <v>356</v>
      </c>
      <c r="I100" s="966">
        <v>152.9</v>
      </c>
      <c r="J100" s="967">
        <v>305.8</v>
      </c>
      <c r="K100" s="966">
        <v>450</v>
      </c>
      <c r="L100" s="967">
        <v>900</v>
      </c>
      <c r="M100" s="966">
        <v>640</v>
      </c>
      <c r="N100" s="967">
        <v>1280</v>
      </c>
      <c r="O100" s="966">
        <v>320</v>
      </c>
      <c r="P100" s="967">
        <v>640</v>
      </c>
      <c r="Q100" s="966">
        <v>148.5</v>
      </c>
      <c r="R100" s="967">
        <v>297</v>
      </c>
      <c r="S100" s="966">
        <v>200</v>
      </c>
      <c r="T100" s="967">
        <v>400</v>
      </c>
    </row>
    <row r="101" spans="2:20" ht="17.5" x14ac:dyDescent="0.35">
      <c r="B101" s="960">
        <v>84</v>
      </c>
      <c r="C101" s="962" t="s">
        <v>36</v>
      </c>
      <c r="D101" s="959" t="s">
        <v>2093</v>
      </c>
      <c r="E101" s="962">
        <v>3</v>
      </c>
      <c r="F101" s="962" t="s">
        <v>10</v>
      </c>
      <c r="G101" s="966">
        <v>170</v>
      </c>
      <c r="H101" s="967">
        <v>510</v>
      </c>
      <c r="I101" s="966">
        <v>100.1</v>
      </c>
      <c r="J101" s="967">
        <v>300.29999999999995</v>
      </c>
      <c r="K101" s="966">
        <v>300</v>
      </c>
      <c r="L101" s="967">
        <v>900</v>
      </c>
      <c r="M101" s="966">
        <v>650</v>
      </c>
      <c r="N101" s="967">
        <v>1950</v>
      </c>
      <c r="O101" s="966">
        <v>310</v>
      </c>
      <c r="P101" s="967">
        <v>930</v>
      </c>
      <c r="Q101" s="966">
        <v>231</v>
      </c>
      <c r="R101" s="967">
        <v>693</v>
      </c>
      <c r="S101" s="966">
        <v>200</v>
      </c>
      <c r="T101" s="967">
        <v>600</v>
      </c>
    </row>
    <row r="102" spans="2:20" ht="17.5" x14ac:dyDescent="0.35">
      <c r="B102" s="960">
        <v>85</v>
      </c>
      <c r="C102" s="962" t="s">
        <v>36</v>
      </c>
      <c r="D102" s="959" t="s">
        <v>2094</v>
      </c>
      <c r="E102" s="962">
        <v>1</v>
      </c>
      <c r="F102" s="962" t="s">
        <v>10</v>
      </c>
      <c r="G102" s="966">
        <v>135</v>
      </c>
      <c r="H102" s="967">
        <v>135</v>
      </c>
      <c r="I102" s="966">
        <v>27.5</v>
      </c>
      <c r="J102" s="967">
        <v>27.5</v>
      </c>
      <c r="K102" s="966">
        <v>140</v>
      </c>
      <c r="L102" s="967">
        <v>140</v>
      </c>
      <c r="M102" s="966">
        <v>350</v>
      </c>
      <c r="N102" s="967">
        <v>350</v>
      </c>
      <c r="O102" s="966">
        <v>230</v>
      </c>
      <c r="P102" s="967">
        <v>230</v>
      </c>
      <c r="Q102" s="966">
        <v>99</v>
      </c>
      <c r="R102" s="967">
        <v>99</v>
      </c>
      <c r="S102" s="966">
        <v>150</v>
      </c>
      <c r="T102" s="967">
        <v>150</v>
      </c>
    </row>
    <row r="103" spans="2:20" ht="17.5" x14ac:dyDescent="0.35">
      <c r="B103" s="960">
        <v>86</v>
      </c>
      <c r="C103" s="962" t="s">
        <v>36</v>
      </c>
      <c r="D103" s="959" t="s">
        <v>2095</v>
      </c>
      <c r="E103" s="962">
        <v>1</v>
      </c>
      <c r="F103" s="962" t="s">
        <v>10</v>
      </c>
      <c r="G103" s="966">
        <v>202</v>
      </c>
      <c r="H103" s="967">
        <v>202</v>
      </c>
      <c r="I103" s="966">
        <v>29.7</v>
      </c>
      <c r="J103" s="967">
        <v>29.7</v>
      </c>
      <c r="K103" s="966">
        <v>210</v>
      </c>
      <c r="L103" s="967">
        <v>210</v>
      </c>
      <c r="M103" s="966">
        <v>350</v>
      </c>
      <c r="N103" s="967">
        <v>350</v>
      </c>
      <c r="O103" s="966">
        <v>210</v>
      </c>
      <c r="P103" s="967">
        <v>210</v>
      </c>
      <c r="Q103" s="966">
        <v>176.5</v>
      </c>
      <c r="R103" s="967">
        <v>176.5</v>
      </c>
      <c r="S103" s="966">
        <v>150</v>
      </c>
      <c r="T103" s="967">
        <v>150</v>
      </c>
    </row>
    <row r="104" spans="2:20" ht="17.5" x14ac:dyDescent="0.35">
      <c r="B104" s="960">
        <v>87</v>
      </c>
      <c r="C104" s="962" t="s">
        <v>36</v>
      </c>
      <c r="D104" s="959" t="s">
        <v>2096</v>
      </c>
      <c r="E104" s="962">
        <v>1</v>
      </c>
      <c r="F104" s="962" t="s">
        <v>10</v>
      </c>
      <c r="G104" s="966">
        <v>202</v>
      </c>
      <c r="H104" s="967">
        <v>202</v>
      </c>
      <c r="I104" s="966">
        <v>19.8</v>
      </c>
      <c r="J104" s="967">
        <v>19.8</v>
      </c>
      <c r="K104" s="966">
        <v>195</v>
      </c>
      <c r="L104" s="967">
        <v>195</v>
      </c>
      <c r="M104" s="966">
        <v>300</v>
      </c>
      <c r="N104" s="967">
        <v>300</v>
      </c>
      <c r="O104" s="966">
        <v>160</v>
      </c>
      <c r="P104" s="967">
        <v>160</v>
      </c>
      <c r="Q104" s="966">
        <v>170</v>
      </c>
      <c r="R104" s="967">
        <v>170</v>
      </c>
      <c r="S104" s="966">
        <v>100</v>
      </c>
      <c r="T104" s="967">
        <v>100</v>
      </c>
    </row>
    <row r="105" spans="2:20" ht="17.5" x14ac:dyDescent="0.35">
      <c r="B105" s="960">
        <v>88</v>
      </c>
      <c r="C105" s="962" t="s">
        <v>36</v>
      </c>
      <c r="D105" s="959" t="s">
        <v>751</v>
      </c>
      <c r="E105" s="962">
        <v>1</v>
      </c>
      <c r="F105" s="962" t="s">
        <v>10</v>
      </c>
      <c r="G105" s="966">
        <v>325</v>
      </c>
      <c r="H105" s="967">
        <v>325</v>
      </c>
      <c r="I105" s="966">
        <v>55</v>
      </c>
      <c r="J105" s="967">
        <v>55</v>
      </c>
      <c r="K105" s="966">
        <v>250</v>
      </c>
      <c r="L105" s="967">
        <v>250</v>
      </c>
      <c r="M105" s="966">
        <v>500</v>
      </c>
      <c r="N105" s="967">
        <v>500</v>
      </c>
      <c r="O105" s="966">
        <v>180</v>
      </c>
      <c r="P105" s="967">
        <v>180</v>
      </c>
      <c r="Q105" s="966">
        <v>204</v>
      </c>
      <c r="R105" s="967">
        <v>204</v>
      </c>
      <c r="S105" s="966">
        <v>200</v>
      </c>
      <c r="T105" s="967">
        <v>200</v>
      </c>
    </row>
    <row r="106" spans="2:20" ht="17.5" x14ac:dyDescent="0.35">
      <c r="B106" s="960">
        <v>89</v>
      </c>
      <c r="C106" s="962" t="s">
        <v>36</v>
      </c>
      <c r="D106" s="959" t="s">
        <v>2097</v>
      </c>
      <c r="E106" s="962">
        <v>1</v>
      </c>
      <c r="F106" s="962" t="s">
        <v>10</v>
      </c>
      <c r="G106" s="966">
        <v>135</v>
      </c>
      <c r="H106" s="967">
        <v>135</v>
      </c>
      <c r="I106" s="966">
        <v>41.8</v>
      </c>
      <c r="J106" s="967">
        <v>41.8</v>
      </c>
      <c r="K106" s="966">
        <v>100</v>
      </c>
      <c r="L106" s="967">
        <v>100</v>
      </c>
      <c r="M106" s="966">
        <v>325</v>
      </c>
      <c r="N106" s="967">
        <v>325</v>
      </c>
      <c r="O106" s="966">
        <v>130</v>
      </c>
      <c r="P106" s="967">
        <v>130</v>
      </c>
      <c r="Q106" s="966">
        <v>98</v>
      </c>
      <c r="R106" s="967">
        <v>98</v>
      </c>
      <c r="S106" s="966">
        <v>125</v>
      </c>
      <c r="T106" s="967">
        <v>125</v>
      </c>
    </row>
    <row r="107" spans="2:20" ht="17.5" x14ac:dyDescent="0.35">
      <c r="B107" s="960">
        <v>90</v>
      </c>
      <c r="C107" s="962" t="s">
        <v>36</v>
      </c>
      <c r="D107" s="959" t="s">
        <v>752</v>
      </c>
      <c r="E107" s="962">
        <v>4</v>
      </c>
      <c r="F107" s="962" t="s">
        <v>10</v>
      </c>
      <c r="G107" s="966">
        <v>2750</v>
      </c>
      <c r="H107" s="967">
        <v>11000</v>
      </c>
      <c r="I107" s="966">
        <v>3998.5</v>
      </c>
      <c r="J107" s="967">
        <v>15994</v>
      </c>
      <c r="K107" s="966">
        <v>2850</v>
      </c>
      <c r="L107" s="967">
        <v>11400</v>
      </c>
      <c r="M107" s="966">
        <v>3000</v>
      </c>
      <c r="N107" s="967">
        <v>12000</v>
      </c>
      <c r="O107" s="966">
        <v>1680</v>
      </c>
      <c r="P107" s="967">
        <v>6720</v>
      </c>
      <c r="Q107" s="966">
        <v>3430</v>
      </c>
      <c r="R107" s="967">
        <v>13720</v>
      </c>
      <c r="S107" s="966">
        <v>3800</v>
      </c>
      <c r="T107" s="967">
        <v>15200</v>
      </c>
    </row>
    <row r="108" spans="2:20" ht="17.5" x14ac:dyDescent="0.35">
      <c r="B108" s="960">
        <v>91</v>
      </c>
      <c r="C108" s="962" t="s">
        <v>36</v>
      </c>
      <c r="D108" s="959" t="s">
        <v>2098</v>
      </c>
      <c r="E108" s="962">
        <v>1</v>
      </c>
      <c r="F108" s="962" t="s">
        <v>10</v>
      </c>
      <c r="G108" s="966">
        <v>0</v>
      </c>
      <c r="H108" s="967">
        <v>0</v>
      </c>
      <c r="I108" s="966">
        <v>0</v>
      </c>
      <c r="J108" s="967">
        <v>0</v>
      </c>
      <c r="K108" s="966" t="s">
        <v>990</v>
      </c>
      <c r="L108" s="967">
        <v>0</v>
      </c>
      <c r="M108" s="966">
        <v>0</v>
      </c>
      <c r="N108" s="967">
        <v>0</v>
      </c>
      <c r="O108" s="966">
        <v>0</v>
      </c>
      <c r="P108" s="967">
        <v>0</v>
      </c>
      <c r="Q108" s="966">
        <v>0</v>
      </c>
      <c r="R108" s="967">
        <v>0</v>
      </c>
      <c r="S108" s="966" t="s">
        <v>990</v>
      </c>
      <c r="T108" s="967">
        <v>0</v>
      </c>
    </row>
    <row r="109" spans="2:20" ht="17.5" x14ac:dyDescent="0.35">
      <c r="B109" s="960">
        <v>92</v>
      </c>
      <c r="C109" s="962" t="s">
        <v>36</v>
      </c>
      <c r="D109" s="959" t="s">
        <v>2099</v>
      </c>
      <c r="E109" s="962">
        <v>1</v>
      </c>
      <c r="F109" s="962" t="s">
        <v>10</v>
      </c>
      <c r="G109" s="966">
        <v>1285</v>
      </c>
      <c r="H109" s="967">
        <v>1285</v>
      </c>
      <c r="I109" s="966">
        <v>3300</v>
      </c>
      <c r="J109" s="967">
        <v>3300</v>
      </c>
      <c r="K109" s="966">
        <v>1200</v>
      </c>
      <c r="L109" s="967">
        <v>1200</v>
      </c>
      <c r="M109" s="966">
        <v>3000</v>
      </c>
      <c r="N109" s="967">
        <v>3000</v>
      </c>
      <c r="O109" s="966">
        <v>410</v>
      </c>
      <c r="P109" s="967">
        <v>410</v>
      </c>
      <c r="Q109" s="966">
        <v>1708</v>
      </c>
      <c r="R109" s="967">
        <v>1708</v>
      </c>
      <c r="S109" s="966">
        <v>1250</v>
      </c>
      <c r="T109" s="967">
        <v>1250</v>
      </c>
    </row>
    <row r="110" spans="2:20" ht="17.5" x14ac:dyDescent="0.35">
      <c r="B110" s="960">
        <v>93</v>
      </c>
      <c r="C110" s="962" t="s">
        <v>36</v>
      </c>
      <c r="D110" s="959" t="s">
        <v>2100</v>
      </c>
      <c r="E110" s="962">
        <v>1</v>
      </c>
      <c r="F110" s="962" t="s">
        <v>100</v>
      </c>
      <c r="G110" s="966">
        <v>1480</v>
      </c>
      <c r="H110" s="967">
        <v>1480</v>
      </c>
      <c r="I110" s="966">
        <v>3605.8</v>
      </c>
      <c r="J110" s="967">
        <v>3605.8</v>
      </c>
      <c r="K110" s="966">
        <v>3400</v>
      </c>
      <c r="L110" s="967">
        <v>3400</v>
      </c>
      <c r="M110" s="966">
        <v>3500</v>
      </c>
      <c r="N110" s="967">
        <v>3500</v>
      </c>
      <c r="O110" s="966">
        <v>600</v>
      </c>
      <c r="P110" s="967">
        <v>600</v>
      </c>
      <c r="Q110" s="966">
        <v>3122</v>
      </c>
      <c r="R110" s="967">
        <v>3122</v>
      </c>
      <c r="S110" s="966">
        <v>3800</v>
      </c>
      <c r="T110" s="967">
        <v>3800</v>
      </c>
    </row>
    <row r="111" spans="2:20" ht="17.5" x14ac:dyDescent="0.35">
      <c r="B111" s="960">
        <v>94</v>
      </c>
      <c r="C111" s="962" t="s">
        <v>36</v>
      </c>
      <c r="D111" s="959" t="s">
        <v>2101</v>
      </c>
      <c r="E111" s="962">
        <v>2</v>
      </c>
      <c r="F111" s="962" t="s">
        <v>10</v>
      </c>
      <c r="G111" s="966">
        <v>537</v>
      </c>
      <c r="H111" s="967">
        <v>1074</v>
      </c>
      <c r="I111" s="966">
        <v>962.5</v>
      </c>
      <c r="J111" s="967">
        <v>1925</v>
      </c>
      <c r="K111" s="966">
        <v>350</v>
      </c>
      <c r="L111" s="967">
        <v>700</v>
      </c>
      <c r="M111" s="966">
        <v>800</v>
      </c>
      <c r="N111" s="967">
        <v>1600</v>
      </c>
      <c r="O111" s="966">
        <v>30</v>
      </c>
      <c r="P111" s="967">
        <v>60</v>
      </c>
      <c r="Q111" s="966">
        <v>461.5</v>
      </c>
      <c r="R111" s="967">
        <v>923</v>
      </c>
      <c r="S111" s="966">
        <v>350</v>
      </c>
      <c r="T111" s="967">
        <v>700</v>
      </c>
    </row>
    <row r="112" spans="2:20" ht="17.5" x14ac:dyDescent="0.35">
      <c r="B112" s="960">
        <v>95</v>
      </c>
      <c r="C112" s="962" t="s">
        <v>36</v>
      </c>
      <c r="D112" s="959" t="s">
        <v>2102</v>
      </c>
      <c r="E112" s="962">
        <v>2</v>
      </c>
      <c r="F112" s="962" t="s">
        <v>10</v>
      </c>
      <c r="G112" s="966">
        <v>525</v>
      </c>
      <c r="H112" s="967">
        <v>1050</v>
      </c>
      <c r="I112" s="966">
        <v>578.6</v>
      </c>
      <c r="J112" s="967">
        <v>1157.2</v>
      </c>
      <c r="K112" s="966">
        <v>250</v>
      </c>
      <c r="L112" s="967">
        <v>500</v>
      </c>
      <c r="M112" s="966">
        <v>800</v>
      </c>
      <c r="N112" s="967">
        <v>1600</v>
      </c>
      <c r="O112" s="966">
        <v>30</v>
      </c>
      <c r="P112" s="967">
        <v>60</v>
      </c>
      <c r="Q112" s="966">
        <v>461.5</v>
      </c>
      <c r="R112" s="967">
        <v>923</v>
      </c>
      <c r="S112" s="966">
        <v>200</v>
      </c>
      <c r="T112" s="967">
        <v>400</v>
      </c>
    </row>
    <row r="113" spans="2:20" ht="17.5" x14ac:dyDescent="0.35">
      <c r="B113" s="960">
        <v>96</v>
      </c>
      <c r="C113" s="962" t="s">
        <v>36</v>
      </c>
      <c r="D113" s="959" t="s">
        <v>2103</v>
      </c>
      <c r="E113" s="962">
        <v>120</v>
      </c>
      <c r="F113" s="962" t="s">
        <v>3</v>
      </c>
      <c r="G113" s="966">
        <v>25.8</v>
      </c>
      <c r="H113" s="967">
        <v>3096</v>
      </c>
      <c r="I113" s="966">
        <v>25.3</v>
      </c>
      <c r="J113" s="967">
        <v>3036</v>
      </c>
      <c r="K113" s="966">
        <v>30</v>
      </c>
      <c r="L113" s="967">
        <v>3600</v>
      </c>
      <c r="M113" s="966">
        <v>45</v>
      </c>
      <c r="N113" s="967">
        <v>5400</v>
      </c>
      <c r="O113" s="966">
        <v>18</v>
      </c>
      <c r="P113" s="967">
        <v>2160</v>
      </c>
      <c r="Q113" s="966">
        <v>20.5</v>
      </c>
      <c r="R113" s="967">
        <v>2460</v>
      </c>
      <c r="S113" s="966">
        <v>28</v>
      </c>
      <c r="T113" s="967">
        <v>3360</v>
      </c>
    </row>
    <row r="114" spans="2:20" ht="17.5" x14ac:dyDescent="0.35">
      <c r="B114" s="960">
        <v>97</v>
      </c>
      <c r="C114" s="962" t="s">
        <v>36</v>
      </c>
      <c r="D114" s="959" t="s">
        <v>2104</v>
      </c>
      <c r="E114" s="962">
        <v>22</v>
      </c>
      <c r="F114" s="962" t="s">
        <v>3</v>
      </c>
      <c r="G114" s="966">
        <v>35.700000000000003</v>
      </c>
      <c r="H114" s="967">
        <v>785.40000000000009</v>
      </c>
      <c r="I114" s="966">
        <v>72.599999999999994</v>
      </c>
      <c r="J114" s="967">
        <v>1597.1999999999998</v>
      </c>
      <c r="K114" s="966">
        <v>40</v>
      </c>
      <c r="L114" s="967">
        <v>880</v>
      </c>
      <c r="M114" s="966">
        <v>35</v>
      </c>
      <c r="N114" s="967">
        <v>770</v>
      </c>
      <c r="O114" s="966">
        <v>24</v>
      </c>
      <c r="P114" s="967">
        <v>528</v>
      </c>
      <c r="Q114" s="966">
        <v>22</v>
      </c>
      <c r="R114" s="967">
        <v>484</v>
      </c>
      <c r="S114" s="966">
        <v>40</v>
      </c>
      <c r="T114" s="967">
        <v>880</v>
      </c>
    </row>
    <row r="115" spans="2:20" ht="17.5" x14ac:dyDescent="0.35">
      <c r="B115" s="960">
        <v>98</v>
      </c>
      <c r="C115" s="962" t="s">
        <v>36</v>
      </c>
      <c r="D115" s="959" t="s">
        <v>2105</v>
      </c>
      <c r="E115" s="962">
        <v>105</v>
      </c>
      <c r="F115" s="962" t="s">
        <v>3</v>
      </c>
      <c r="G115" s="966">
        <v>55</v>
      </c>
      <c r="H115" s="967">
        <v>5775</v>
      </c>
      <c r="I115" s="966">
        <v>53.9</v>
      </c>
      <c r="J115" s="967">
        <v>5659.5</v>
      </c>
      <c r="K115" s="966">
        <v>60</v>
      </c>
      <c r="L115" s="967">
        <v>6300</v>
      </c>
      <c r="M115" s="966">
        <v>50</v>
      </c>
      <c r="N115" s="967">
        <v>5250</v>
      </c>
      <c r="O115" s="966">
        <v>28</v>
      </c>
      <c r="P115" s="967">
        <v>2940</v>
      </c>
      <c r="Q115" s="966">
        <v>50.5</v>
      </c>
      <c r="R115" s="967">
        <v>5302.5</v>
      </c>
      <c r="S115" s="966">
        <v>60</v>
      </c>
      <c r="T115" s="967">
        <v>6300</v>
      </c>
    </row>
    <row r="116" spans="2:20" ht="17.5" x14ac:dyDescent="0.35">
      <c r="B116" s="960">
        <v>99</v>
      </c>
      <c r="C116" s="962" t="s">
        <v>36</v>
      </c>
      <c r="D116" s="959" t="s">
        <v>2106</v>
      </c>
      <c r="E116" s="962">
        <v>135</v>
      </c>
      <c r="F116" s="962" t="s">
        <v>3</v>
      </c>
      <c r="G116" s="966">
        <v>50.75</v>
      </c>
      <c r="H116" s="967">
        <v>6851.25</v>
      </c>
      <c r="I116" s="966">
        <v>46.2</v>
      </c>
      <c r="J116" s="967">
        <v>6237</v>
      </c>
      <c r="K116" s="966">
        <v>40</v>
      </c>
      <c r="L116" s="967">
        <v>5400</v>
      </c>
      <c r="M116" s="966">
        <v>45</v>
      </c>
      <c r="N116" s="967">
        <v>6075</v>
      </c>
      <c r="O116" s="966">
        <v>12</v>
      </c>
      <c r="P116" s="967">
        <v>1620</v>
      </c>
      <c r="Q116" s="966">
        <v>41.5</v>
      </c>
      <c r="R116" s="967">
        <v>5602.5</v>
      </c>
      <c r="S116" s="966">
        <v>53</v>
      </c>
      <c r="T116" s="967">
        <v>7155</v>
      </c>
    </row>
    <row r="117" spans="2:20" ht="17.5" x14ac:dyDescent="0.35">
      <c r="B117" s="960">
        <v>100</v>
      </c>
      <c r="C117" s="962" t="s">
        <v>36</v>
      </c>
      <c r="D117" s="959" t="s">
        <v>758</v>
      </c>
      <c r="E117" s="962">
        <v>3</v>
      </c>
      <c r="F117" s="962" t="s">
        <v>10</v>
      </c>
      <c r="G117" s="966">
        <v>1822</v>
      </c>
      <c r="H117" s="967">
        <v>5466</v>
      </c>
      <c r="I117" s="966">
        <v>2137.3000000000002</v>
      </c>
      <c r="J117" s="967">
        <v>6411.9000000000005</v>
      </c>
      <c r="K117" s="966">
        <v>800</v>
      </c>
      <c r="L117" s="967">
        <v>2400</v>
      </c>
      <c r="M117" s="966">
        <v>1000</v>
      </c>
      <c r="N117" s="967">
        <v>3000</v>
      </c>
      <c r="O117" s="966">
        <v>850</v>
      </c>
      <c r="P117" s="967">
        <v>2550</v>
      </c>
      <c r="Q117" s="966">
        <v>1191</v>
      </c>
      <c r="R117" s="967">
        <v>3573</v>
      </c>
      <c r="S117" s="966">
        <v>1450</v>
      </c>
      <c r="T117" s="967">
        <v>4350</v>
      </c>
    </row>
    <row r="118" spans="2:20" ht="17.5" x14ac:dyDescent="0.35">
      <c r="B118" s="960">
        <v>101</v>
      </c>
      <c r="C118" s="962" t="s">
        <v>36</v>
      </c>
      <c r="D118" s="959" t="s">
        <v>2107</v>
      </c>
      <c r="E118" s="962">
        <v>2</v>
      </c>
      <c r="F118" s="962" t="s">
        <v>10</v>
      </c>
      <c r="G118" s="966">
        <v>2306</v>
      </c>
      <c r="H118" s="967">
        <v>4612</v>
      </c>
      <c r="I118" s="966">
        <v>1315.6</v>
      </c>
      <c r="J118" s="967">
        <v>2631.2</v>
      </c>
      <c r="K118" s="966">
        <v>4200</v>
      </c>
      <c r="L118" s="967">
        <v>8400</v>
      </c>
      <c r="M118" s="966">
        <v>4300</v>
      </c>
      <c r="N118" s="967">
        <v>8600</v>
      </c>
      <c r="O118" s="966">
        <v>360</v>
      </c>
      <c r="P118" s="967">
        <v>720</v>
      </c>
      <c r="Q118" s="966">
        <v>4606</v>
      </c>
      <c r="R118" s="967">
        <v>9212</v>
      </c>
      <c r="S118" s="966">
        <v>4800</v>
      </c>
      <c r="T118" s="967">
        <v>9600</v>
      </c>
    </row>
    <row r="119" spans="2:20" ht="17.5" x14ac:dyDescent="0.35">
      <c r="B119" s="960">
        <v>102</v>
      </c>
      <c r="C119" s="962" t="s">
        <v>36</v>
      </c>
      <c r="D119" s="959" t="s">
        <v>762</v>
      </c>
      <c r="E119" s="962">
        <v>125</v>
      </c>
      <c r="F119" s="962" t="s">
        <v>3</v>
      </c>
      <c r="G119" s="966">
        <v>20</v>
      </c>
      <c r="H119" s="967">
        <v>2500</v>
      </c>
      <c r="I119" s="966">
        <v>30.8</v>
      </c>
      <c r="J119" s="967">
        <v>3850</v>
      </c>
      <c r="K119" s="966">
        <v>20</v>
      </c>
      <c r="L119" s="967">
        <v>2500</v>
      </c>
      <c r="M119" s="966">
        <v>25</v>
      </c>
      <c r="N119" s="967">
        <v>3125</v>
      </c>
      <c r="O119" s="966">
        <v>18</v>
      </c>
      <c r="P119" s="967">
        <v>2250</v>
      </c>
      <c r="Q119" s="966">
        <v>22</v>
      </c>
      <c r="R119" s="967">
        <v>2750</v>
      </c>
      <c r="S119" s="966">
        <v>35</v>
      </c>
      <c r="T119" s="967">
        <v>4375</v>
      </c>
    </row>
    <row r="120" spans="2:20" ht="17.5" x14ac:dyDescent="0.35">
      <c r="B120" s="960">
        <v>103</v>
      </c>
      <c r="C120" s="962" t="s">
        <v>36</v>
      </c>
      <c r="D120" s="959" t="s">
        <v>2108</v>
      </c>
      <c r="E120" s="962">
        <v>2</v>
      </c>
      <c r="F120" s="962" t="s">
        <v>10</v>
      </c>
      <c r="G120" s="966">
        <v>954</v>
      </c>
      <c r="H120" s="967">
        <v>1908</v>
      </c>
      <c r="I120" s="966">
        <v>299.2</v>
      </c>
      <c r="J120" s="967">
        <v>598.4</v>
      </c>
      <c r="K120" s="966">
        <v>250</v>
      </c>
      <c r="L120" s="967">
        <v>500</v>
      </c>
      <c r="M120" s="966">
        <v>600</v>
      </c>
      <c r="N120" s="967">
        <v>1200</v>
      </c>
      <c r="O120" s="966">
        <v>30</v>
      </c>
      <c r="P120" s="967">
        <v>60</v>
      </c>
      <c r="Q120" s="966">
        <v>348</v>
      </c>
      <c r="R120" s="967">
        <v>696</v>
      </c>
      <c r="S120" s="966">
        <v>1150</v>
      </c>
      <c r="T120" s="967">
        <v>2300</v>
      </c>
    </row>
    <row r="121" spans="2:20" ht="18" x14ac:dyDescent="0.4">
      <c r="B121" s="964"/>
      <c r="C121" s="964"/>
      <c r="D121" s="961" t="s">
        <v>764</v>
      </c>
      <c r="E121" s="964"/>
      <c r="F121" s="964"/>
      <c r="G121" s="972"/>
      <c r="H121" s="967">
        <v>0</v>
      </c>
      <c r="I121" s="972"/>
      <c r="J121" s="967">
        <v>0</v>
      </c>
      <c r="K121" s="972"/>
      <c r="L121" s="967">
        <v>0</v>
      </c>
      <c r="M121" s="972"/>
      <c r="N121" s="967">
        <v>0</v>
      </c>
      <c r="O121" s="972"/>
      <c r="P121" s="967">
        <v>0</v>
      </c>
      <c r="Q121" s="972"/>
      <c r="R121" s="967">
        <v>0</v>
      </c>
      <c r="S121" s="972"/>
      <c r="T121" s="967">
        <v>0</v>
      </c>
    </row>
    <row r="122" spans="2:20" ht="17.5" x14ac:dyDescent="0.35">
      <c r="B122" s="960">
        <v>104</v>
      </c>
      <c r="C122" s="962">
        <v>659</v>
      </c>
      <c r="D122" s="959" t="s">
        <v>765</v>
      </c>
      <c r="E122" s="963">
        <v>20000</v>
      </c>
      <c r="F122" s="962" t="s">
        <v>8</v>
      </c>
      <c r="G122" s="966">
        <v>1.3</v>
      </c>
      <c r="H122" s="967">
        <v>26000</v>
      </c>
      <c r="I122" s="966">
        <v>1.1599999999999999</v>
      </c>
      <c r="J122" s="967">
        <v>23200</v>
      </c>
      <c r="K122" s="966">
        <v>1.1200000000000001</v>
      </c>
      <c r="L122" s="967">
        <v>22400.000000000004</v>
      </c>
      <c r="M122" s="966">
        <v>1</v>
      </c>
      <c r="N122" s="967">
        <v>20000</v>
      </c>
      <c r="O122" s="966">
        <v>2</v>
      </c>
      <c r="P122" s="967">
        <v>40000</v>
      </c>
      <c r="Q122" s="966">
        <v>1</v>
      </c>
      <c r="R122" s="967">
        <v>20000</v>
      </c>
      <c r="S122" s="966">
        <v>1.65</v>
      </c>
      <c r="T122" s="967">
        <v>33000</v>
      </c>
    </row>
    <row r="123" spans="2:20" ht="17.5" x14ac:dyDescent="0.35">
      <c r="B123" s="960">
        <v>105</v>
      </c>
      <c r="C123" s="962">
        <v>659</v>
      </c>
      <c r="D123" s="959" t="s">
        <v>766</v>
      </c>
      <c r="E123" s="963">
        <v>1000</v>
      </c>
      <c r="F123" s="962" t="s">
        <v>8</v>
      </c>
      <c r="G123" s="966">
        <v>1.8</v>
      </c>
      <c r="H123" s="967">
        <v>1800</v>
      </c>
      <c r="I123" s="966">
        <v>1.1599999999999999</v>
      </c>
      <c r="J123" s="967">
        <v>1160</v>
      </c>
      <c r="K123" s="966">
        <v>1.1200000000000001</v>
      </c>
      <c r="L123" s="967">
        <v>1120</v>
      </c>
      <c r="M123" s="966">
        <v>1</v>
      </c>
      <c r="N123" s="967">
        <v>1000</v>
      </c>
      <c r="O123" s="966">
        <v>2</v>
      </c>
      <c r="P123" s="967">
        <v>2000</v>
      </c>
      <c r="Q123" s="966">
        <v>1</v>
      </c>
      <c r="R123" s="967">
        <v>1000</v>
      </c>
      <c r="S123" s="966">
        <v>4.25</v>
      </c>
      <c r="T123" s="967">
        <v>4250</v>
      </c>
    </row>
    <row r="124" spans="2:20" ht="17.5" x14ac:dyDescent="0.35">
      <c r="B124" s="960">
        <v>106</v>
      </c>
      <c r="C124" s="962">
        <v>661</v>
      </c>
      <c r="D124" s="959" t="s">
        <v>768</v>
      </c>
      <c r="E124" s="962">
        <v>20</v>
      </c>
      <c r="F124" s="962" t="s">
        <v>10</v>
      </c>
      <c r="G124" s="966">
        <v>42.5</v>
      </c>
      <c r="H124" s="967">
        <v>850</v>
      </c>
      <c r="I124" s="966">
        <v>71.5</v>
      </c>
      <c r="J124" s="967">
        <v>1430</v>
      </c>
      <c r="K124" s="966">
        <v>77.75</v>
      </c>
      <c r="L124" s="967">
        <v>1555</v>
      </c>
      <c r="M124" s="966">
        <v>65</v>
      </c>
      <c r="N124" s="967">
        <v>1300</v>
      </c>
      <c r="O124" s="966">
        <v>55</v>
      </c>
      <c r="P124" s="967">
        <v>1100</v>
      </c>
      <c r="Q124" s="966">
        <v>66.5</v>
      </c>
      <c r="R124" s="967">
        <v>1330</v>
      </c>
      <c r="S124" s="966">
        <v>75</v>
      </c>
      <c r="T124" s="967">
        <v>1500</v>
      </c>
    </row>
    <row r="125" spans="2:20" ht="17.5" x14ac:dyDescent="0.35">
      <c r="B125" s="960">
        <v>107</v>
      </c>
      <c r="C125" s="962">
        <v>661</v>
      </c>
      <c r="D125" s="959" t="s">
        <v>769</v>
      </c>
      <c r="E125" s="962">
        <v>2</v>
      </c>
      <c r="F125" s="962" t="s">
        <v>10</v>
      </c>
      <c r="G125" s="966">
        <v>335</v>
      </c>
      <c r="H125" s="967">
        <v>670</v>
      </c>
      <c r="I125" s="966">
        <v>396</v>
      </c>
      <c r="J125" s="967">
        <v>792</v>
      </c>
      <c r="K125" s="966">
        <v>493</v>
      </c>
      <c r="L125" s="967">
        <v>986</v>
      </c>
      <c r="M125" s="966">
        <v>375</v>
      </c>
      <c r="N125" s="967">
        <v>750</v>
      </c>
      <c r="O125" s="966">
        <v>345</v>
      </c>
      <c r="P125" s="967">
        <v>690</v>
      </c>
      <c r="Q125" s="966">
        <v>367</v>
      </c>
      <c r="R125" s="967">
        <v>734</v>
      </c>
      <c r="S125" s="966">
        <v>450</v>
      </c>
      <c r="T125" s="967">
        <v>900</v>
      </c>
    </row>
    <row r="126" spans="2:20" ht="17.5" x14ac:dyDescent="0.35">
      <c r="B126" s="960">
        <v>108</v>
      </c>
      <c r="C126" s="962">
        <v>661</v>
      </c>
      <c r="D126" s="959" t="s">
        <v>2109</v>
      </c>
      <c r="E126" s="962">
        <v>5</v>
      </c>
      <c r="F126" s="962" t="s">
        <v>10</v>
      </c>
      <c r="G126" s="966">
        <v>360</v>
      </c>
      <c r="H126" s="967">
        <v>1800</v>
      </c>
      <c r="I126" s="966">
        <v>396</v>
      </c>
      <c r="J126" s="967">
        <v>1980</v>
      </c>
      <c r="K126" s="966">
        <v>621</v>
      </c>
      <c r="L126" s="967">
        <v>3105</v>
      </c>
      <c r="M126" s="966">
        <v>375</v>
      </c>
      <c r="N126" s="967">
        <v>1875</v>
      </c>
      <c r="O126" s="966">
        <v>345</v>
      </c>
      <c r="P126" s="967">
        <v>1725</v>
      </c>
      <c r="Q126" s="966">
        <v>367</v>
      </c>
      <c r="R126" s="967">
        <v>1835</v>
      </c>
      <c r="S126" s="966">
        <v>575</v>
      </c>
      <c r="T126" s="967">
        <v>2875</v>
      </c>
    </row>
    <row r="127" spans="2:20" ht="17.5" x14ac:dyDescent="0.35">
      <c r="B127" s="960">
        <v>109</v>
      </c>
      <c r="C127" s="962">
        <v>661</v>
      </c>
      <c r="D127" s="959" t="s">
        <v>773</v>
      </c>
      <c r="E127" s="962">
        <v>1</v>
      </c>
      <c r="F127" s="962" t="s">
        <v>10</v>
      </c>
      <c r="G127" s="966">
        <v>350</v>
      </c>
      <c r="H127" s="967">
        <v>350</v>
      </c>
      <c r="I127" s="966">
        <v>396</v>
      </c>
      <c r="J127" s="967">
        <v>396</v>
      </c>
      <c r="K127" s="966">
        <v>591</v>
      </c>
      <c r="L127" s="967">
        <v>591</v>
      </c>
      <c r="M127" s="966">
        <v>375</v>
      </c>
      <c r="N127" s="967">
        <v>375</v>
      </c>
      <c r="O127" s="966">
        <v>345</v>
      </c>
      <c r="P127" s="967">
        <v>345</v>
      </c>
      <c r="Q127" s="966">
        <v>367</v>
      </c>
      <c r="R127" s="967">
        <v>367</v>
      </c>
      <c r="S127" s="966">
        <v>590</v>
      </c>
      <c r="T127" s="967">
        <v>590</v>
      </c>
    </row>
    <row r="128" spans="2:20" ht="17.5" x14ac:dyDescent="0.35">
      <c r="B128" s="960">
        <v>110</v>
      </c>
      <c r="C128" s="962">
        <v>661</v>
      </c>
      <c r="D128" s="959" t="s">
        <v>780</v>
      </c>
      <c r="E128" s="962">
        <v>4</v>
      </c>
      <c r="F128" s="962" t="s">
        <v>10</v>
      </c>
      <c r="G128" s="966">
        <v>345</v>
      </c>
      <c r="H128" s="967">
        <v>1380</v>
      </c>
      <c r="I128" s="966">
        <v>396</v>
      </c>
      <c r="J128" s="967">
        <v>1584</v>
      </c>
      <c r="K128" s="966">
        <v>591</v>
      </c>
      <c r="L128" s="967">
        <v>2364</v>
      </c>
      <c r="M128" s="966">
        <v>375</v>
      </c>
      <c r="N128" s="967">
        <v>1500</v>
      </c>
      <c r="O128" s="966">
        <v>342</v>
      </c>
      <c r="P128" s="967">
        <v>1368</v>
      </c>
      <c r="Q128" s="966">
        <v>367</v>
      </c>
      <c r="R128" s="967">
        <v>1468</v>
      </c>
      <c r="S128" s="966">
        <v>610</v>
      </c>
      <c r="T128" s="967">
        <v>2440</v>
      </c>
    </row>
    <row r="129" spans="2:20" ht="17.5" x14ac:dyDescent="0.35">
      <c r="B129" s="960">
        <v>111</v>
      </c>
      <c r="C129" s="962">
        <v>661</v>
      </c>
      <c r="D129" s="959" t="s">
        <v>783</v>
      </c>
      <c r="E129" s="962">
        <v>2</v>
      </c>
      <c r="F129" s="962" t="s">
        <v>10</v>
      </c>
      <c r="G129" s="966">
        <v>264</v>
      </c>
      <c r="H129" s="967">
        <v>528</v>
      </c>
      <c r="I129" s="966">
        <v>275</v>
      </c>
      <c r="J129" s="967">
        <v>550</v>
      </c>
      <c r="K129" s="966">
        <v>339</v>
      </c>
      <c r="L129" s="967">
        <v>678</v>
      </c>
      <c r="M129" s="966">
        <v>275</v>
      </c>
      <c r="N129" s="967">
        <v>550</v>
      </c>
      <c r="O129" s="966">
        <v>285</v>
      </c>
      <c r="P129" s="967">
        <v>570</v>
      </c>
      <c r="Q129" s="966">
        <v>255</v>
      </c>
      <c r="R129" s="967">
        <v>510</v>
      </c>
      <c r="S129" s="966">
        <v>450</v>
      </c>
      <c r="T129" s="967">
        <v>900</v>
      </c>
    </row>
    <row r="130" spans="2:20" ht="17.5" x14ac:dyDescent="0.35">
      <c r="B130" s="960">
        <v>112</v>
      </c>
      <c r="C130" s="962">
        <v>661</v>
      </c>
      <c r="D130" s="959" t="s">
        <v>786</v>
      </c>
      <c r="E130" s="962">
        <v>34</v>
      </c>
      <c r="F130" s="962" t="s">
        <v>10</v>
      </c>
      <c r="G130" s="966">
        <v>49.6</v>
      </c>
      <c r="H130" s="967">
        <v>1686.4</v>
      </c>
      <c r="I130" s="966">
        <v>52.8</v>
      </c>
      <c r="J130" s="967">
        <v>1795.1999999999998</v>
      </c>
      <c r="K130" s="966">
        <v>48.18</v>
      </c>
      <c r="L130" s="967">
        <v>1638.12</v>
      </c>
      <c r="M130" s="966">
        <v>50</v>
      </c>
      <c r="N130" s="967">
        <v>1700</v>
      </c>
      <c r="O130" s="966">
        <v>55</v>
      </c>
      <c r="P130" s="967">
        <v>1870</v>
      </c>
      <c r="Q130" s="966">
        <v>49</v>
      </c>
      <c r="R130" s="967">
        <v>1666</v>
      </c>
      <c r="S130" s="966">
        <v>78</v>
      </c>
      <c r="T130" s="967">
        <v>2652</v>
      </c>
    </row>
    <row r="131" spans="2:20" ht="17.5" x14ac:dyDescent="0.35">
      <c r="B131" s="960">
        <v>113</v>
      </c>
      <c r="C131" s="962">
        <v>661</v>
      </c>
      <c r="D131" s="959" t="s">
        <v>2110</v>
      </c>
      <c r="E131" s="962">
        <v>28</v>
      </c>
      <c r="F131" s="962" t="s">
        <v>10</v>
      </c>
      <c r="G131" s="966">
        <v>31.7</v>
      </c>
      <c r="H131" s="967">
        <v>887.6</v>
      </c>
      <c r="I131" s="966">
        <v>52.8</v>
      </c>
      <c r="J131" s="967">
        <v>1478.3999999999999</v>
      </c>
      <c r="K131" s="966">
        <v>26.28</v>
      </c>
      <c r="L131" s="967">
        <v>735.84</v>
      </c>
      <c r="M131" s="966">
        <v>50</v>
      </c>
      <c r="N131" s="967">
        <v>1400</v>
      </c>
      <c r="O131" s="966">
        <v>56</v>
      </c>
      <c r="P131" s="967">
        <v>1568</v>
      </c>
      <c r="Q131" s="966">
        <v>49</v>
      </c>
      <c r="R131" s="967">
        <v>1372</v>
      </c>
      <c r="S131" s="966">
        <v>50</v>
      </c>
      <c r="T131" s="967">
        <v>1400</v>
      </c>
    </row>
    <row r="132" spans="2:20" ht="17.5" x14ac:dyDescent="0.35">
      <c r="B132" s="960">
        <v>114</v>
      </c>
      <c r="C132" s="962">
        <v>661</v>
      </c>
      <c r="D132" s="959" t="s">
        <v>789</v>
      </c>
      <c r="E132" s="962">
        <v>16</v>
      </c>
      <c r="F132" s="962" t="s">
        <v>10</v>
      </c>
      <c r="G132" s="966">
        <v>48</v>
      </c>
      <c r="H132" s="967">
        <v>768</v>
      </c>
      <c r="I132" s="966">
        <v>74.8</v>
      </c>
      <c r="J132" s="967">
        <v>1196.8</v>
      </c>
      <c r="K132" s="966">
        <v>49.28</v>
      </c>
      <c r="L132" s="967">
        <v>788.48</v>
      </c>
      <c r="M132" s="966">
        <v>70</v>
      </c>
      <c r="N132" s="967">
        <v>1120</v>
      </c>
      <c r="O132" s="966">
        <v>90</v>
      </c>
      <c r="P132" s="967">
        <v>1440</v>
      </c>
      <c r="Q132" s="966">
        <v>69.5</v>
      </c>
      <c r="R132" s="967">
        <v>1112</v>
      </c>
      <c r="S132" s="966">
        <v>75</v>
      </c>
      <c r="T132" s="967">
        <v>1200</v>
      </c>
    </row>
    <row r="133" spans="2:20" ht="17.5" x14ac:dyDescent="0.35">
      <c r="B133" s="960">
        <v>115</v>
      </c>
      <c r="C133" s="962">
        <v>661</v>
      </c>
      <c r="D133" s="959" t="s">
        <v>2111</v>
      </c>
      <c r="E133" s="962">
        <v>66</v>
      </c>
      <c r="F133" s="962" t="s">
        <v>10</v>
      </c>
      <c r="G133" s="966">
        <v>48</v>
      </c>
      <c r="H133" s="967">
        <v>3168</v>
      </c>
      <c r="I133" s="966">
        <v>74.8</v>
      </c>
      <c r="J133" s="967">
        <v>4936.8</v>
      </c>
      <c r="K133" s="966">
        <v>49.28</v>
      </c>
      <c r="L133" s="967">
        <v>3252.48</v>
      </c>
      <c r="M133" s="966">
        <v>70</v>
      </c>
      <c r="N133" s="967">
        <v>4620</v>
      </c>
      <c r="O133" s="966">
        <v>40</v>
      </c>
      <c r="P133" s="967">
        <v>2640</v>
      </c>
      <c r="Q133" s="966">
        <v>69.5</v>
      </c>
      <c r="R133" s="967">
        <v>4587</v>
      </c>
      <c r="S133" s="966">
        <v>75</v>
      </c>
      <c r="T133" s="967">
        <v>4950</v>
      </c>
    </row>
    <row r="134" spans="2:20" ht="17.5" x14ac:dyDescent="0.35">
      <c r="B134" s="960">
        <v>116</v>
      </c>
      <c r="C134" s="962">
        <v>661</v>
      </c>
      <c r="D134" s="959" t="s">
        <v>2112</v>
      </c>
      <c r="E134" s="962">
        <v>90</v>
      </c>
      <c r="F134" s="962" t="s">
        <v>10</v>
      </c>
      <c r="G134" s="966">
        <v>43.4</v>
      </c>
      <c r="H134" s="967">
        <v>3906</v>
      </c>
      <c r="I134" s="966">
        <v>55</v>
      </c>
      <c r="J134" s="967">
        <v>4950</v>
      </c>
      <c r="K134" s="966">
        <v>45.99</v>
      </c>
      <c r="L134" s="967">
        <v>4139.1000000000004</v>
      </c>
      <c r="M134" s="966">
        <v>60</v>
      </c>
      <c r="N134" s="967">
        <v>5400</v>
      </c>
      <c r="O134" s="966">
        <v>40</v>
      </c>
      <c r="P134" s="967">
        <v>3600</v>
      </c>
      <c r="Q134" s="966">
        <v>51</v>
      </c>
      <c r="R134" s="967">
        <v>4590</v>
      </c>
      <c r="S134" s="966">
        <v>60</v>
      </c>
      <c r="T134" s="967">
        <v>5400</v>
      </c>
    </row>
    <row r="135" spans="2:20" ht="17.5" x14ac:dyDescent="0.35">
      <c r="B135" s="960">
        <v>117</v>
      </c>
      <c r="C135" s="962">
        <v>661</v>
      </c>
      <c r="D135" s="959" t="s">
        <v>794</v>
      </c>
      <c r="E135" s="962">
        <v>98</v>
      </c>
      <c r="F135" s="962" t="s">
        <v>10</v>
      </c>
      <c r="G135" s="966">
        <v>44</v>
      </c>
      <c r="H135" s="967">
        <v>4312</v>
      </c>
      <c r="I135" s="966">
        <v>77</v>
      </c>
      <c r="J135" s="967">
        <v>7546</v>
      </c>
      <c r="K135" s="966">
        <v>48.18</v>
      </c>
      <c r="L135" s="967">
        <v>4721.6400000000003</v>
      </c>
      <c r="M135" s="966">
        <v>75</v>
      </c>
      <c r="N135" s="967">
        <v>7350</v>
      </c>
      <c r="O135" s="966">
        <v>40</v>
      </c>
      <c r="P135" s="967">
        <v>3920</v>
      </c>
      <c r="Q135" s="966">
        <v>71.5</v>
      </c>
      <c r="R135" s="967">
        <v>7007</v>
      </c>
      <c r="S135" s="966">
        <v>52</v>
      </c>
      <c r="T135" s="967">
        <v>5096</v>
      </c>
    </row>
    <row r="136" spans="2:20" ht="17.5" x14ac:dyDescent="0.35">
      <c r="B136" s="960">
        <v>118</v>
      </c>
      <c r="C136" s="962">
        <v>661</v>
      </c>
      <c r="D136" s="959" t="s">
        <v>795</v>
      </c>
      <c r="E136" s="962">
        <v>61</v>
      </c>
      <c r="F136" s="962" t="s">
        <v>10</v>
      </c>
      <c r="G136" s="966">
        <v>43.4</v>
      </c>
      <c r="H136" s="967">
        <v>2647.4</v>
      </c>
      <c r="I136" s="966">
        <v>77</v>
      </c>
      <c r="J136" s="967">
        <v>4697</v>
      </c>
      <c r="K136" s="966">
        <v>56.95</v>
      </c>
      <c r="L136" s="967">
        <v>3473.9500000000003</v>
      </c>
      <c r="M136" s="966">
        <v>75</v>
      </c>
      <c r="N136" s="967">
        <v>4575</v>
      </c>
      <c r="O136" s="966">
        <v>38</v>
      </c>
      <c r="P136" s="967">
        <v>2318</v>
      </c>
      <c r="Q136" s="966">
        <v>71.5</v>
      </c>
      <c r="R136" s="967">
        <v>4361.5</v>
      </c>
      <c r="S136" s="966">
        <v>55</v>
      </c>
      <c r="T136" s="967">
        <v>3355</v>
      </c>
    </row>
    <row r="137" spans="2:20" ht="17.5" x14ac:dyDescent="0.35">
      <c r="B137" s="960">
        <v>119</v>
      </c>
      <c r="C137" s="962">
        <v>661</v>
      </c>
      <c r="D137" s="959" t="s">
        <v>798</v>
      </c>
      <c r="E137" s="962">
        <v>42</v>
      </c>
      <c r="F137" s="962" t="s">
        <v>10</v>
      </c>
      <c r="G137" s="966">
        <v>26.5</v>
      </c>
      <c r="H137" s="967">
        <v>1113</v>
      </c>
      <c r="I137" s="966">
        <v>17.600000000000001</v>
      </c>
      <c r="J137" s="967">
        <v>739.2</v>
      </c>
      <c r="K137" s="966">
        <v>26.28</v>
      </c>
      <c r="L137" s="967">
        <v>1103.76</v>
      </c>
      <c r="M137" s="966">
        <v>17</v>
      </c>
      <c r="N137" s="967">
        <v>714</v>
      </c>
      <c r="O137" s="966">
        <v>18</v>
      </c>
      <c r="P137" s="967">
        <v>756</v>
      </c>
      <c r="Q137" s="966">
        <v>16.5</v>
      </c>
      <c r="R137" s="967">
        <v>693</v>
      </c>
      <c r="S137" s="966">
        <v>45</v>
      </c>
      <c r="T137" s="967">
        <v>1890</v>
      </c>
    </row>
    <row r="138" spans="2:20" ht="17.5" x14ac:dyDescent="0.35">
      <c r="B138" s="960">
        <v>120</v>
      </c>
      <c r="C138" s="962">
        <v>661</v>
      </c>
      <c r="D138" s="959" t="s">
        <v>797</v>
      </c>
      <c r="E138" s="962">
        <v>218</v>
      </c>
      <c r="F138" s="962" t="s">
        <v>10</v>
      </c>
      <c r="G138" s="966">
        <v>22.8</v>
      </c>
      <c r="H138" s="967">
        <v>4970.4000000000005</v>
      </c>
      <c r="I138" s="966">
        <v>17.600000000000001</v>
      </c>
      <c r="J138" s="967">
        <v>3836.8</v>
      </c>
      <c r="K138" s="966">
        <v>26.28</v>
      </c>
      <c r="L138" s="967">
        <v>5729.04</v>
      </c>
      <c r="M138" s="966">
        <v>17</v>
      </c>
      <c r="N138" s="967">
        <v>3706</v>
      </c>
      <c r="O138" s="966">
        <v>19</v>
      </c>
      <c r="P138" s="967">
        <v>4142</v>
      </c>
      <c r="Q138" s="966">
        <v>16.5</v>
      </c>
      <c r="R138" s="967">
        <v>3597</v>
      </c>
      <c r="S138" s="966">
        <v>43</v>
      </c>
      <c r="T138" s="967">
        <v>9374</v>
      </c>
    </row>
    <row r="139" spans="2:20" ht="17.5" x14ac:dyDescent="0.35">
      <c r="B139" s="960">
        <v>121</v>
      </c>
      <c r="C139" s="962">
        <v>661</v>
      </c>
      <c r="D139" s="959" t="s">
        <v>2113</v>
      </c>
      <c r="E139" s="962">
        <v>176</v>
      </c>
      <c r="F139" s="962" t="s">
        <v>10</v>
      </c>
      <c r="G139" s="966">
        <v>26.75</v>
      </c>
      <c r="H139" s="967">
        <v>4708</v>
      </c>
      <c r="I139" s="966">
        <v>17.600000000000001</v>
      </c>
      <c r="J139" s="967">
        <v>3097.6000000000004</v>
      </c>
      <c r="K139" s="966">
        <v>26.28</v>
      </c>
      <c r="L139" s="967">
        <v>4625.2800000000007</v>
      </c>
      <c r="M139" s="966">
        <v>17</v>
      </c>
      <c r="N139" s="967">
        <v>2992</v>
      </c>
      <c r="O139" s="966">
        <v>20</v>
      </c>
      <c r="P139" s="967">
        <v>3520</v>
      </c>
      <c r="Q139" s="966">
        <v>16.5</v>
      </c>
      <c r="R139" s="967">
        <v>2904</v>
      </c>
      <c r="S139" s="966">
        <v>55</v>
      </c>
      <c r="T139" s="967">
        <v>9680</v>
      </c>
    </row>
    <row r="140" spans="2:20" ht="17.5" x14ac:dyDescent="0.35">
      <c r="B140" s="960">
        <v>122</v>
      </c>
      <c r="C140" s="962" t="s">
        <v>36</v>
      </c>
      <c r="D140" s="959" t="s">
        <v>799</v>
      </c>
      <c r="E140" s="962">
        <v>160</v>
      </c>
      <c r="F140" s="962" t="s">
        <v>4</v>
      </c>
      <c r="G140" s="966">
        <v>100</v>
      </c>
      <c r="H140" s="967">
        <v>16000</v>
      </c>
      <c r="I140" s="966">
        <v>132</v>
      </c>
      <c r="J140" s="967">
        <v>21120</v>
      </c>
      <c r="K140" s="966">
        <v>67.08</v>
      </c>
      <c r="L140" s="967">
        <v>10732.8</v>
      </c>
      <c r="M140" s="966">
        <v>130</v>
      </c>
      <c r="N140" s="967">
        <v>20800</v>
      </c>
      <c r="O140" s="966">
        <v>65</v>
      </c>
      <c r="P140" s="967">
        <v>10400</v>
      </c>
      <c r="Q140" s="966">
        <v>122.5</v>
      </c>
      <c r="R140" s="967">
        <v>19600</v>
      </c>
      <c r="S140" s="966">
        <v>100</v>
      </c>
      <c r="T140" s="967">
        <v>16000</v>
      </c>
    </row>
    <row r="141" spans="2:20" ht="17.5" x14ac:dyDescent="0.35">
      <c r="B141" s="960">
        <v>123</v>
      </c>
      <c r="C141" s="962" t="s">
        <v>36</v>
      </c>
      <c r="D141" s="959" t="s">
        <v>2114</v>
      </c>
      <c r="E141" s="962">
        <v>296</v>
      </c>
      <c r="F141" s="962" t="s">
        <v>131</v>
      </c>
      <c r="G141" s="966">
        <v>60</v>
      </c>
      <c r="H141" s="967">
        <v>17760</v>
      </c>
      <c r="I141" s="966">
        <v>55</v>
      </c>
      <c r="J141" s="967">
        <v>16280</v>
      </c>
      <c r="K141" s="966">
        <v>71.13</v>
      </c>
      <c r="L141" s="967">
        <v>21054.48</v>
      </c>
      <c r="M141" s="966">
        <v>40</v>
      </c>
      <c r="N141" s="967">
        <v>11840</v>
      </c>
      <c r="O141" s="966">
        <v>42</v>
      </c>
      <c r="P141" s="967">
        <v>12432</v>
      </c>
      <c r="Q141" s="966">
        <v>59.5</v>
      </c>
      <c r="R141" s="967">
        <v>17612</v>
      </c>
      <c r="S141" s="966">
        <v>70</v>
      </c>
      <c r="T141" s="967">
        <v>20720</v>
      </c>
    </row>
    <row r="142" spans="2:20" ht="17.5" x14ac:dyDescent="0.35">
      <c r="B142" s="960">
        <v>124</v>
      </c>
      <c r="C142" s="962" t="s">
        <v>36</v>
      </c>
      <c r="D142" s="959" t="s">
        <v>2115</v>
      </c>
      <c r="E142" s="962">
        <v>95</v>
      </c>
      <c r="F142" s="962" t="s">
        <v>131</v>
      </c>
      <c r="G142" s="966">
        <v>58.5</v>
      </c>
      <c r="H142" s="967">
        <v>5557.5</v>
      </c>
      <c r="I142" s="966">
        <v>55</v>
      </c>
      <c r="J142" s="967">
        <v>5225</v>
      </c>
      <c r="K142" s="966">
        <v>88.08</v>
      </c>
      <c r="L142" s="967">
        <v>8367.6</v>
      </c>
      <c r="M142" s="966">
        <v>40</v>
      </c>
      <c r="N142" s="967">
        <v>3800</v>
      </c>
      <c r="O142" s="966">
        <v>42</v>
      </c>
      <c r="P142" s="967">
        <v>3990</v>
      </c>
      <c r="Q142" s="966">
        <v>64.5</v>
      </c>
      <c r="R142" s="967">
        <v>6127.5</v>
      </c>
      <c r="S142" s="966">
        <v>70</v>
      </c>
      <c r="T142" s="967">
        <v>6650</v>
      </c>
    </row>
    <row r="143" spans="2:20" ht="17.5" x14ac:dyDescent="0.35">
      <c r="B143" s="960">
        <v>125</v>
      </c>
      <c r="C143" s="962" t="s">
        <v>36</v>
      </c>
      <c r="D143" s="959" t="s">
        <v>2116</v>
      </c>
      <c r="E143" s="962">
        <v>2</v>
      </c>
      <c r="F143" s="962" t="s">
        <v>10</v>
      </c>
      <c r="G143" s="966">
        <v>640</v>
      </c>
      <c r="H143" s="967">
        <v>1280</v>
      </c>
      <c r="I143" s="966">
        <v>2255</v>
      </c>
      <c r="J143" s="967">
        <v>4510</v>
      </c>
      <c r="K143" s="966">
        <v>2244.88</v>
      </c>
      <c r="L143" s="967">
        <v>4489.76</v>
      </c>
      <c r="M143" s="966">
        <v>2100</v>
      </c>
      <c r="N143" s="967">
        <v>4200</v>
      </c>
      <c r="O143" s="966">
        <v>370</v>
      </c>
      <c r="P143" s="967">
        <v>740</v>
      </c>
      <c r="Q143" s="966">
        <v>4947.5</v>
      </c>
      <c r="R143" s="967">
        <v>9895</v>
      </c>
      <c r="S143" s="966">
        <v>2000</v>
      </c>
      <c r="T143" s="967">
        <v>4000</v>
      </c>
    </row>
    <row r="144" spans="2:20" ht="17.5" x14ac:dyDescent="0.35">
      <c r="B144" s="960">
        <v>126</v>
      </c>
      <c r="C144" s="962" t="s">
        <v>36</v>
      </c>
      <c r="D144" s="959" t="s">
        <v>2117</v>
      </c>
      <c r="E144" s="962">
        <v>371</v>
      </c>
      <c r="F144" s="962" t="s">
        <v>3</v>
      </c>
      <c r="G144" s="966">
        <v>34.5</v>
      </c>
      <c r="H144" s="967">
        <v>12799.5</v>
      </c>
      <c r="I144" s="966">
        <v>19.309999999999999</v>
      </c>
      <c r="J144" s="967">
        <v>7164.0099999999993</v>
      </c>
      <c r="K144" s="966">
        <v>19.190000000000001</v>
      </c>
      <c r="L144" s="967">
        <v>7119.4900000000007</v>
      </c>
      <c r="M144" s="966">
        <v>20</v>
      </c>
      <c r="N144" s="967">
        <v>7420</v>
      </c>
      <c r="O144" s="966">
        <v>22</v>
      </c>
      <c r="P144" s="967">
        <v>8162</v>
      </c>
      <c r="Q144" s="966">
        <v>31</v>
      </c>
      <c r="R144" s="967">
        <v>11501</v>
      </c>
      <c r="S144" s="966">
        <v>30</v>
      </c>
      <c r="T144" s="967">
        <v>11130</v>
      </c>
    </row>
    <row r="145" spans="2:20" ht="17.5" x14ac:dyDescent="0.35">
      <c r="B145" s="960">
        <v>127</v>
      </c>
      <c r="C145" s="962" t="s">
        <v>36</v>
      </c>
      <c r="D145" s="959" t="s">
        <v>2118</v>
      </c>
      <c r="E145" s="962">
        <v>160</v>
      </c>
      <c r="F145" s="962" t="s">
        <v>3</v>
      </c>
      <c r="G145" s="966">
        <v>9</v>
      </c>
      <c r="H145" s="967">
        <v>1440</v>
      </c>
      <c r="I145" s="966">
        <v>6.16</v>
      </c>
      <c r="J145" s="967">
        <v>985.6</v>
      </c>
      <c r="K145" s="966">
        <v>8.7799999999999994</v>
      </c>
      <c r="L145" s="967">
        <v>1404.8</v>
      </c>
      <c r="M145" s="966">
        <v>6</v>
      </c>
      <c r="N145" s="967">
        <v>960</v>
      </c>
      <c r="O145" s="966">
        <v>16</v>
      </c>
      <c r="P145" s="967">
        <v>2560</v>
      </c>
      <c r="Q145" s="966">
        <v>5.5</v>
      </c>
      <c r="R145" s="967">
        <v>880</v>
      </c>
      <c r="S145" s="966">
        <v>12</v>
      </c>
      <c r="T145" s="967">
        <v>1920</v>
      </c>
    </row>
    <row r="146" spans="2:20" ht="18" x14ac:dyDescent="0.4">
      <c r="B146" s="964"/>
      <c r="C146" s="964"/>
      <c r="D146" s="961" t="s">
        <v>804</v>
      </c>
      <c r="E146" s="964"/>
      <c r="F146" s="964"/>
      <c r="G146" s="972"/>
      <c r="H146" s="967">
        <v>0</v>
      </c>
      <c r="I146" s="972"/>
      <c r="J146" s="967">
        <v>0</v>
      </c>
      <c r="K146" s="972"/>
      <c r="L146" s="967">
        <v>0</v>
      </c>
      <c r="M146" s="972"/>
      <c r="N146" s="967">
        <v>0</v>
      </c>
      <c r="O146" s="972"/>
      <c r="P146" s="967">
        <v>0</v>
      </c>
      <c r="Q146" s="972"/>
      <c r="R146" s="967">
        <v>0</v>
      </c>
      <c r="S146" s="972"/>
      <c r="T146" s="967">
        <v>0</v>
      </c>
    </row>
    <row r="147" spans="2:20" ht="17.5" x14ac:dyDescent="0.35">
      <c r="B147" s="960">
        <v>128</v>
      </c>
      <c r="C147" s="962" t="s">
        <v>36</v>
      </c>
      <c r="D147" s="959" t="s">
        <v>2119</v>
      </c>
      <c r="E147" s="962">
        <v>1</v>
      </c>
      <c r="F147" s="962" t="s">
        <v>10</v>
      </c>
      <c r="G147" s="966">
        <v>9425</v>
      </c>
      <c r="H147" s="967">
        <v>9425</v>
      </c>
      <c r="I147" s="966">
        <v>2684</v>
      </c>
      <c r="J147" s="967">
        <v>2684</v>
      </c>
      <c r="K147" s="966">
        <v>9521.57</v>
      </c>
      <c r="L147" s="967">
        <v>9521.57</v>
      </c>
      <c r="M147" s="966">
        <v>15000</v>
      </c>
      <c r="N147" s="967">
        <v>15000</v>
      </c>
      <c r="O147" s="966">
        <v>2400</v>
      </c>
      <c r="P147" s="967">
        <v>2400</v>
      </c>
      <c r="Q147" s="966">
        <v>9310.5</v>
      </c>
      <c r="R147" s="967">
        <v>9310.5</v>
      </c>
      <c r="S147" s="966">
        <v>18000</v>
      </c>
      <c r="T147" s="967">
        <v>18000</v>
      </c>
    </row>
    <row r="148" spans="2:20" ht="17.5" x14ac:dyDescent="0.35">
      <c r="B148" s="960">
        <v>129</v>
      </c>
      <c r="C148" s="962">
        <v>203</v>
      </c>
      <c r="D148" s="959" t="s">
        <v>2120</v>
      </c>
      <c r="E148" s="962">
        <v>1</v>
      </c>
      <c r="F148" s="962" t="s">
        <v>100</v>
      </c>
      <c r="G148" s="966">
        <v>2471</v>
      </c>
      <c r="H148" s="967">
        <v>2471</v>
      </c>
      <c r="I148" s="966">
        <v>4789.3999999999996</v>
      </c>
      <c r="J148" s="967">
        <v>4789.3999999999996</v>
      </c>
      <c r="K148" s="966">
        <v>1782.93</v>
      </c>
      <c r="L148" s="967">
        <v>1782.93</v>
      </c>
      <c r="M148" s="966">
        <v>5000</v>
      </c>
      <c r="N148" s="967">
        <v>5000</v>
      </c>
      <c r="O148" s="966">
        <v>1800</v>
      </c>
      <c r="P148" s="967">
        <v>1800</v>
      </c>
      <c r="Q148" s="966">
        <v>10724</v>
      </c>
      <c r="R148" s="967">
        <v>10724</v>
      </c>
      <c r="S148" s="966">
        <v>5500</v>
      </c>
      <c r="T148" s="967">
        <v>5500</v>
      </c>
    </row>
    <row r="149" spans="2:20" ht="17.5" x14ac:dyDescent="0.35">
      <c r="B149" s="960">
        <v>130</v>
      </c>
      <c r="C149" s="962" t="s">
        <v>36</v>
      </c>
      <c r="D149" s="959" t="s">
        <v>2121</v>
      </c>
      <c r="E149" s="962">
        <v>115</v>
      </c>
      <c r="F149" s="962" t="s">
        <v>3</v>
      </c>
      <c r="G149" s="966">
        <v>51</v>
      </c>
      <c r="H149" s="967">
        <v>5865</v>
      </c>
      <c r="I149" s="966">
        <v>99</v>
      </c>
      <c r="J149" s="967">
        <v>11385</v>
      </c>
      <c r="K149" s="966">
        <v>78.17</v>
      </c>
      <c r="L149" s="967">
        <v>8989.5500000000011</v>
      </c>
      <c r="M149" s="966">
        <v>100</v>
      </c>
      <c r="N149" s="967">
        <v>11500</v>
      </c>
      <c r="O149" s="966">
        <v>18</v>
      </c>
      <c r="P149" s="967">
        <v>2070</v>
      </c>
      <c r="Q149" s="966">
        <v>52.5</v>
      </c>
      <c r="R149" s="967">
        <v>6037.5</v>
      </c>
      <c r="S149" s="966">
        <v>62</v>
      </c>
      <c r="T149" s="967">
        <v>7130</v>
      </c>
    </row>
    <row r="150" spans="2:20" ht="17.5" x14ac:dyDescent="0.35">
      <c r="B150" s="960">
        <v>131</v>
      </c>
      <c r="C150" s="962" t="s">
        <v>36</v>
      </c>
      <c r="D150" s="959" t="s">
        <v>2122</v>
      </c>
      <c r="E150" s="962">
        <v>1</v>
      </c>
      <c r="F150" s="962" t="s">
        <v>100</v>
      </c>
      <c r="G150" s="966">
        <v>727580</v>
      </c>
      <c r="H150" s="967">
        <v>727580</v>
      </c>
      <c r="I150" s="966">
        <v>506030.8</v>
      </c>
      <c r="J150" s="967">
        <v>506030.8</v>
      </c>
      <c r="K150" s="966">
        <v>577884</v>
      </c>
      <c r="L150" s="967">
        <v>577884</v>
      </c>
      <c r="M150" s="966">
        <v>400000</v>
      </c>
      <c r="N150" s="967">
        <v>400000</v>
      </c>
      <c r="O150" s="966">
        <v>500000</v>
      </c>
      <c r="P150" s="967">
        <v>500000</v>
      </c>
      <c r="Q150" s="966">
        <v>775000</v>
      </c>
      <c r="R150" s="967">
        <v>775000</v>
      </c>
      <c r="S150" s="966">
        <v>686500</v>
      </c>
      <c r="T150" s="967">
        <v>686500</v>
      </c>
    </row>
    <row r="151" spans="2:20" ht="17.5" x14ac:dyDescent="0.35">
      <c r="B151" s="960">
        <v>132</v>
      </c>
      <c r="C151" s="962" t="s">
        <v>36</v>
      </c>
      <c r="D151" s="959" t="s">
        <v>809</v>
      </c>
      <c r="E151" s="962">
        <v>1</v>
      </c>
      <c r="F151" s="962" t="s">
        <v>10</v>
      </c>
      <c r="G151" s="966">
        <v>10120</v>
      </c>
      <c r="H151" s="967">
        <v>10120</v>
      </c>
      <c r="I151" s="966">
        <v>11668.8</v>
      </c>
      <c r="J151" s="967">
        <v>11668.8</v>
      </c>
      <c r="K151" s="966">
        <v>16198.92</v>
      </c>
      <c r="L151" s="967">
        <v>16198.92</v>
      </c>
      <c r="M151" s="966">
        <v>12000</v>
      </c>
      <c r="N151" s="967">
        <v>12000</v>
      </c>
      <c r="O151" s="966">
        <v>4000</v>
      </c>
      <c r="P151" s="967">
        <v>4000</v>
      </c>
      <c r="Q151" s="966">
        <v>22441.5</v>
      </c>
      <c r="R151" s="967">
        <v>22441.5</v>
      </c>
      <c r="S151" s="966">
        <v>12000</v>
      </c>
      <c r="T151" s="967">
        <v>12000</v>
      </c>
    </row>
    <row r="152" spans="2:20" ht="17.5" x14ac:dyDescent="0.35">
      <c r="B152" s="960">
        <v>133</v>
      </c>
      <c r="C152" s="962" t="s">
        <v>36</v>
      </c>
      <c r="D152" s="959" t="s">
        <v>813</v>
      </c>
      <c r="E152" s="962">
        <v>10</v>
      </c>
      <c r="F152" s="962" t="s">
        <v>10</v>
      </c>
      <c r="G152" s="966">
        <v>394</v>
      </c>
      <c r="H152" s="967">
        <v>3940</v>
      </c>
      <c r="I152" s="966">
        <v>105.6</v>
      </c>
      <c r="J152" s="967">
        <v>1056</v>
      </c>
      <c r="K152" s="966">
        <v>626.74</v>
      </c>
      <c r="L152" s="967">
        <v>6267.4</v>
      </c>
      <c r="M152" s="966">
        <v>250</v>
      </c>
      <c r="N152" s="967">
        <v>2500</v>
      </c>
      <c r="O152" s="966">
        <v>110</v>
      </c>
      <c r="P152" s="967">
        <v>1100</v>
      </c>
      <c r="Q152" s="966">
        <v>178.5</v>
      </c>
      <c r="R152" s="967">
        <v>1785</v>
      </c>
      <c r="S152" s="966">
        <v>100</v>
      </c>
      <c r="T152" s="967">
        <v>1000</v>
      </c>
    </row>
    <row r="153" spans="2:20" ht="17.5" x14ac:dyDescent="0.35">
      <c r="B153" s="960">
        <v>134</v>
      </c>
      <c r="C153" s="962" t="s">
        <v>36</v>
      </c>
      <c r="D153" s="959" t="s">
        <v>815</v>
      </c>
      <c r="E153" s="962">
        <v>1</v>
      </c>
      <c r="F153" s="962" t="s">
        <v>100</v>
      </c>
      <c r="G153" s="966">
        <v>75000</v>
      </c>
      <c r="H153" s="967">
        <v>75000</v>
      </c>
      <c r="I153" s="966">
        <v>75000</v>
      </c>
      <c r="J153" s="967">
        <v>75000</v>
      </c>
      <c r="K153" s="970">
        <v>75000</v>
      </c>
      <c r="L153" s="967">
        <v>75000</v>
      </c>
      <c r="M153" s="966">
        <v>75000</v>
      </c>
      <c r="N153" s="967">
        <v>75000</v>
      </c>
      <c r="O153" s="966">
        <v>75000</v>
      </c>
      <c r="P153" s="967">
        <v>75000</v>
      </c>
      <c r="Q153" s="966">
        <v>75000</v>
      </c>
      <c r="R153" s="967">
        <v>75000</v>
      </c>
      <c r="S153" s="966">
        <v>75000</v>
      </c>
      <c r="T153" s="967">
        <v>75000</v>
      </c>
    </row>
    <row r="154" spans="2:20" ht="17.5" x14ac:dyDescent="0.35">
      <c r="B154" s="960">
        <v>135</v>
      </c>
      <c r="C154" s="962" t="s">
        <v>36</v>
      </c>
      <c r="D154" s="959" t="s">
        <v>816</v>
      </c>
      <c r="E154" s="962">
        <v>1</v>
      </c>
      <c r="F154" s="962" t="s">
        <v>100</v>
      </c>
      <c r="G154" s="970">
        <v>50000</v>
      </c>
      <c r="H154" s="968">
        <v>50000</v>
      </c>
      <c r="I154" s="970">
        <v>50000</v>
      </c>
      <c r="J154" s="967">
        <v>50000</v>
      </c>
      <c r="K154" s="966">
        <v>50000</v>
      </c>
      <c r="L154" s="967">
        <v>50000</v>
      </c>
      <c r="M154" s="970">
        <v>50000</v>
      </c>
      <c r="N154" s="967">
        <v>50000</v>
      </c>
      <c r="O154" s="970">
        <v>50000</v>
      </c>
      <c r="P154" s="967">
        <v>50000</v>
      </c>
      <c r="Q154" s="970">
        <v>50000</v>
      </c>
      <c r="R154" s="967">
        <v>50000</v>
      </c>
      <c r="S154" s="970">
        <v>50000</v>
      </c>
      <c r="T154" s="967">
        <v>50000</v>
      </c>
    </row>
    <row r="155" spans="2:20" ht="17.5" x14ac:dyDescent="0.35">
      <c r="B155" s="960"/>
      <c r="C155" s="960"/>
      <c r="D155" s="965" t="s">
        <v>1185</v>
      </c>
      <c r="E155" s="960"/>
      <c r="F155" s="960"/>
      <c r="G155" s="970"/>
      <c r="H155" s="970">
        <v>2571302.2000000002</v>
      </c>
      <c r="I155" s="970"/>
      <c r="J155" s="970">
        <v>2737972.0499999989</v>
      </c>
      <c r="K155" s="970"/>
      <c r="L155" s="970">
        <v>2746292.7600000002</v>
      </c>
      <c r="M155" s="970"/>
      <c r="N155" s="970">
        <v>2763779</v>
      </c>
      <c r="O155" s="970"/>
      <c r="P155" s="970">
        <v>3186458</v>
      </c>
      <c r="Q155" s="970"/>
      <c r="R155" s="970">
        <v>3230031.06</v>
      </c>
      <c r="S155" s="970"/>
      <c r="T155" s="967">
        <v>3262283</v>
      </c>
    </row>
    <row r="156" spans="2:20" ht="17.5" x14ac:dyDescent="0.35">
      <c r="B156" s="960"/>
      <c r="C156" s="960"/>
      <c r="D156" s="965" t="s">
        <v>2123</v>
      </c>
      <c r="E156" s="960"/>
      <c r="F156" s="960"/>
      <c r="G156" s="970"/>
      <c r="H156" s="968">
        <v>2574371.2000000002</v>
      </c>
      <c r="I156" s="970"/>
      <c r="J156" s="967">
        <v>2737854.31</v>
      </c>
      <c r="K156" s="970"/>
      <c r="L156" s="968">
        <v>2746292.76</v>
      </c>
      <c r="M156" s="970"/>
      <c r="N156" s="968">
        <v>2763779</v>
      </c>
      <c r="O156" s="970"/>
      <c r="P156" s="968">
        <v>3186458</v>
      </c>
      <c r="Q156" s="970"/>
      <c r="R156" s="968">
        <v>3230121.06</v>
      </c>
      <c r="S156" s="970"/>
      <c r="T156" s="968">
        <v>3262283</v>
      </c>
    </row>
    <row r="157" spans="2:20" ht="17.5" x14ac:dyDescent="0.35">
      <c r="B157" s="960"/>
      <c r="C157" s="960"/>
      <c r="D157" s="965" t="s">
        <v>672</v>
      </c>
      <c r="E157" s="960"/>
      <c r="F157" s="960"/>
      <c r="G157" s="970"/>
      <c r="H157" s="969">
        <v>-3069</v>
      </c>
      <c r="I157" s="970"/>
      <c r="J157" s="968">
        <v>117.73999999882653</v>
      </c>
      <c r="K157" s="968"/>
      <c r="L157" s="968">
        <v>0</v>
      </c>
      <c r="M157" s="968"/>
      <c r="N157" s="968">
        <v>0</v>
      </c>
      <c r="O157" s="968">
        <v>0</v>
      </c>
      <c r="P157" s="968">
        <v>0</v>
      </c>
      <c r="Q157" s="968">
        <v>0</v>
      </c>
      <c r="R157" s="969">
        <v>90</v>
      </c>
      <c r="S157" s="968">
        <v>0</v>
      </c>
      <c r="T157" s="968">
        <v>0</v>
      </c>
    </row>
    <row r="158" spans="2:20" ht="17.5" x14ac:dyDescent="0.35">
      <c r="B158" s="960"/>
      <c r="C158" s="960"/>
      <c r="D158" s="965"/>
      <c r="E158" s="960"/>
      <c r="F158" s="960"/>
      <c r="G158" s="970"/>
      <c r="H158" s="968"/>
      <c r="I158" s="970"/>
      <c r="J158" s="968"/>
      <c r="K158" s="970"/>
      <c r="L158" s="968"/>
      <c r="M158" s="970"/>
      <c r="N158" s="968"/>
      <c r="O158" s="970"/>
      <c r="P158" s="968"/>
      <c r="Q158" s="970"/>
      <c r="R158" s="968"/>
      <c r="S158" s="970"/>
      <c r="T158" s="968"/>
    </row>
    <row r="159" spans="2:20" ht="17.5" x14ac:dyDescent="0.35">
      <c r="B159" s="960" t="s">
        <v>824</v>
      </c>
      <c r="C159" s="962">
        <v>709</v>
      </c>
      <c r="D159" s="959" t="s">
        <v>2124</v>
      </c>
      <c r="E159" s="963">
        <v>4404</v>
      </c>
      <c r="F159" s="962" t="s">
        <v>8</v>
      </c>
      <c r="G159" s="970">
        <v>2</v>
      </c>
      <c r="H159" s="969">
        <v>8808</v>
      </c>
      <c r="I159" s="970">
        <v>5.5</v>
      </c>
      <c r="J159" s="968">
        <v>24222</v>
      </c>
      <c r="K159" s="970">
        <v>3.86</v>
      </c>
      <c r="L159" s="968">
        <v>16999.439999999999</v>
      </c>
      <c r="M159" s="970">
        <v>3</v>
      </c>
      <c r="N159" s="968">
        <v>13212</v>
      </c>
      <c r="O159" s="970">
        <v>7</v>
      </c>
      <c r="P159" s="968">
        <v>30828</v>
      </c>
      <c r="Q159" s="970">
        <v>11</v>
      </c>
      <c r="R159" s="968">
        <v>48444</v>
      </c>
      <c r="S159" s="970">
        <v>6</v>
      </c>
      <c r="T159" s="968">
        <v>26424</v>
      </c>
    </row>
    <row r="160" spans="2:20" ht="17.5" x14ac:dyDescent="0.35">
      <c r="B160" s="960" t="s">
        <v>826</v>
      </c>
      <c r="C160" s="962" t="s">
        <v>36</v>
      </c>
      <c r="D160" s="959" t="s">
        <v>2125</v>
      </c>
      <c r="E160" s="962">
        <v>1</v>
      </c>
      <c r="F160" s="962" t="s">
        <v>100</v>
      </c>
      <c r="G160" s="970">
        <v>57850</v>
      </c>
      <c r="H160" s="968">
        <v>57850</v>
      </c>
      <c r="I160" s="970">
        <v>219864.7</v>
      </c>
      <c r="J160" s="968">
        <v>219864.7</v>
      </c>
      <c r="K160" s="970">
        <v>98509</v>
      </c>
      <c r="L160" s="968">
        <v>98509</v>
      </c>
      <c r="M160" s="970">
        <v>88600</v>
      </c>
      <c r="N160" s="968">
        <v>88600</v>
      </c>
      <c r="O160" s="970">
        <v>57000</v>
      </c>
      <c r="P160" s="968">
        <v>57000</v>
      </c>
      <c r="Q160" s="970">
        <v>103799.5</v>
      </c>
      <c r="R160" s="968">
        <v>103799.5</v>
      </c>
      <c r="S160" s="970">
        <v>94000</v>
      </c>
      <c r="T160" s="968">
        <v>94000</v>
      </c>
    </row>
    <row r="161" spans="2:20" ht="17.5" x14ac:dyDescent="0.35">
      <c r="B161" s="960"/>
      <c r="C161" s="960"/>
      <c r="D161" s="965"/>
      <c r="E161" s="960"/>
      <c r="F161" s="960"/>
      <c r="G161" s="973"/>
      <c r="H161" s="974"/>
      <c r="I161" s="973"/>
      <c r="J161" s="974"/>
      <c r="K161" s="973"/>
      <c r="L161" s="974"/>
      <c r="M161" s="973"/>
      <c r="N161" s="974"/>
      <c r="O161" s="973"/>
      <c r="P161" s="974"/>
      <c r="Q161" s="973"/>
      <c r="R161" s="974"/>
      <c r="S161" s="973"/>
      <c r="T161" s="974"/>
    </row>
    <row r="162" spans="2:20" ht="17.5" x14ac:dyDescent="0.35">
      <c r="B162" s="960"/>
      <c r="C162" s="960"/>
      <c r="D162" s="965" t="s">
        <v>2126</v>
      </c>
      <c r="E162" s="960"/>
      <c r="F162" s="960"/>
      <c r="G162" s="973"/>
      <c r="H162" s="974">
        <f>H160+H159+H155</f>
        <v>2637960.2000000002</v>
      </c>
      <c r="I162" s="974"/>
      <c r="J162" s="974">
        <f t="shared" ref="J162:T162" si="0">J160+J159+J155</f>
        <v>2982058.7499999991</v>
      </c>
      <c r="K162" s="974"/>
      <c r="L162" s="974">
        <f t="shared" si="0"/>
        <v>2861801.2</v>
      </c>
      <c r="M162" s="974"/>
      <c r="N162" s="974">
        <f t="shared" si="0"/>
        <v>2865591</v>
      </c>
      <c r="O162" s="974"/>
      <c r="P162" s="974">
        <f t="shared" si="0"/>
        <v>3274286</v>
      </c>
      <c r="Q162" s="974"/>
      <c r="R162" s="974">
        <f t="shared" si="0"/>
        <v>3382274.56</v>
      </c>
      <c r="S162" s="974"/>
      <c r="T162" s="974">
        <f t="shared" si="0"/>
        <v>3382707</v>
      </c>
    </row>
  </sheetData>
  <mergeCells count="7">
    <mergeCell ref="S8:T8"/>
    <mergeCell ref="G8:H8"/>
    <mergeCell ref="I8:J8"/>
    <mergeCell ref="K8:L8"/>
    <mergeCell ref="M8:N8"/>
    <mergeCell ref="O8:P8"/>
    <mergeCell ref="Q8:R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13"/>
  <sheetViews>
    <sheetView workbookViewId="0">
      <selection activeCell="B7" sqref="B7:B10"/>
    </sheetView>
  </sheetViews>
  <sheetFormatPr defaultRowHeight="14.5" x14ac:dyDescent="0.35"/>
  <cols>
    <col min="5" max="5" width="41.54296875" customWidth="1"/>
    <col min="6" max="6" width="10.7265625" customWidth="1"/>
    <col min="8" max="8" width="10.1796875" bestFit="1" customWidth="1"/>
    <col min="9" max="9" width="16.7265625" bestFit="1" customWidth="1"/>
    <col min="10" max="10" width="12.26953125" bestFit="1" customWidth="1"/>
    <col min="11" max="11" width="13.54296875" bestFit="1" customWidth="1"/>
    <col min="12" max="12" width="10.1796875" bestFit="1" customWidth="1"/>
    <col min="13" max="13" width="13.54296875" bestFit="1" customWidth="1"/>
    <col min="14" max="14" width="9.26953125" bestFit="1" customWidth="1"/>
    <col min="15" max="15" width="13.54296875" bestFit="1" customWidth="1"/>
  </cols>
  <sheetData>
    <row r="1" spans="1:15" ht="18" x14ac:dyDescent="0.4">
      <c r="C1" s="1877" t="s">
        <v>3393</v>
      </c>
      <c r="D1" s="1877"/>
      <c r="E1" s="1877"/>
      <c r="F1" s="1877"/>
      <c r="G1" s="1877"/>
    </row>
    <row r="2" spans="1:15" ht="18" x14ac:dyDescent="0.4">
      <c r="C2" s="1361"/>
      <c r="D2" s="1878" t="s">
        <v>3394</v>
      </c>
      <c r="E2" s="1878"/>
      <c r="F2" s="1878"/>
      <c r="G2" s="1878"/>
    </row>
    <row r="3" spans="1:15" ht="15" thickBot="1" x14ac:dyDescent="0.4">
      <c r="A3" s="1069"/>
      <c r="B3" s="1070"/>
      <c r="C3" s="1071"/>
      <c r="D3" s="1071"/>
      <c r="E3" s="1071"/>
      <c r="F3" s="1070"/>
      <c r="G3" s="1070"/>
      <c r="H3" s="1856" t="s">
        <v>1592</v>
      </c>
      <c r="I3" s="1857"/>
      <c r="J3" s="1856" t="s">
        <v>1593</v>
      </c>
      <c r="K3" s="1857"/>
      <c r="L3" s="1856" t="s">
        <v>1594</v>
      </c>
      <c r="M3" s="1857"/>
      <c r="N3" s="1856" t="s">
        <v>1595</v>
      </c>
      <c r="O3" s="1857"/>
    </row>
    <row r="4" spans="1:15" ht="15.5" thickTop="1" thickBot="1" x14ac:dyDescent="0.4">
      <c r="A4" s="1069"/>
      <c r="B4" s="1070"/>
      <c r="C4" s="1071"/>
      <c r="D4" s="1071"/>
      <c r="E4" s="1071"/>
      <c r="F4" s="1070"/>
      <c r="G4" s="1070"/>
      <c r="H4" s="1069"/>
      <c r="I4" s="1072"/>
      <c r="J4" s="1070"/>
      <c r="K4" s="1072"/>
      <c r="L4" s="1070"/>
      <c r="M4" s="1072"/>
      <c r="N4" s="1070"/>
      <c r="O4" s="1072"/>
    </row>
    <row r="5" spans="1:15" ht="29" thickTop="1" thickBot="1" x14ac:dyDescent="0.4">
      <c r="A5" s="1349" t="s">
        <v>2386</v>
      </c>
      <c r="B5" s="1350" t="s">
        <v>551</v>
      </c>
      <c r="C5" s="1858" t="s">
        <v>553</v>
      </c>
      <c r="D5" s="1858"/>
      <c r="E5" s="1858"/>
      <c r="F5" s="1350" t="s">
        <v>2387</v>
      </c>
      <c r="G5" s="1351" t="s">
        <v>2</v>
      </c>
      <c r="H5" s="1349" t="s">
        <v>2388</v>
      </c>
      <c r="I5" s="1352" t="s">
        <v>2389</v>
      </c>
      <c r="J5" s="1350" t="s">
        <v>2388</v>
      </c>
      <c r="K5" s="1352" t="s">
        <v>2389</v>
      </c>
      <c r="L5" s="1350" t="s">
        <v>2388</v>
      </c>
      <c r="M5" s="1352" t="s">
        <v>2389</v>
      </c>
      <c r="N5" s="1350" t="s">
        <v>2388</v>
      </c>
      <c r="O5" s="1352" t="s">
        <v>2389</v>
      </c>
    </row>
    <row r="6" spans="1:15" ht="16" thickTop="1" x14ac:dyDescent="0.35">
      <c r="A6" s="1859" t="s">
        <v>885</v>
      </c>
      <c r="B6" s="1860"/>
      <c r="C6" s="1860"/>
      <c r="D6" s="1860"/>
      <c r="E6" s="1860"/>
      <c r="F6" s="1860"/>
      <c r="G6" s="1860"/>
      <c r="H6" s="1860"/>
      <c r="I6" s="1861"/>
      <c r="J6" s="1073"/>
      <c r="K6" s="1074"/>
      <c r="L6" s="1074"/>
      <c r="M6" s="1074"/>
      <c r="N6" s="1074"/>
      <c r="O6" s="1074"/>
    </row>
    <row r="7" spans="1:15" x14ac:dyDescent="0.35">
      <c r="A7" s="1075">
        <v>1</v>
      </c>
      <c r="B7" s="1076">
        <v>103</v>
      </c>
      <c r="C7" s="1862" t="s">
        <v>678</v>
      </c>
      <c r="D7" s="1863"/>
      <c r="E7" s="1864"/>
      <c r="F7" s="1076">
        <v>1</v>
      </c>
      <c r="G7" s="1077" t="s">
        <v>100</v>
      </c>
      <c r="H7" s="1078">
        <v>24750</v>
      </c>
      <c r="I7" s="1079">
        <f>H7*F7</f>
        <v>24750</v>
      </c>
      <c r="J7" s="1080">
        <v>17050</v>
      </c>
      <c r="K7" s="1079">
        <f>J7*F7</f>
        <v>17050</v>
      </c>
      <c r="L7" s="1080">
        <v>12405</v>
      </c>
      <c r="M7" s="1079">
        <f>L7*F7</f>
        <v>12405</v>
      </c>
      <c r="N7" s="1080">
        <v>45000</v>
      </c>
      <c r="O7" s="1079">
        <f>N7*F7</f>
        <v>45000</v>
      </c>
    </row>
    <row r="8" spans="1:15" x14ac:dyDescent="0.35">
      <c r="A8" s="1075">
        <f>A7+1</f>
        <v>2</v>
      </c>
      <c r="B8" s="1076">
        <v>614</v>
      </c>
      <c r="C8" s="1081" t="s">
        <v>679</v>
      </c>
      <c r="D8" s="1082"/>
      <c r="E8" s="1083"/>
      <c r="F8" s="1076">
        <v>1</v>
      </c>
      <c r="G8" s="1077" t="s">
        <v>100</v>
      </c>
      <c r="H8" s="1078">
        <v>1584</v>
      </c>
      <c r="I8" s="1079">
        <f t="shared" ref="I8:I10" si="0">H8*F8</f>
        <v>1584</v>
      </c>
      <c r="J8" s="1080">
        <v>2904</v>
      </c>
      <c r="K8" s="1079">
        <f t="shared" ref="K8:K71" si="1">J8*F8</f>
        <v>2904</v>
      </c>
      <c r="L8" s="1080">
        <v>1730</v>
      </c>
      <c r="M8" s="1079">
        <f t="shared" ref="M8:M71" si="2">L8*F8</f>
        <v>1730</v>
      </c>
      <c r="N8" s="1080">
        <v>12500</v>
      </c>
      <c r="O8" s="1079">
        <f t="shared" ref="O8:O71" si="3">N8*F8</f>
        <v>12500</v>
      </c>
    </row>
    <row r="9" spans="1:15" x14ac:dyDescent="0.35">
      <c r="A9" s="1075">
        <f>A8+1</f>
        <v>3</v>
      </c>
      <c r="B9" s="1076">
        <v>623</v>
      </c>
      <c r="C9" s="1862" t="s">
        <v>50</v>
      </c>
      <c r="D9" s="1863"/>
      <c r="E9" s="1864"/>
      <c r="F9" s="1076">
        <v>1</v>
      </c>
      <c r="G9" s="1077" t="s">
        <v>100</v>
      </c>
      <c r="H9" s="1078">
        <v>13025</v>
      </c>
      <c r="I9" s="1079">
        <f t="shared" si="0"/>
        <v>13025</v>
      </c>
      <c r="J9" s="1080">
        <v>25094.3</v>
      </c>
      <c r="K9" s="1079">
        <f t="shared" si="1"/>
        <v>25094.3</v>
      </c>
      <c r="L9" s="1080">
        <v>17000</v>
      </c>
      <c r="M9" s="1079">
        <f t="shared" si="2"/>
        <v>17000</v>
      </c>
      <c r="N9" s="1080">
        <v>18300</v>
      </c>
      <c r="O9" s="1079">
        <f t="shared" si="3"/>
        <v>18300</v>
      </c>
    </row>
    <row r="10" spans="1:15" x14ac:dyDescent="0.35">
      <c r="A10" s="1075">
        <f t="shared" ref="A10" si="4">A9+1</f>
        <v>4</v>
      </c>
      <c r="B10" s="1076">
        <v>624</v>
      </c>
      <c r="C10" s="1862" t="s">
        <v>51</v>
      </c>
      <c r="D10" s="1863"/>
      <c r="E10" s="1864"/>
      <c r="F10" s="1076">
        <v>1</v>
      </c>
      <c r="G10" s="1077" t="s">
        <v>100</v>
      </c>
      <c r="H10" s="1078">
        <v>5140</v>
      </c>
      <c r="I10" s="1079">
        <f t="shared" si="0"/>
        <v>5140</v>
      </c>
      <c r="J10" s="1080">
        <v>26510</v>
      </c>
      <c r="K10" s="1079">
        <f t="shared" si="1"/>
        <v>26510</v>
      </c>
      <c r="L10" s="1080">
        <v>15500</v>
      </c>
      <c r="M10" s="1079">
        <f t="shared" si="2"/>
        <v>15500</v>
      </c>
      <c r="N10" s="1080">
        <v>25000</v>
      </c>
      <c r="O10" s="1079">
        <f t="shared" si="3"/>
        <v>25000</v>
      </c>
    </row>
    <row r="11" spans="1:15" ht="15.5" x14ac:dyDescent="0.35">
      <c r="A11" s="1084" t="s">
        <v>681</v>
      </c>
      <c r="B11" s="1085"/>
      <c r="C11" s="1085"/>
      <c r="D11" s="1085"/>
      <c r="E11" s="1085"/>
      <c r="F11" s="1085"/>
      <c r="G11" s="1085"/>
      <c r="H11" s="1084"/>
      <c r="I11" s="1086"/>
      <c r="J11" s="1073"/>
      <c r="K11" s="1079">
        <f t="shared" si="1"/>
        <v>0</v>
      </c>
      <c r="L11" s="1074"/>
      <c r="M11" s="1079">
        <f t="shared" si="2"/>
        <v>0</v>
      </c>
      <c r="N11" s="1074"/>
      <c r="O11" s="1079">
        <f t="shared" si="3"/>
        <v>0</v>
      </c>
    </row>
    <row r="12" spans="1:15" x14ac:dyDescent="0.35">
      <c r="A12" s="1087">
        <f>A10+1</f>
        <v>5</v>
      </c>
      <c r="B12" s="1088">
        <v>201</v>
      </c>
      <c r="C12" s="1862" t="s">
        <v>2390</v>
      </c>
      <c r="D12" s="1863"/>
      <c r="E12" s="1864"/>
      <c r="F12" s="1089">
        <v>1</v>
      </c>
      <c r="G12" s="1090" t="s">
        <v>100</v>
      </c>
      <c r="H12" s="1078">
        <v>18025</v>
      </c>
      <c r="I12" s="1079">
        <f>H12*F12</f>
        <v>18025</v>
      </c>
      <c r="J12" s="1080">
        <v>10925</v>
      </c>
      <c r="K12" s="1079">
        <f t="shared" si="1"/>
        <v>10925</v>
      </c>
      <c r="L12" s="1080">
        <v>23000</v>
      </c>
      <c r="M12" s="1079">
        <f t="shared" si="2"/>
        <v>23000</v>
      </c>
      <c r="N12" s="1080">
        <v>35000</v>
      </c>
      <c r="O12" s="1079">
        <f t="shared" si="3"/>
        <v>35000</v>
      </c>
    </row>
    <row r="13" spans="1:15" x14ac:dyDescent="0.35">
      <c r="A13" s="1087">
        <f>A12+1</f>
        <v>6</v>
      </c>
      <c r="B13" s="1088">
        <v>202</v>
      </c>
      <c r="C13" s="1862" t="s">
        <v>2391</v>
      </c>
      <c r="D13" s="1863"/>
      <c r="E13" s="1864"/>
      <c r="F13" s="1089">
        <v>1</v>
      </c>
      <c r="G13" s="1090" t="s">
        <v>10</v>
      </c>
      <c r="H13" s="1078">
        <v>4750</v>
      </c>
      <c r="I13" s="1079">
        <f t="shared" ref="I13:I23" si="5">H13*F13</f>
        <v>4750</v>
      </c>
      <c r="J13" s="1080">
        <v>6900</v>
      </c>
      <c r="K13" s="1079">
        <f t="shared" si="1"/>
        <v>6900</v>
      </c>
      <c r="L13" s="1080">
        <v>6800</v>
      </c>
      <c r="M13" s="1079">
        <f t="shared" si="2"/>
        <v>6800</v>
      </c>
      <c r="N13" s="1080">
        <v>21000</v>
      </c>
      <c r="O13" s="1079">
        <f t="shared" si="3"/>
        <v>21000</v>
      </c>
    </row>
    <row r="14" spans="1:15" x14ac:dyDescent="0.35">
      <c r="A14" s="1087">
        <f>A13+1</f>
        <v>7</v>
      </c>
      <c r="B14" s="1088">
        <v>203</v>
      </c>
      <c r="C14" s="1865" t="s">
        <v>230</v>
      </c>
      <c r="D14" s="1866"/>
      <c r="E14" s="1867"/>
      <c r="F14" s="1091">
        <v>1</v>
      </c>
      <c r="G14" s="1092" t="s">
        <v>100</v>
      </c>
      <c r="H14" s="1093">
        <v>19250</v>
      </c>
      <c r="I14" s="1079">
        <f t="shared" si="5"/>
        <v>19250</v>
      </c>
      <c r="J14" s="1094">
        <v>13800</v>
      </c>
      <c r="K14" s="1079">
        <f t="shared" si="1"/>
        <v>13800</v>
      </c>
      <c r="L14" s="1094">
        <v>122000</v>
      </c>
      <c r="M14" s="1079">
        <f t="shared" si="2"/>
        <v>122000</v>
      </c>
      <c r="N14" s="1094">
        <v>94000</v>
      </c>
      <c r="O14" s="1079">
        <f t="shared" si="3"/>
        <v>94000</v>
      </c>
    </row>
    <row r="15" spans="1:15" x14ac:dyDescent="0.35">
      <c r="A15" s="1087">
        <f t="shared" ref="A15" si="6">A14+1</f>
        <v>8</v>
      </c>
      <c r="B15" s="1088">
        <v>203</v>
      </c>
      <c r="C15" s="1865" t="s">
        <v>15</v>
      </c>
      <c r="D15" s="1866"/>
      <c r="E15" s="1867"/>
      <c r="F15" s="1091">
        <v>1</v>
      </c>
      <c r="G15" s="1092" t="s">
        <v>100</v>
      </c>
      <c r="H15" s="1093">
        <v>8750</v>
      </c>
      <c r="I15" s="1079">
        <f t="shared" si="5"/>
        <v>8750</v>
      </c>
      <c r="J15" s="1094">
        <v>14950</v>
      </c>
      <c r="K15" s="1079">
        <f t="shared" si="1"/>
        <v>14950</v>
      </c>
      <c r="L15" s="1094">
        <v>11000</v>
      </c>
      <c r="M15" s="1079">
        <f t="shared" si="2"/>
        <v>11000</v>
      </c>
      <c r="N15" s="1094">
        <v>82000</v>
      </c>
      <c r="O15" s="1079">
        <f t="shared" si="3"/>
        <v>82000</v>
      </c>
    </row>
    <row r="16" spans="1:15" x14ac:dyDescent="0.35">
      <c r="A16" s="1087">
        <f>A15+1</f>
        <v>9</v>
      </c>
      <c r="B16" s="1076">
        <v>204</v>
      </c>
      <c r="C16" s="1868" t="s">
        <v>107</v>
      </c>
      <c r="D16" s="1869"/>
      <c r="E16" s="1870"/>
      <c r="F16" s="1095">
        <v>5000</v>
      </c>
      <c r="G16" s="1096" t="s">
        <v>8</v>
      </c>
      <c r="H16" s="1078">
        <v>1</v>
      </c>
      <c r="I16" s="1079">
        <f t="shared" si="5"/>
        <v>5000</v>
      </c>
      <c r="J16" s="1080">
        <v>2.0099999999999998</v>
      </c>
      <c r="K16" s="1079">
        <f t="shared" si="1"/>
        <v>10049.999999999998</v>
      </c>
      <c r="L16" s="1080">
        <v>1</v>
      </c>
      <c r="M16" s="1079">
        <f t="shared" si="2"/>
        <v>5000</v>
      </c>
      <c r="N16" s="1080">
        <v>2</v>
      </c>
      <c r="O16" s="1079">
        <f t="shared" si="3"/>
        <v>10000</v>
      </c>
    </row>
    <row r="17" spans="1:15" x14ac:dyDescent="0.35">
      <c r="A17" s="1087">
        <f t="shared" ref="A17:A23" si="7">A16+1</f>
        <v>10</v>
      </c>
      <c r="B17" s="1076">
        <v>204</v>
      </c>
      <c r="C17" s="1868" t="s">
        <v>108</v>
      </c>
      <c r="D17" s="1869"/>
      <c r="E17" s="1870"/>
      <c r="F17" s="1095">
        <v>16</v>
      </c>
      <c r="G17" s="1096" t="s">
        <v>60</v>
      </c>
      <c r="H17" s="1078">
        <v>150</v>
      </c>
      <c r="I17" s="1079">
        <f t="shared" si="5"/>
        <v>2400</v>
      </c>
      <c r="J17" s="1080">
        <v>120.75</v>
      </c>
      <c r="K17" s="1079">
        <f t="shared" si="1"/>
        <v>1932</v>
      </c>
      <c r="L17" s="1080">
        <v>126</v>
      </c>
      <c r="M17" s="1079">
        <f t="shared" si="2"/>
        <v>2016</v>
      </c>
      <c r="N17" s="1080">
        <v>175</v>
      </c>
      <c r="O17" s="1079">
        <f t="shared" si="3"/>
        <v>2800</v>
      </c>
    </row>
    <row r="18" spans="1:15" x14ac:dyDescent="0.35">
      <c r="A18" s="1087">
        <f t="shared" si="7"/>
        <v>11</v>
      </c>
      <c r="B18" s="1076">
        <v>607</v>
      </c>
      <c r="C18" s="1868" t="s">
        <v>2392</v>
      </c>
      <c r="D18" s="1869"/>
      <c r="E18" s="1870"/>
      <c r="F18" s="1095">
        <v>4430</v>
      </c>
      <c r="G18" s="1096" t="s">
        <v>3</v>
      </c>
      <c r="H18" s="1078">
        <v>4</v>
      </c>
      <c r="I18" s="1079">
        <f t="shared" si="5"/>
        <v>17720</v>
      </c>
      <c r="J18" s="1080">
        <v>4.5999999999999996</v>
      </c>
      <c r="K18" s="1079">
        <f t="shared" si="1"/>
        <v>20378</v>
      </c>
      <c r="L18" s="1080">
        <v>2</v>
      </c>
      <c r="M18" s="1079">
        <f t="shared" si="2"/>
        <v>8860</v>
      </c>
      <c r="N18" s="1080">
        <v>5</v>
      </c>
      <c r="O18" s="1079">
        <f t="shared" si="3"/>
        <v>22150</v>
      </c>
    </row>
    <row r="19" spans="1:15" x14ac:dyDescent="0.35">
      <c r="A19" s="1087">
        <f t="shared" si="7"/>
        <v>12</v>
      </c>
      <c r="B19" s="1076">
        <v>651</v>
      </c>
      <c r="C19" s="1868" t="s">
        <v>2393</v>
      </c>
      <c r="D19" s="1869"/>
      <c r="E19" s="1870"/>
      <c r="F19" s="1091">
        <v>1</v>
      </c>
      <c r="G19" s="1092" t="s">
        <v>100</v>
      </c>
      <c r="H19" s="1093">
        <v>12850</v>
      </c>
      <c r="I19" s="1079">
        <f t="shared" si="5"/>
        <v>12850</v>
      </c>
      <c r="J19" s="1094">
        <v>12937.5</v>
      </c>
      <c r="K19" s="1079">
        <f t="shared" si="1"/>
        <v>12937.5</v>
      </c>
      <c r="L19" s="1094">
        <v>11500</v>
      </c>
      <c r="M19" s="1079">
        <f t="shared" si="2"/>
        <v>11500</v>
      </c>
      <c r="N19" s="1094">
        <v>15000</v>
      </c>
      <c r="O19" s="1079">
        <f t="shared" si="3"/>
        <v>15000</v>
      </c>
    </row>
    <row r="20" spans="1:15" x14ac:dyDescent="0.35">
      <c r="A20" s="1087">
        <f t="shared" si="7"/>
        <v>13</v>
      </c>
      <c r="B20" s="1076">
        <v>652</v>
      </c>
      <c r="C20" s="1868" t="s">
        <v>2394</v>
      </c>
      <c r="D20" s="1869"/>
      <c r="E20" s="1870"/>
      <c r="F20" s="1091">
        <v>1</v>
      </c>
      <c r="G20" s="1092" t="s">
        <v>100</v>
      </c>
      <c r="H20" s="1093">
        <v>12850</v>
      </c>
      <c r="I20" s="1079">
        <f t="shared" si="5"/>
        <v>12850</v>
      </c>
      <c r="J20" s="1094">
        <v>15812.5</v>
      </c>
      <c r="K20" s="1079">
        <f t="shared" si="1"/>
        <v>15812.5</v>
      </c>
      <c r="L20" s="1094">
        <v>23000</v>
      </c>
      <c r="M20" s="1079">
        <f t="shared" si="2"/>
        <v>23000</v>
      </c>
      <c r="N20" s="1094">
        <v>8500</v>
      </c>
      <c r="O20" s="1079">
        <f t="shared" si="3"/>
        <v>8500</v>
      </c>
    </row>
    <row r="21" spans="1:15" x14ac:dyDescent="0.35">
      <c r="A21" s="1087">
        <f t="shared" si="7"/>
        <v>14</v>
      </c>
      <c r="B21" s="1076">
        <v>832</v>
      </c>
      <c r="C21" s="1862" t="s">
        <v>690</v>
      </c>
      <c r="D21" s="1863"/>
      <c r="E21" s="1864"/>
      <c r="F21" s="1095">
        <v>1</v>
      </c>
      <c r="G21" s="1096" t="s">
        <v>100</v>
      </c>
      <c r="H21" s="1078">
        <v>4000</v>
      </c>
      <c r="I21" s="1079">
        <f t="shared" si="5"/>
        <v>4000</v>
      </c>
      <c r="J21" s="1080">
        <v>8567.5</v>
      </c>
      <c r="K21" s="1079">
        <f t="shared" si="1"/>
        <v>8567.5</v>
      </c>
      <c r="L21" s="1080">
        <v>4000</v>
      </c>
      <c r="M21" s="1079">
        <f t="shared" si="2"/>
        <v>4000</v>
      </c>
      <c r="N21" s="1080">
        <v>5500</v>
      </c>
      <c r="O21" s="1079">
        <f t="shared" si="3"/>
        <v>5500</v>
      </c>
    </row>
    <row r="22" spans="1:15" x14ac:dyDescent="0.35">
      <c r="A22" s="1087">
        <f t="shared" si="7"/>
        <v>15</v>
      </c>
      <c r="B22" s="1076">
        <v>832</v>
      </c>
      <c r="C22" s="1862" t="s">
        <v>235</v>
      </c>
      <c r="D22" s="1863"/>
      <c r="E22" s="1864"/>
      <c r="F22" s="1095">
        <v>2790</v>
      </c>
      <c r="G22" s="1096" t="s">
        <v>8</v>
      </c>
      <c r="H22" s="1078">
        <v>1.05</v>
      </c>
      <c r="I22" s="1079">
        <f t="shared" si="5"/>
        <v>2929.5</v>
      </c>
      <c r="J22" s="1080">
        <v>2.2999999999999998</v>
      </c>
      <c r="K22" s="1079">
        <f t="shared" si="1"/>
        <v>6416.9999999999991</v>
      </c>
      <c r="L22" s="1080">
        <v>0.2</v>
      </c>
      <c r="M22" s="1079">
        <f t="shared" si="2"/>
        <v>558</v>
      </c>
      <c r="N22" s="1080">
        <v>2.5</v>
      </c>
      <c r="O22" s="1079">
        <f t="shared" si="3"/>
        <v>6975</v>
      </c>
    </row>
    <row r="23" spans="1:15" x14ac:dyDescent="0.35">
      <c r="A23" s="1087">
        <f t="shared" si="7"/>
        <v>16</v>
      </c>
      <c r="B23" s="1088" t="s">
        <v>36</v>
      </c>
      <c r="C23" s="1862" t="s">
        <v>691</v>
      </c>
      <c r="D23" s="1863"/>
      <c r="E23" s="1864"/>
      <c r="F23" s="1089">
        <v>1</v>
      </c>
      <c r="G23" s="1090" t="s">
        <v>10</v>
      </c>
      <c r="H23" s="1078">
        <v>450</v>
      </c>
      <c r="I23" s="1079">
        <f t="shared" si="5"/>
        <v>450</v>
      </c>
      <c r="J23" s="1080">
        <v>575</v>
      </c>
      <c r="K23" s="1079">
        <f t="shared" si="1"/>
        <v>575</v>
      </c>
      <c r="L23" s="1080">
        <v>140</v>
      </c>
      <c r="M23" s="1079">
        <f t="shared" si="2"/>
        <v>140</v>
      </c>
      <c r="N23" s="1080">
        <v>500</v>
      </c>
      <c r="O23" s="1079">
        <f t="shared" si="3"/>
        <v>500</v>
      </c>
    </row>
    <row r="24" spans="1:15" ht="15.5" x14ac:dyDescent="0.35">
      <c r="A24" s="1084" t="s">
        <v>692</v>
      </c>
      <c r="B24" s="1085"/>
      <c r="C24" s="1085"/>
      <c r="D24" s="1085"/>
      <c r="E24" s="1085"/>
      <c r="F24" s="1085"/>
      <c r="G24" s="1085"/>
      <c r="H24" s="1084"/>
      <c r="I24" s="1086"/>
      <c r="J24" s="1073"/>
      <c r="K24" s="1079">
        <f t="shared" si="1"/>
        <v>0</v>
      </c>
      <c r="L24" s="1074"/>
      <c r="M24" s="1079">
        <f t="shared" si="2"/>
        <v>0</v>
      </c>
      <c r="N24" s="1074"/>
      <c r="O24" s="1079">
        <f t="shared" si="3"/>
        <v>0</v>
      </c>
    </row>
    <row r="25" spans="1:15" x14ac:dyDescent="0.35">
      <c r="A25" s="1087">
        <f>A23+1</f>
        <v>17</v>
      </c>
      <c r="B25" s="1076">
        <v>251</v>
      </c>
      <c r="C25" s="1868" t="s">
        <v>693</v>
      </c>
      <c r="D25" s="1869"/>
      <c r="E25" s="1870"/>
      <c r="F25" s="1095">
        <v>330</v>
      </c>
      <c r="G25" s="1096" t="s">
        <v>8</v>
      </c>
      <c r="H25" s="1078">
        <v>60</v>
      </c>
      <c r="I25" s="1079">
        <f>H25*F25</f>
        <v>19800</v>
      </c>
      <c r="J25" s="1080">
        <v>36.299999999999997</v>
      </c>
      <c r="K25" s="1079">
        <f t="shared" si="1"/>
        <v>11978.999999999998</v>
      </c>
      <c r="L25" s="1080">
        <v>45</v>
      </c>
      <c r="M25" s="1079">
        <f t="shared" si="2"/>
        <v>14850</v>
      </c>
      <c r="N25" s="1080">
        <v>64.5</v>
      </c>
      <c r="O25" s="1079">
        <f t="shared" si="3"/>
        <v>21285</v>
      </c>
    </row>
    <row r="26" spans="1:15" x14ac:dyDescent="0.35">
      <c r="A26" s="1087">
        <f>A25+1</f>
        <v>18</v>
      </c>
      <c r="B26" s="1076">
        <v>251</v>
      </c>
      <c r="C26" s="1868" t="s">
        <v>2395</v>
      </c>
      <c r="D26" s="1869"/>
      <c r="E26" s="1870"/>
      <c r="F26" s="1095">
        <v>650</v>
      </c>
      <c r="G26" s="1096" t="s">
        <v>8</v>
      </c>
      <c r="H26" s="1078">
        <v>18.5</v>
      </c>
      <c r="I26" s="1079">
        <f t="shared" ref="I26:I42" si="8">H26*F26</f>
        <v>12025</v>
      </c>
      <c r="J26" s="1080">
        <v>23.1</v>
      </c>
      <c r="K26" s="1079">
        <f t="shared" si="1"/>
        <v>15015.000000000002</v>
      </c>
      <c r="L26" s="1080">
        <v>55</v>
      </c>
      <c r="M26" s="1079">
        <f t="shared" si="2"/>
        <v>35750</v>
      </c>
      <c r="N26" s="1080">
        <v>58</v>
      </c>
      <c r="O26" s="1079">
        <f t="shared" si="3"/>
        <v>37700</v>
      </c>
    </row>
    <row r="27" spans="1:15" x14ac:dyDescent="0.35">
      <c r="A27" s="1087">
        <f t="shared" ref="A27:A42" si="9">A26+1</f>
        <v>19</v>
      </c>
      <c r="B27" s="1076">
        <v>253</v>
      </c>
      <c r="C27" s="1868" t="s">
        <v>2396</v>
      </c>
      <c r="D27" s="1869"/>
      <c r="E27" s="1870"/>
      <c r="F27" s="1095">
        <v>300</v>
      </c>
      <c r="G27" s="1096" t="s">
        <v>8</v>
      </c>
      <c r="H27" s="1078">
        <v>55</v>
      </c>
      <c r="I27" s="1079">
        <f t="shared" si="8"/>
        <v>16500</v>
      </c>
      <c r="J27" s="1080">
        <v>58.3</v>
      </c>
      <c r="K27" s="1079">
        <f t="shared" si="1"/>
        <v>17490</v>
      </c>
      <c r="L27" s="1080">
        <v>102</v>
      </c>
      <c r="M27" s="1079">
        <f t="shared" si="2"/>
        <v>30600</v>
      </c>
      <c r="N27" s="1080">
        <v>50</v>
      </c>
      <c r="O27" s="1079">
        <f t="shared" si="3"/>
        <v>15000</v>
      </c>
    </row>
    <row r="28" spans="1:15" x14ac:dyDescent="0.35">
      <c r="A28" s="1087">
        <f t="shared" si="9"/>
        <v>20</v>
      </c>
      <c r="B28" s="1076">
        <v>253</v>
      </c>
      <c r="C28" s="1868" t="s">
        <v>2397</v>
      </c>
      <c r="D28" s="1869"/>
      <c r="E28" s="1870"/>
      <c r="F28" s="1095">
        <v>10</v>
      </c>
      <c r="G28" s="1096" t="s">
        <v>8</v>
      </c>
      <c r="H28" s="1078">
        <v>70</v>
      </c>
      <c r="I28" s="1079">
        <f t="shared" si="8"/>
        <v>700</v>
      </c>
      <c r="J28" s="1080">
        <v>63.8</v>
      </c>
      <c r="K28" s="1079">
        <f t="shared" si="1"/>
        <v>638</v>
      </c>
      <c r="L28" s="1080">
        <v>135</v>
      </c>
      <c r="M28" s="1079">
        <f t="shared" si="2"/>
        <v>1350</v>
      </c>
      <c r="N28" s="1080">
        <v>40</v>
      </c>
      <c r="O28" s="1079">
        <f t="shared" si="3"/>
        <v>400</v>
      </c>
    </row>
    <row r="29" spans="1:15" x14ac:dyDescent="0.35">
      <c r="A29" s="1087">
        <f t="shared" si="9"/>
        <v>21</v>
      </c>
      <c r="B29" s="1076">
        <v>301</v>
      </c>
      <c r="C29" s="1868" t="s">
        <v>2398</v>
      </c>
      <c r="D29" s="1869"/>
      <c r="E29" s="1870"/>
      <c r="F29" s="1095">
        <v>517</v>
      </c>
      <c r="G29" s="1096" t="s">
        <v>4</v>
      </c>
      <c r="H29" s="1078">
        <v>165</v>
      </c>
      <c r="I29" s="1079">
        <f t="shared" si="8"/>
        <v>85305</v>
      </c>
      <c r="J29" s="1080">
        <v>154</v>
      </c>
      <c r="K29" s="1079">
        <f t="shared" si="1"/>
        <v>79618</v>
      </c>
      <c r="L29" s="1080">
        <v>140</v>
      </c>
      <c r="M29" s="1079">
        <f t="shared" si="2"/>
        <v>72380</v>
      </c>
      <c r="N29" s="1080">
        <v>160</v>
      </c>
      <c r="O29" s="1079">
        <f t="shared" si="3"/>
        <v>82720</v>
      </c>
    </row>
    <row r="30" spans="1:15" x14ac:dyDescent="0.35">
      <c r="A30" s="1087">
        <f t="shared" si="9"/>
        <v>22</v>
      </c>
      <c r="B30" s="1076">
        <v>304</v>
      </c>
      <c r="C30" s="1868" t="s">
        <v>2399</v>
      </c>
      <c r="D30" s="1869"/>
      <c r="E30" s="1870"/>
      <c r="F30" s="1095">
        <v>793</v>
      </c>
      <c r="G30" s="1096" t="s">
        <v>4</v>
      </c>
      <c r="H30" s="1078">
        <v>44.5</v>
      </c>
      <c r="I30" s="1079">
        <f t="shared" si="8"/>
        <v>35288.5</v>
      </c>
      <c r="J30" s="1080">
        <v>53.9</v>
      </c>
      <c r="K30" s="1079">
        <f t="shared" si="1"/>
        <v>42742.7</v>
      </c>
      <c r="L30" s="1080">
        <v>40</v>
      </c>
      <c r="M30" s="1079">
        <f t="shared" si="2"/>
        <v>31720</v>
      </c>
      <c r="N30" s="1080">
        <v>40</v>
      </c>
      <c r="O30" s="1079">
        <f t="shared" si="3"/>
        <v>31720</v>
      </c>
    </row>
    <row r="31" spans="1:15" x14ac:dyDescent="0.35">
      <c r="A31" s="1087">
        <f t="shared" si="9"/>
        <v>23</v>
      </c>
      <c r="B31" s="1076">
        <v>304</v>
      </c>
      <c r="C31" s="1868" t="s">
        <v>2400</v>
      </c>
      <c r="D31" s="1869"/>
      <c r="E31" s="1870"/>
      <c r="F31" s="1095">
        <v>115</v>
      </c>
      <c r="G31" s="1096" t="s">
        <v>4</v>
      </c>
      <c r="H31" s="1078">
        <v>57</v>
      </c>
      <c r="I31" s="1079">
        <f t="shared" si="8"/>
        <v>6555</v>
      </c>
      <c r="J31" s="1080">
        <v>60.5</v>
      </c>
      <c r="K31" s="1079">
        <f t="shared" si="1"/>
        <v>6957.5</v>
      </c>
      <c r="L31" s="1080">
        <v>60</v>
      </c>
      <c r="M31" s="1079">
        <f t="shared" si="2"/>
        <v>6900</v>
      </c>
      <c r="N31" s="1080">
        <v>40</v>
      </c>
      <c r="O31" s="1079">
        <f t="shared" si="3"/>
        <v>4600</v>
      </c>
    </row>
    <row r="32" spans="1:15" x14ac:dyDescent="0.35">
      <c r="A32" s="1087">
        <f t="shared" si="9"/>
        <v>24</v>
      </c>
      <c r="B32" s="1076">
        <v>304</v>
      </c>
      <c r="C32" s="1868" t="s">
        <v>2058</v>
      </c>
      <c r="D32" s="1869"/>
      <c r="E32" s="1870"/>
      <c r="F32" s="1095">
        <v>17</v>
      </c>
      <c r="G32" s="1096" t="s">
        <v>4</v>
      </c>
      <c r="H32" s="1078">
        <v>99</v>
      </c>
      <c r="I32" s="1079">
        <f t="shared" si="8"/>
        <v>1683</v>
      </c>
      <c r="J32" s="1080">
        <v>72.05</v>
      </c>
      <c r="K32" s="1079">
        <f t="shared" si="1"/>
        <v>1224.8499999999999</v>
      </c>
      <c r="L32" s="1080">
        <v>60</v>
      </c>
      <c r="M32" s="1079">
        <f t="shared" si="2"/>
        <v>1020</v>
      </c>
      <c r="N32" s="1080">
        <v>40</v>
      </c>
      <c r="O32" s="1079">
        <f t="shared" si="3"/>
        <v>680</v>
      </c>
    </row>
    <row r="33" spans="1:15" x14ac:dyDescent="0.35">
      <c r="A33" s="1087">
        <f t="shared" si="9"/>
        <v>25</v>
      </c>
      <c r="B33" s="1076">
        <v>304</v>
      </c>
      <c r="C33" s="1868" t="s">
        <v>2401</v>
      </c>
      <c r="D33" s="1869"/>
      <c r="E33" s="1870"/>
      <c r="F33" s="1095">
        <v>42</v>
      </c>
      <c r="G33" s="1096" t="s">
        <v>4</v>
      </c>
      <c r="H33" s="1078">
        <v>65.25</v>
      </c>
      <c r="I33" s="1079">
        <f t="shared" si="8"/>
        <v>2740.5</v>
      </c>
      <c r="J33" s="1080">
        <v>121</v>
      </c>
      <c r="K33" s="1079">
        <f t="shared" si="1"/>
        <v>5082</v>
      </c>
      <c r="L33" s="1080">
        <v>40</v>
      </c>
      <c r="M33" s="1079">
        <f t="shared" si="2"/>
        <v>1680</v>
      </c>
      <c r="N33" s="1080">
        <v>45</v>
      </c>
      <c r="O33" s="1079">
        <f t="shared" si="3"/>
        <v>1890</v>
      </c>
    </row>
    <row r="34" spans="1:15" x14ac:dyDescent="0.35">
      <c r="A34" s="1087">
        <f t="shared" si="9"/>
        <v>26</v>
      </c>
      <c r="B34" s="1076" t="s">
        <v>36</v>
      </c>
      <c r="C34" s="1868" t="s">
        <v>2402</v>
      </c>
      <c r="D34" s="1869"/>
      <c r="E34" s="1870"/>
      <c r="F34" s="1095">
        <v>31</v>
      </c>
      <c r="G34" s="1096" t="s">
        <v>4</v>
      </c>
      <c r="H34" s="1078">
        <v>76</v>
      </c>
      <c r="I34" s="1079">
        <f t="shared" si="8"/>
        <v>2356</v>
      </c>
      <c r="J34" s="1080">
        <v>104.5</v>
      </c>
      <c r="K34" s="1079">
        <f t="shared" si="1"/>
        <v>3239.5</v>
      </c>
      <c r="L34" s="1080">
        <v>48</v>
      </c>
      <c r="M34" s="1079">
        <f t="shared" si="2"/>
        <v>1488</v>
      </c>
      <c r="N34" s="1080">
        <v>65</v>
      </c>
      <c r="O34" s="1079">
        <f t="shared" si="3"/>
        <v>2015</v>
      </c>
    </row>
    <row r="35" spans="1:15" x14ac:dyDescent="0.35">
      <c r="A35" s="1087">
        <f t="shared" si="9"/>
        <v>27</v>
      </c>
      <c r="B35" s="1076">
        <v>411</v>
      </c>
      <c r="C35" s="1868" t="s">
        <v>2403</v>
      </c>
      <c r="D35" s="1869"/>
      <c r="E35" s="1870"/>
      <c r="F35" s="1095">
        <v>44</v>
      </c>
      <c r="G35" s="1096" t="s">
        <v>4</v>
      </c>
      <c r="H35" s="1078">
        <v>151.5</v>
      </c>
      <c r="I35" s="1079">
        <f t="shared" si="8"/>
        <v>6666</v>
      </c>
      <c r="J35" s="1080">
        <v>66</v>
      </c>
      <c r="K35" s="1079">
        <f t="shared" si="1"/>
        <v>2904</v>
      </c>
      <c r="L35" s="1080">
        <v>127</v>
      </c>
      <c r="M35" s="1079">
        <f t="shared" si="2"/>
        <v>5588</v>
      </c>
      <c r="N35" s="1080">
        <v>45</v>
      </c>
      <c r="O35" s="1079">
        <f t="shared" si="3"/>
        <v>1980</v>
      </c>
    </row>
    <row r="36" spans="1:15" x14ac:dyDescent="0.35">
      <c r="A36" s="1087">
        <f t="shared" si="9"/>
        <v>28</v>
      </c>
      <c r="B36" s="1076">
        <v>441</v>
      </c>
      <c r="C36" s="1862" t="s">
        <v>703</v>
      </c>
      <c r="D36" s="1863"/>
      <c r="E36" s="1864"/>
      <c r="F36" s="1095">
        <v>226</v>
      </c>
      <c r="G36" s="1096" t="s">
        <v>4</v>
      </c>
      <c r="H36" s="1078">
        <v>180.5</v>
      </c>
      <c r="I36" s="1079">
        <f t="shared" si="8"/>
        <v>40793</v>
      </c>
      <c r="J36" s="1080">
        <v>165</v>
      </c>
      <c r="K36" s="1079">
        <f t="shared" si="1"/>
        <v>37290</v>
      </c>
      <c r="L36" s="1080">
        <v>155</v>
      </c>
      <c r="M36" s="1079">
        <f t="shared" si="2"/>
        <v>35030</v>
      </c>
      <c r="N36" s="1080">
        <v>165</v>
      </c>
      <c r="O36" s="1079">
        <f t="shared" si="3"/>
        <v>37290</v>
      </c>
    </row>
    <row r="37" spans="1:15" x14ac:dyDescent="0.35">
      <c r="A37" s="1087">
        <f t="shared" si="9"/>
        <v>29</v>
      </c>
      <c r="B37" s="1076">
        <v>441</v>
      </c>
      <c r="C37" s="1862" t="s">
        <v>2404</v>
      </c>
      <c r="D37" s="1863"/>
      <c r="E37" s="1864"/>
      <c r="F37" s="1095">
        <v>48</v>
      </c>
      <c r="G37" s="1096" t="s">
        <v>4</v>
      </c>
      <c r="H37" s="1078">
        <v>220</v>
      </c>
      <c r="I37" s="1079">
        <f t="shared" si="8"/>
        <v>10560</v>
      </c>
      <c r="J37" s="1080">
        <v>330</v>
      </c>
      <c r="K37" s="1079">
        <f t="shared" si="1"/>
        <v>15840</v>
      </c>
      <c r="L37" s="1080">
        <v>225</v>
      </c>
      <c r="M37" s="1079">
        <f t="shared" si="2"/>
        <v>10800</v>
      </c>
      <c r="N37" s="1080">
        <v>215</v>
      </c>
      <c r="O37" s="1079">
        <f t="shared" si="3"/>
        <v>10320</v>
      </c>
    </row>
    <row r="38" spans="1:15" x14ac:dyDescent="0.35">
      <c r="A38" s="1087">
        <f t="shared" si="9"/>
        <v>30</v>
      </c>
      <c r="B38" s="1076">
        <v>451</v>
      </c>
      <c r="C38" s="1868" t="s">
        <v>2405</v>
      </c>
      <c r="D38" s="1869"/>
      <c r="E38" s="1870"/>
      <c r="F38" s="1095">
        <v>101</v>
      </c>
      <c r="G38" s="1096" t="s">
        <v>8</v>
      </c>
      <c r="H38" s="1078">
        <v>54.5</v>
      </c>
      <c r="I38" s="1079">
        <f t="shared" si="8"/>
        <v>5504.5</v>
      </c>
      <c r="J38" s="1080">
        <v>78.099999999999994</v>
      </c>
      <c r="K38" s="1079">
        <f t="shared" si="1"/>
        <v>7888.0999999999995</v>
      </c>
      <c r="L38" s="1080">
        <v>207</v>
      </c>
      <c r="M38" s="1079">
        <f t="shared" si="2"/>
        <v>20907</v>
      </c>
      <c r="N38" s="1080">
        <v>80</v>
      </c>
      <c r="O38" s="1079">
        <f t="shared" si="3"/>
        <v>8080</v>
      </c>
    </row>
    <row r="39" spans="1:15" x14ac:dyDescent="0.35">
      <c r="A39" s="1087">
        <f t="shared" si="9"/>
        <v>31</v>
      </c>
      <c r="B39" s="1076">
        <v>630</v>
      </c>
      <c r="C39" s="1862" t="s">
        <v>715</v>
      </c>
      <c r="D39" s="1863"/>
      <c r="E39" s="1864"/>
      <c r="F39" s="1089">
        <v>5</v>
      </c>
      <c r="G39" s="1077" t="s">
        <v>10</v>
      </c>
      <c r="H39" s="1097">
        <v>231</v>
      </c>
      <c r="I39" s="1079">
        <f t="shared" si="8"/>
        <v>1155</v>
      </c>
      <c r="J39" s="1098">
        <v>266.2</v>
      </c>
      <c r="K39" s="1079">
        <f t="shared" si="1"/>
        <v>1331</v>
      </c>
      <c r="L39" s="1098">
        <v>525</v>
      </c>
      <c r="M39" s="1079">
        <f t="shared" si="2"/>
        <v>2625</v>
      </c>
      <c r="N39" s="1098">
        <v>350</v>
      </c>
      <c r="O39" s="1079">
        <f t="shared" si="3"/>
        <v>1750</v>
      </c>
    </row>
    <row r="40" spans="1:15" x14ac:dyDescent="0.35">
      <c r="A40" s="1087">
        <f t="shared" si="9"/>
        <v>32</v>
      </c>
      <c r="B40" s="1076">
        <v>642</v>
      </c>
      <c r="C40" s="1862" t="s">
        <v>2406</v>
      </c>
      <c r="D40" s="1863"/>
      <c r="E40" s="1864"/>
      <c r="F40" s="1089">
        <v>170</v>
      </c>
      <c r="G40" s="1077" t="s">
        <v>110</v>
      </c>
      <c r="H40" s="1097">
        <v>6</v>
      </c>
      <c r="I40" s="1079">
        <f t="shared" si="8"/>
        <v>1020</v>
      </c>
      <c r="J40" s="1098">
        <v>6.6</v>
      </c>
      <c r="K40" s="1079">
        <f t="shared" si="1"/>
        <v>1122</v>
      </c>
      <c r="L40" s="1098">
        <v>1</v>
      </c>
      <c r="M40" s="1079">
        <f t="shared" si="2"/>
        <v>170</v>
      </c>
      <c r="N40" s="1098">
        <v>1.5</v>
      </c>
      <c r="O40" s="1079">
        <f t="shared" si="3"/>
        <v>255</v>
      </c>
    </row>
    <row r="41" spans="1:15" x14ac:dyDescent="0.35">
      <c r="A41" s="1087">
        <f t="shared" si="9"/>
        <v>33</v>
      </c>
      <c r="B41" s="1076">
        <v>642</v>
      </c>
      <c r="C41" s="1862" t="s">
        <v>718</v>
      </c>
      <c r="D41" s="1863"/>
      <c r="E41" s="1864"/>
      <c r="F41" s="1089">
        <v>3</v>
      </c>
      <c r="G41" s="1077" t="s">
        <v>10</v>
      </c>
      <c r="H41" s="1097">
        <v>205</v>
      </c>
      <c r="I41" s="1079">
        <f t="shared" si="8"/>
        <v>615</v>
      </c>
      <c r="J41" s="1098">
        <v>330</v>
      </c>
      <c r="K41" s="1079">
        <f t="shared" si="1"/>
        <v>990</v>
      </c>
      <c r="L41" s="1098">
        <v>34</v>
      </c>
      <c r="M41" s="1079">
        <f t="shared" si="2"/>
        <v>102</v>
      </c>
      <c r="N41" s="1098">
        <v>130</v>
      </c>
      <c r="O41" s="1079">
        <f t="shared" si="3"/>
        <v>390</v>
      </c>
    </row>
    <row r="42" spans="1:15" x14ac:dyDescent="0.35">
      <c r="A42" s="1087">
        <f t="shared" si="9"/>
        <v>34</v>
      </c>
      <c r="B42" s="1076">
        <v>642</v>
      </c>
      <c r="C42" s="1862" t="s">
        <v>2407</v>
      </c>
      <c r="D42" s="1863"/>
      <c r="E42" s="1864"/>
      <c r="F42" s="1089">
        <v>1370</v>
      </c>
      <c r="G42" s="1077" t="s">
        <v>110</v>
      </c>
      <c r="H42" s="1097">
        <v>1.4</v>
      </c>
      <c r="I42" s="1079">
        <f t="shared" si="8"/>
        <v>1917.9999999999998</v>
      </c>
      <c r="J42" s="1098">
        <v>7.7</v>
      </c>
      <c r="K42" s="1079">
        <f t="shared" si="1"/>
        <v>10549</v>
      </c>
      <c r="L42" s="1098">
        <v>1</v>
      </c>
      <c r="M42" s="1079">
        <f t="shared" si="2"/>
        <v>1370</v>
      </c>
      <c r="N42" s="1098">
        <v>1.5</v>
      </c>
      <c r="O42" s="1079">
        <f t="shared" si="3"/>
        <v>2055</v>
      </c>
    </row>
    <row r="43" spans="1:15" ht="15.5" x14ac:dyDescent="0.35">
      <c r="A43" s="1084" t="s">
        <v>911</v>
      </c>
      <c r="B43" s="1085"/>
      <c r="C43" s="1085"/>
      <c r="D43" s="1085"/>
      <c r="E43" s="1085"/>
      <c r="F43" s="1085"/>
      <c r="G43" s="1085"/>
      <c r="H43" s="1084"/>
      <c r="I43" s="1086"/>
      <c r="J43" s="1073"/>
      <c r="K43" s="1079">
        <f t="shared" si="1"/>
        <v>0</v>
      </c>
      <c r="L43" s="1074"/>
      <c r="M43" s="1079">
        <f t="shared" si="2"/>
        <v>0</v>
      </c>
      <c r="N43" s="1074"/>
      <c r="O43" s="1079">
        <f t="shared" si="3"/>
        <v>0</v>
      </c>
    </row>
    <row r="44" spans="1:15" x14ac:dyDescent="0.35">
      <c r="A44" s="1087">
        <f>A42+1</f>
        <v>35</v>
      </c>
      <c r="B44" s="1076" t="s">
        <v>36</v>
      </c>
      <c r="C44" s="1862" t="s">
        <v>2408</v>
      </c>
      <c r="D44" s="1863"/>
      <c r="E44" s="1864"/>
      <c r="F44" s="1089">
        <v>41</v>
      </c>
      <c r="G44" s="1077" t="s">
        <v>3</v>
      </c>
      <c r="H44" s="1099">
        <v>63.5</v>
      </c>
      <c r="I44" s="1100">
        <f>H44*F44</f>
        <v>2603.5</v>
      </c>
      <c r="J44" s="1101">
        <v>40.25</v>
      </c>
      <c r="K44" s="1079">
        <f t="shared" si="1"/>
        <v>1650.25</v>
      </c>
      <c r="L44" s="1101">
        <v>67</v>
      </c>
      <c r="M44" s="1079">
        <f t="shared" si="2"/>
        <v>2747</v>
      </c>
      <c r="N44" s="1101">
        <v>77</v>
      </c>
      <c r="O44" s="1079">
        <f t="shared" si="3"/>
        <v>3157</v>
      </c>
    </row>
    <row r="45" spans="1:15" x14ac:dyDescent="0.35">
      <c r="A45" s="1087">
        <f>A44+1</f>
        <v>36</v>
      </c>
      <c r="B45" s="1076" t="s">
        <v>36</v>
      </c>
      <c r="C45" s="1862" t="s">
        <v>2069</v>
      </c>
      <c r="D45" s="1863"/>
      <c r="E45" s="1864"/>
      <c r="F45" s="1089">
        <v>93</v>
      </c>
      <c r="G45" s="1077" t="s">
        <v>3</v>
      </c>
      <c r="H45" s="1099">
        <v>81.25</v>
      </c>
      <c r="I45" s="1100">
        <f t="shared" ref="I45:I95" si="10">H45*F45</f>
        <v>7556.25</v>
      </c>
      <c r="J45" s="1101">
        <v>102.35</v>
      </c>
      <c r="K45" s="1079">
        <f t="shared" si="1"/>
        <v>9518.5499999999993</v>
      </c>
      <c r="L45" s="1101">
        <v>108</v>
      </c>
      <c r="M45" s="1079">
        <f t="shared" si="2"/>
        <v>10044</v>
      </c>
      <c r="N45" s="1101">
        <v>101</v>
      </c>
      <c r="O45" s="1079">
        <f t="shared" si="3"/>
        <v>9393</v>
      </c>
    </row>
    <row r="46" spans="1:15" x14ac:dyDescent="0.35">
      <c r="A46" s="1087">
        <f t="shared" ref="A46:A95" si="11">A45+1</f>
        <v>37</v>
      </c>
      <c r="B46" s="1076" t="s">
        <v>36</v>
      </c>
      <c r="C46" s="1862" t="s">
        <v>2070</v>
      </c>
      <c r="D46" s="1863"/>
      <c r="E46" s="1864"/>
      <c r="F46" s="1089">
        <v>875</v>
      </c>
      <c r="G46" s="1077" t="s">
        <v>3</v>
      </c>
      <c r="H46" s="1099">
        <v>61</v>
      </c>
      <c r="I46" s="1100">
        <f t="shared" si="10"/>
        <v>53375</v>
      </c>
      <c r="J46" s="1101">
        <v>27.6</v>
      </c>
      <c r="K46" s="1079">
        <f t="shared" si="1"/>
        <v>24150</v>
      </c>
      <c r="L46" s="1101">
        <v>70</v>
      </c>
      <c r="M46" s="1079">
        <f t="shared" si="2"/>
        <v>61250</v>
      </c>
      <c r="N46" s="1101">
        <v>53</v>
      </c>
      <c r="O46" s="1079">
        <f t="shared" si="3"/>
        <v>46375</v>
      </c>
    </row>
    <row r="47" spans="1:15" x14ac:dyDescent="0.35">
      <c r="A47" s="1087">
        <f t="shared" si="11"/>
        <v>38</v>
      </c>
      <c r="B47" s="1076" t="s">
        <v>36</v>
      </c>
      <c r="C47" s="1862" t="s">
        <v>730</v>
      </c>
      <c r="D47" s="1863"/>
      <c r="E47" s="1864"/>
      <c r="F47" s="1089">
        <v>7</v>
      </c>
      <c r="G47" s="1077" t="s">
        <v>10</v>
      </c>
      <c r="H47" s="1099">
        <v>3860</v>
      </c>
      <c r="I47" s="1100">
        <f t="shared" si="10"/>
        <v>27020</v>
      </c>
      <c r="J47" s="1101">
        <v>4008.9</v>
      </c>
      <c r="K47" s="1079">
        <f t="shared" si="1"/>
        <v>28062.3</v>
      </c>
      <c r="L47" s="1101">
        <v>4500</v>
      </c>
      <c r="M47" s="1079">
        <f t="shared" si="2"/>
        <v>31500</v>
      </c>
      <c r="N47" s="1101">
        <v>3050</v>
      </c>
      <c r="O47" s="1079">
        <f t="shared" si="3"/>
        <v>21350</v>
      </c>
    </row>
    <row r="48" spans="1:15" x14ac:dyDescent="0.35">
      <c r="A48" s="1087">
        <f t="shared" si="11"/>
        <v>39</v>
      </c>
      <c r="B48" s="1076" t="s">
        <v>36</v>
      </c>
      <c r="C48" s="1862" t="s">
        <v>2072</v>
      </c>
      <c r="D48" s="1863"/>
      <c r="E48" s="1864"/>
      <c r="F48" s="1089">
        <v>236</v>
      </c>
      <c r="G48" s="1090" t="s">
        <v>10</v>
      </c>
      <c r="H48" s="1102">
        <v>58.5</v>
      </c>
      <c r="I48" s="1100">
        <f t="shared" si="10"/>
        <v>13806</v>
      </c>
      <c r="J48" s="1103">
        <v>86.25</v>
      </c>
      <c r="K48" s="1079">
        <f t="shared" si="1"/>
        <v>20355</v>
      </c>
      <c r="L48" s="1103">
        <v>42</v>
      </c>
      <c r="M48" s="1079">
        <f t="shared" si="2"/>
        <v>9912</v>
      </c>
      <c r="N48" s="1103">
        <v>54</v>
      </c>
      <c r="O48" s="1079">
        <f t="shared" si="3"/>
        <v>12744</v>
      </c>
    </row>
    <row r="49" spans="1:15" x14ac:dyDescent="0.35">
      <c r="A49" s="1087">
        <f t="shared" si="11"/>
        <v>40</v>
      </c>
      <c r="B49" s="1076" t="s">
        <v>36</v>
      </c>
      <c r="C49" s="1862" t="s">
        <v>2073</v>
      </c>
      <c r="D49" s="1863"/>
      <c r="E49" s="1864"/>
      <c r="F49" s="1089">
        <v>314</v>
      </c>
      <c r="G49" s="1090" t="s">
        <v>10</v>
      </c>
      <c r="H49" s="1102">
        <v>35.5</v>
      </c>
      <c r="I49" s="1100">
        <f t="shared" si="10"/>
        <v>11147</v>
      </c>
      <c r="J49" s="1103">
        <v>52.9</v>
      </c>
      <c r="K49" s="1079">
        <f t="shared" si="1"/>
        <v>16610.599999999999</v>
      </c>
      <c r="L49" s="1103">
        <v>25</v>
      </c>
      <c r="M49" s="1079">
        <f t="shared" si="2"/>
        <v>7850</v>
      </c>
      <c r="N49" s="1103">
        <v>38.5</v>
      </c>
      <c r="O49" s="1079">
        <f t="shared" si="3"/>
        <v>12089</v>
      </c>
    </row>
    <row r="50" spans="1:15" x14ac:dyDescent="0.35">
      <c r="A50" s="1087">
        <f t="shared" si="11"/>
        <v>41</v>
      </c>
      <c r="B50" s="1076" t="s">
        <v>36</v>
      </c>
      <c r="C50" s="1862" t="s">
        <v>2409</v>
      </c>
      <c r="D50" s="1863"/>
      <c r="E50" s="1864"/>
      <c r="F50" s="1089">
        <v>1</v>
      </c>
      <c r="G50" s="1077" t="s">
        <v>10</v>
      </c>
      <c r="H50" s="1099">
        <v>2025</v>
      </c>
      <c r="I50" s="1100">
        <f t="shared" si="10"/>
        <v>2025</v>
      </c>
      <c r="J50" s="1101">
        <v>2219.5</v>
      </c>
      <c r="K50" s="1079">
        <f t="shared" si="1"/>
        <v>2219.5</v>
      </c>
      <c r="L50" s="1101">
        <v>2850</v>
      </c>
      <c r="M50" s="1079">
        <f t="shared" si="2"/>
        <v>2850</v>
      </c>
      <c r="N50" s="1101">
        <v>1500</v>
      </c>
      <c r="O50" s="1079">
        <f t="shared" si="3"/>
        <v>1500</v>
      </c>
    </row>
    <row r="51" spans="1:15" x14ac:dyDescent="0.35">
      <c r="A51" s="1087">
        <f t="shared" si="11"/>
        <v>42</v>
      </c>
      <c r="B51" s="1076" t="s">
        <v>36</v>
      </c>
      <c r="C51" s="1862" t="s">
        <v>2410</v>
      </c>
      <c r="D51" s="1863"/>
      <c r="E51" s="1864"/>
      <c r="F51" s="1089">
        <v>1</v>
      </c>
      <c r="G51" s="1077" t="s">
        <v>10</v>
      </c>
      <c r="H51" s="1099">
        <v>2770</v>
      </c>
      <c r="I51" s="1100">
        <f t="shared" si="10"/>
        <v>2770</v>
      </c>
      <c r="J51" s="1101">
        <v>1150</v>
      </c>
      <c r="K51" s="1079">
        <f t="shared" si="1"/>
        <v>1150</v>
      </c>
      <c r="L51" s="1101">
        <v>800</v>
      </c>
      <c r="M51" s="1079">
        <f t="shared" si="2"/>
        <v>800</v>
      </c>
      <c r="N51" s="1101">
        <v>4250</v>
      </c>
      <c r="O51" s="1079">
        <f t="shared" si="3"/>
        <v>4250</v>
      </c>
    </row>
    <row r="52" spans="1:15" x14ac:dyDescent="0.35">
      <c r="A52" s="1087">
        <f t="shared" si="11"/>
        <v>43</v>
      </c>
      <c r="B52" s="1076" t="s">
        <v>36</v>
      </c>
      <c r="C52" s="1871" t="s">
        <v>733</v>
      </c>
      <c r="D52" s="1872"/>
      <c r="E52" s="1873"/>
      <c r="F52" s="1089">
        <v>1</v>
      </c>
      <c r="G52" s="1090" t="s">
        <v>10</v>
      </c>
      <c r="H52" s="1102">
        <v>128776.25</v>
      </c>
      <c r="I52" s="1100">
        <f t="shared" si="10"/>
        <v>128776.25</v>
      </c>
      <c r="J52" s="1103">
        <v>88837.5</v>
      </c>
      <c r="K52" s="1079">
        <f t="shared" si="1"/>
        <v>88837.5</v>
      </c>
      <c r="L52" s="1103">
        <v>138000</v>
      </c>
      <c r="M52" s="1079">
        <f t="shared" si="2"/>
        <v>138000</v>
      </c>
      <c r="N52" s="1103">
        <v>82418</v>
      </c>
      <c r="O52" s="1079">
        <f t="shared" si="3"/>
        <v>82418</v>
      </c>
    </row>
    <row r="53" spans="1:15" x14ac:dyDescent="0.35">
      <c r="A53" s="1087">
        <f t="shared" si="11"/>
        <v>44</v>
      </c>
      <c r="B53" s="1076" t="s">
        <v>36</v>
      </c>
      <c r="C53" s="1862" t="s">
        <v>2411</v>
      </c>
      <c r="D53" s="1863"/>
      <c r="E53" s="1864"/>
      <c r="F53" s="1089">
        <v>505</v>
      </c>
      <c r="G53" s="1090" t="s">
        <v>3</v>
      </c>
      <c r="H53" s="1102">
        <v>12</v>
      </c>
      <c r="I53" s="1100">
        <f t="shared" si="10"/>
        <v>6060</v>
      </c>
      <c r="J53" s="1103">
        <v>23</v>
      </c>
      <c r="K53" s="1079">
        <f t="shared" si="1"/>
        <v>11615</v>
      </c>
      <c r="L53" s="1103">
        <v>17</v>
      </c>
      <c r="M53" s="1079">
        <f t="shared" si="2"/>
        <v>8585</v>
      </c>
      <c r="N53" s="1103">
        <v>25.12</v>
      </c>
      <c r="O53" s="1079">
        <f t="shared" si="3"/>
        <v>12685.6</v>
      </c>
    </row>
    <row r="54" spans="1:15" x14ac:dyDescent="0.35">
      <c r="A54" s="1087">
        <f t="shared" si="11"/>
        <v>45</v>
      </c>
      <c r="B54" s="1076" t="s">
        <v>36</v>
      </c>
      <c r="C54" s="1862" t="s">
        <v>2412</v>
      </c>
      <c r="D54" s="1863"/>
      <c r="E54" s="1864"/>
      <c r="F54" s="1089">
        <v>230</v>
      </c>
      <c r="G54" s="1090" t="s">
        <v>3</v>
      </c>
      <c r="H54" s="1102">
        <v>57</v>
      </c>
      <c r="I54" s="1100">
        <f t="shared" si="10"/>
        <v>13110</v>
      </c>
      <c r="J54" s="1103">
        <v>40.700000000000003</v>
      </c>
      <c r="K54" s="1079">
        <f t="shared" si="1"/>
        <v>9361</v>
      </c>
      <c r="L54" s="1103">
        <v>63</v>
      </c>
      <c r="M54" s="1079">
        <f t="shared" si="2"/>
        <v>14490</v>
      </c>
      <c r="N54" s="1103">
        <v>65.5</v>
      </c>
      <c r="O54" s="1079">
        <f t="shared" si="3"/>
        <v>15065</v>
      </c>
    </row>
    <row r="55" spans="1:15" x14ac:dyDescent="0.35">
      <c r="A55" s="1087">
        <f t="shared" si="11"/>
        <v>46</v>
      </c>
      <c r="B55" s="1076" t="s">
        <v>36</v>
      </c>
      <c r="C55" s="1862" t="s">
        <v>2413</v>
      </c>
      <c r="D55" s="1863"/>
      <c r="E55" s="1864"/>
      <c r="F55" s="1089">
        <v>170</v>
      </c>
      <c r="G55" s="1090" t="s">
        <v>3</v>
      </c>
      <c r="H55" s="1102">
        <v>34</v>
      </c>
      <c r="I55" s="1100">
        <f t="shared" si="10"/>
        <v>5780</v>
      </c>
      <c r="J55" s="1103">
        <v>11</v>
      </c>
      <c r="K55" s="1079">
        <f t="shared" si="1"/>
        <v>1870</v>
      </c>
      <c r="L55" s="1103">
        <v>29.5</v>
      </c>
      <c r="M55" s="1079">
        <f t="shared" si="2"/>
        <v>5015</v>
      </c>
      <c r="N55" s="1103">
        <v>37.409999999999997</v>
      </c>
      <c r="O55" s="1079">
        <f t="shared" si="3"/>
        <v>6359.7</v>
      </c>
    </row>
    <row r="56" spans="1:15" x14ac:dyDescent="0.35">
      <c r="A56" s="1087">
        <f>A55+1</f>
        <v>47</v>
      </c>
      <c r="B56" s="1076" t="s">
        <v>36</v>
      </c>
      <c r="C56" s="1862" t="s">
        <v>2414</v>
      </c>
      <c r="D56" s="1863"/>
      <c r="E56" s="1864"/>
      <c r="F56" s="1089">
        <v>396</v>
      </c>
      <c r="G56" s="1090" t="s">
        <v>3</v>
      </c>
      <c r="H56" s="1102">
        <v>14</v>
      </c>
      <c r="I56" s="1100">
        <f t="shared" si="10"/>
        <v>5544</v>
      </c>
      <c r="J56" s="1103">
        <v>4.4000000000000004</v>
      </c>
      <c r="K56" s="1079">
        <f t="shared" si="1"/>
        <v>1742.4</v>
      </c>
      <c r="L56" s="1103">
        <v>15</v>
      </c>
      <c r="M56" s="1079">
        <f t="shared" si="2"/>
        <v>5940</v>
      </c>
      <c r="N56" s="1103">
        <v>31.42</v>
      </c>
      <c r="O56" s="1079">
        <f t="shared" si="3"/>
        <v>12442.320000000002</v>
      </c>
    </row>
    <row r="57" spans="1:15" x14ac:dyDescent="0.35">
      <c r="A57" s="1087">
        <f t="shared" si="11"/>
        <v>48</v>
      </c>
      <c r="B57" s="1076" t="s">
        <v>36</v>
      </c>
      <c r="C57" s="1862" t="s">
        <v>2415</v>
      </c>
      <c r="D57" s="1863"/>
      <c r="E57" s="1864"/>
      <c r="F57" s="1089">
        <v>220</v>
      </c>
      <c r="G57" s="1090" t="s">
        <v>3</v>
      </c>
      <c r="H57" s="1102">
        <v>41</v>
      </c>
      <c r="I57" s="1100">
        <f t="shared" si="10"/>
        <v>9020</v>
      </c>
      <c r="J57" s="1103">
        <v>23.1</v>
      </c>
      <c r="K57" s="1079">
        <f t="shared" si="1"/>
        <v>5082</v>
      </c>
      <c r="L57" s="1103">
        <v>29</v>
      </c>
      <c r="M57" s="1079">
        <f t="shared" si="2"/>
        <v>6380</v>
      </c>
      <c r="N57" s="1103">
        <v>44.27</v>
      </c>
      <c r="O57" s="1079">
        <f t="shared" si="3"/>
        <v>9739.4000000000015</v>
      </c>
    </row>
    <row r="58" spans="1:15" x14ac:dyDescent="0.35">
      <c r="A58" s="1087">
        <f t="shared" si="11"/>
        <v>49</v>
      </c>
      <c r="B58" s="1076" t="s">
        <v>36</v>
      </c>
      <c r="C58" s="1862" t="s">
        <v>2416</v>
      </c>
      <c r="D58" s="1863"/>
      <c r="E58" s="1864"/>
      <c r="F58" s="1089">
        <v>145</v>
      </c>
      <c r="G58" s="1090" t="s">
        <v>3</v>
      </c>
      <c r="H58" s="1102">
        <v>37</v>
      </c>
      <c r="I58" s="1100">
        <f t="shared" si="10"/>
        <v>5365</v>
      </c>
      <c r="J58" s="1103">
        <v>9.9</v>
      </c>
      <c r="K58" s="1079">
        <f t="shared" si="1"/>
        <v>1435.5</v>
      </c>
      <c r="L58" s="1103">
        <v>16</v>
      </c>
      <c r="M58" s="1079">
        <f t="shared" si="2"/>
        <v>2320</v>
      </c>
      <c r="N58" s="1103">
        <v>32.93</v>
      </c>
      <c r="O58" s="1079">
        <f t="shared" si="3"/>
        <v>4774.8500000000004</v>
      </c>
    </row>
    <row r="59" spans="1:15" x14ac:dyDescent="0.35">
      <c r="A59" s="1104">
        <f>A58+1</f>
        <v>50</v>
      </c>
      <c r="B59" s="1076" t="s">
        <v>36</v>
      </c>
      <c r="C59" s="1874" t="s">
        <v>2417</v>
      </c>
      <c r="D59" s="1875"/>
      <c r="E59" s="1876"/>
      <c r="F59" s="1089">
        <v>143</v>
      </c>
      <c r="G59" s="1090" t="s">
        <v>3</v>
      </c>
      <c r="H59" s="1093">
        <v>49</v>
      </c>
      <c r="I59" s="1100">
        <f t="shared" si="10"/>
        <v>7007</v>
      </c>
      <c r="J59" s="1105">
        <v>69.3</v>
      </c>
      <c r="K59" s="1079">
        <f t="shared" si="1"/>
        <v>9909.9</v>
      </c>
      <c r="L59" s="1105">
        <v>82</v>
      </c>
      <c r="M59" s="1079">
        <f t="shared" si="2"/>
        <v>11726</v>
      </c>
      <c r="N59" s="1105">
        <v>106.75</v>
      </c>
      <c r="O59" s="1079">
        <f t="shared" si="3"/>
        <v>15265.25</v>
      </c>
    </row>
    <row r="60" spans="1:15" x14ac:dyDescent="0.35">
      <c r="A60" s="1087">
        <f t="shared" si="11"/>
        <v>51</v>
      </c>
      <c r="B60" s="1076" t="s">
        <v>36</v>
      </c>
      <c r="C60" s="1874" t="s">
        <v>2418</v>
      </c>
      <c r="D60" s="1875"/>
      <c r="E60" s="1876"/>
      <c r="F60" s="1089">
        <v>870</v>
      </c>
      <c r="G60" s="1090" t="s">
        <v>3</v>
      </c>
      <c r="H60" s="1102">
        <v>54</v>
      </c>
      <c r="I60" s="1100">
        <f t="shared" si="10"/>
        <v>46980</v>
      </c>
      <c r="J60" s="1103">
        <v>50.6</v>
      </c>
      <c r="K60" s="1079">
        <f t="shared" si="1"/>
        <v>44022</v>
      </c>
      <c r="L60" s="1103">
        <v>82</v>
      </c>
      <c r="M60" s="1079">
        <f t="shared" si="2"/>
        <v>71340</v>
      </c>
      <c r="N60" s="1103">
        <v>31.2</v>
      </c>
      <c r="O60" s="1079">
        <f t="shared" si="3"/>
        <v>27144</v>
      </c>
    </row>
    <row r="61" spans="1:15" x14ac:dyDescent="0.35">
      <c r="A61" s="1087">
        <f t="shared" si="11"/>
        <v>52</v>
      </c>
      <c r="B61" s="1076" t="s">
        <v>36</v>
      </c>
      <c r="C61" s="1874" t="s">
        <v>2419</v>
      </c>
      <c r="D61" s="1875"/>
      <c r="E61" s="1876"/>
      <c r="F61" s="1089">
        <v>290</v>
      </c>
      <c r="G61" s="1090" t="s">
        <v>3</v>
      </c>
      <c r="H61" s="1102">
        <v>41</v>
      </c>
      <c r="I61" s="1100">
        <f t="shared" si="10"/>
        <v>11890</v>
      </c>
      <c r="J61" s="1103">
        <v>27.5</v>
      </c>
      <c r="K61" s="1079">
        <f t="shared" si="1"/>
        <v>7975</v>
      </c>
      <c r="L61" s="1103">
        <v>36.5</v>
      </c>
      <c r="M61" s="1079">
        <f t="shared" si="2"/>
        <v>10585</v>
      </c>
      <c r="N61" s="1103">
        <v>48.2</v>
      </c>
      <c r="O61" s="1079">
        <f t="shared" si="3"/>
        <v>13978</v>
      </c>
    </row>
    <row r="62" spans="1:15" x14ac:dyDescent="0.35">
      <c r="A62" s="1087">
        <f t="shared" si="11"/>
        <v>53</v>
      </c>
      <c r="B62" s="1076" t="s">
        <v>36</v>
      </c>
      <c r="C62" s="1874" t="s">
        <v>2420</v>
      </c>
      <c r="D62" s="1875"/>
      <c r="E62" s="1876"/>
      <c r="F62" s="1089">
        <v>70</v>
      </c>
      <c r="G62" s="1090" t="s">
        <v>3</v>
      </c>
      <c r="H62" s="1102">
        <v>90</v>
      </c>
      <c r="I62" s="1100">
        <f t="shared" si="10"/>
        <v>6300</v>
      </c>
      <c r="J62" s="1103">
        <v>34.1</v>
      </c>
      <c r="K62" s="1079">
        <f t="shared" si="1"/>
        <v>2387</v>
      </c>
      <c r="L62" s="1103">
        <v>31.5</v>
      </c>
      <c r="M62" s="1079">
        <f t="shared" si="2"/>
        <v>2205</v>
      </c>
      <c r="N62" s="1103">
        <v>52.45</v>
      </c>
      <c r="O62" s="1079">
        <f t="shared" si="3"/>
        <v>3671.5</v>
      </c>
    </row>
    <row r="63" spans="1:15" x14ac:dyDescent="0.35">
      <c r="A63" s="1087">
        <f>A62+1</f>
        <v>54</v>
      </c>
      <c r="B63" s="1076" t="s">
        <v>36</v>
      </c>
      <c r="C63" s="1862" t="s">
        <v>2421</v>
      </c>
      <c r="D63" s="1863"/>
      <c r="E63" s="1864"/>
      <c r="F63" s="1089">
        <v>1460</v>
      </c>
      <c r="G63" s="1092" t="s">
        <v>3</v>
      </c>
      <c r="H63" s="1093">
        <v>4.5</v>
      </c>
      <c r="I63" s="1100">
        <f t="shared" si="10"/>
        <v>6570</v>
      </c>
      <c r="J63" s="1094">
        <v>5.5</v>
      </c>
      <c r="K63" s="1079">
        <f t="shared" si="1"/>
        <v>8030</v>
      </c>
      <c r="L63" s="1094">
        <v>5.2</v>
      </c>
      <c r="M63" s="1079">
        <f t="shared" si="2"/>
        <v>7592</v>
      </c>
      <c r="N63" s="1094">
        <v>34.94</v>
      </c>
      <c r="O63" s="1079">
        <f t="shared" si="3"/>
        <v>51012.399999999994</v>
      </c>
    </row>
    <row r="64" spans="1:15" x14ac:dyDescent="0.35">
      <c r="A64" s="1087">
        <f t="shared" si="11"/>
        <v>55</v>
      </c>
      <c r="B64" s="1076" t="s">
        <v>36</v>
      </c>
      <c r="C64" s="1862" t="s">
        <v>2422</v>
      </c>
      <c r="D64" s="1863"/>
      <c r="E64" s="1864"/>
      <c r="F64" s="1089">
        <v>1</v>
      </c>
      <c r="G64" s="1092" t="s">
        <v>10</v>
      </c>
      <c r="H64" s="1093">
        <v>10500</v>
      </c>
      <c r="I64" s="1100">
        <f t="shared" si="10"/>
        <v>10500</v>
      </c>
      <c r="J64" s="1094">
        <v>10802</v>
      </c>
      <c r="K64" s="1079">
        <f t="shared" si="1"/>
        <v>10802</v>
      </c>
      <c r="L64" s="1094">
        <v>5750</v>
      </c>
      <c r="M64" s="1079">
        <f t="shared" si="2"/>
        <v>5750</v>
      </c>
      <c r="N64" s="1094">
        <v>8280</v>
      </c>
      <c r="O64" s="1079">
        <f t="shared" si="3"/>
        <v>8280</v>
      </c>
    </row>
    <row r="65" spans="1:15" x14ac:dyDescent="0.35">
      <c r="A65" s="1087">
        <f t="shared" si="11"/>
        <v>56</v>
      </c>
      <c r="B65" s="1076" t="s">
        <v>36</v>
      </c>
      <c r="C65" s="1862" t="s">
        <v>2423</v>
      </c>
      <c r="D65" s="1863"/>
      <c r="E65" s="1864"/>
      <c r="F65" s="1089">
        <v>4</v>
      </c>
      <c r="G65" s="1092" t="s">
        <v>10</v>
      </c>
      <c r="H65" s="1093">
        <v>350</v>
      </c>
      <c r="I65" s="1100">
        <f t="shared" si="10"/>
        <v>1400</v>
      </c>
      <c r="J65" s="1094">
        <v>352</v>
      </c>
      <c r="K65" s="1079">
        <f t="shared" si="1"/>
        <v>1408</v>
      </c>
      <c r="L65" s="1094">
        <v>4600</v>
      </c>
      <c r="M65" s="1079">
        <f t="shared" si="2"/>
        <v>18400</v>
      </c>
      <c r="N65" s="1094">
        <v>1150</v>
      </c>
      <c r="O65" s="1079">
        <f t="shared" si="3"/>
        <v>4600</v>
      </c>
    </row>
    <row r="66" spans="1:15" x14ac:dyDescent="0.35">
      <c r="A66" s="1087">
        <f t="shared" si="11"/>
        <v>57</v>
      </c>
      <c r="B66" s="1076" t="s">
        <v>36</v>
      </c>
      <c r="C66" s="1862" t="s">
        <v>2424</v>
      </c>
      <c r="D66" s="1863"/>
      <c r="E66" s="1864"/>
      <c r="F66" s="1089">
        <v>9</v>
      </c>
      <c r="G66" s="1092" t="s">
        <v>10</v>
      </c>
      <c r="H66" s="1093">
        <v>1400</v>
      </c>
      <c r="I66" s="1100">
        <f t="shared" si="10"/>
        <v>12600</v>
      </c>
      <c r="J66" s="1094">
        <v>1222.0999999999999</v>
      </c>
      <c r="K66" s="1079">
        <f t="shared" si="1"/>
        <v>10998.9</v>
      </c>
      <c r="L66" s="1094">
        <v>620</v>
      </c>
      <c r="M66" s="1079">
        <f t="shared" si="2"/>
        <v>5580</v>
      </c>
      <c r="N66" s="1094">
        <v>860</v>
      </c>
      <c r="O66" s="1079">
        <f t="shared" si="3"/>
        <v>7740</v>
      </c>
    </row>
    <row r="67" spans="1:15" x14ac:dyDescent="0.35">
      <c r="A67" s="1087">
        <f t="shared" si="11"/>
        <v>58</v>
      </c>
      <c r="B67" s="1076" t="s">
        <v>36</v>
      </c>
      <c r="C67" s="1862" t="s">
        <v>2425</v>
      </c>
      <c r="D67" s="1863"/>
      <c r="E67" s="1864"/>
      <c r="F67" s="1089">
        <v>8</v>
      </c>
      <c r="G67" s="1077" t="s">
        <v>10</v>
      </c>
      <c r="H67" s="1099">
        <v>1150</v>
      </c>
      <c r="I67" s="1100">
        <f t="shared" si="10"/>
        <v>9200</v>
      </c>
      <c r="J67" s="1101">
        <v>947.1</v>
      </c>
      <c r="K67" s="1079">
        <f t="shared" si="1"/>
        <v>7576.8</v>
      </c>
      <c r="L67" s="1101">
        <v>620</v>
      </c>
      <c r="M67" s="1079">
        <f t="shared" si="2"/>
        <v>4960</v>
      </c>
      <c r="N67" s="1101">
        <v>1110</v>
      </c>
      <c r="O67" s="1079">
        <f t="shared" si="3"/>
        <v>8880</v>
      </c>
    </row>
    <row r="68" spans="1:15" x14ac:dyDescent="0.35">
      <c r="A68" s="1087">
        <f t="shared" si="11"/>
        <v>59</v>
      </c>
      <c r="B68" s="1076" t="s">
        <v>36</v>
      </c>
      <c r="C68" s="1862" t="s">
        <v>2426</v>
      </c>
      <c r="D68" s="1863"/>
      <c r="E68" s="1864"/>
      <c r="F68" s="1089">
        <v>1</v>
      </c>
      <c r="G68" s="1077" t="s">
        <v>10</v>
      </c>
      <c r="H68" s="1099">
        <v>15000</v>
      </c>
      <c r="I68" s="1100">
        <f t="shared" si="10"/>
        <v>15000</v>
      </c>
      <c r="J68" s="1101">
        <v>15858.7</v>
      </c>
      <c r="K68" s="1079">
        <f t="shared" si="1"/>
        <v>15858.7</v>
      </c>
      <c r="L68" s="1101">
        <v>14700</v>
      </c>
      <c r="M68" s="1079">
        <f t="shared" si="2"/>
        <v>14700</v>
      </c>
      <c r="N68" s="1101">
        <v>16500</v>
      </c>
      <c r="O68" s="1079">
        <f t="shared" si="3"/>
        <v>16500</v>
      </c>
    </row>
    <row r="69" spans="1:15" x14ac:dyDescent="0.35">
      <c r="A69" s="1087">
        <f t="shared" si="11"/>
        <v>60</v>
      </c>
      <c r="B69" s="1076" t="s">
        <v>36</v>
      </c>
      <c r="C69" s="1862" t="s">
        <v>2427</v>
      </c>
      <c r="D69" s="1863"/>
      <c r="E69" s="1864"/>
      <c r="F69" s="1089">
        <v>1</v>
      </c>
      <c r="G69" s="1077" t="s">
        <v>10</v>
      </c>
      <c r="H69" s="1099">
        <v>35000</v>
      </c>
      <c r="I69" s="1100">
        <f t="shared" si="10"/>
        <v>35000</v>
      </c>
      <c r="J69" s="1101">
        <v>34933.800000000003</v>
      </c>
      <c r="K69" s="1079">
        <f t="shared" si="1"/>
        <v>34933.800000000003</v>
      </c>
      <c r="L69" s="1101">
        <v>4000</v>
      </c>
      <c r="M69" s="1079">
        <f t="shared" si="2"/>
        <v>4000</v>
      </c>
      <c r="N69" s="1101">
        <v>33153</v>
      </c>
      <c r="O69" s="1079">
        <f t="shared" si="3"/>
        <v>33153</v>
      </c>
    </row>
    <row r="70" spans="1:15" x14ac:dyDescent="0.35">
      <c r="A70" s="1087">
        <f t="shared" si="11"/>
        <v>61</v>
      </c>
      <c r="B70" s="1076" t="s">
        <v>36</v>
      </c>
      <c r="C70" s="1862" t="s">
        <v>2082</v>
      </c>
      <c r="D70" s="1863"/>
      <c r="E70" s="1864"/>
      <c r="F70" s="1089">
        <v>350</v>
      </c>
      <c r="G70" s="1077" t="s">
        <v>3</v>
      </c>
      <c r="H70" s="1099">
        <v>45.5</v>
      </c>
      <c r="I70" s="1100">
        <f t="shared" si="10"/>
        <v>15925</v>
      </c>
      <c r="J70" s="1101">
        <v>47.15</v>
      </c>
      <c r="K70" s="1079">
        <f t="shared" si="1"/>
        <v>16502.5</v>
      </c>
      <c r="L70" s="1101">
        <v>35</v>
      </c>
      <c r="M70" s="1079">
        <f t="shared" si="2"/>
        <v>12250</v>
      </c>
      <c r="N70" s="1101">
        <v>45.38</v>
      </c>
      <c r="O70" s="1079">
        <f t="shared" si="3"/>
        <v>15883</v>
      </c>
    </row>
    <row r="71" spans="1:15" x14ac:dyDescent="0.35">
      <c r="A71" s="1087">
        <f t="shared" si="11"/>
        <v>62</v>
      </c>
      <c r="B71" s="1076" t="s">
        <v>36</v>
      </c>
      <c r="C71" s="1862" t="s">
        <v>2083</v>
      </c>
      <c r="D71" s="1863"/>
      <c r="E71" s="1864"/>
      <c r="F71" s="1089">
        <v>1065</v>
      </c>
      <c r="G71" s="1077" t="s">
        <v>3</v>
      </c>
      <c r="H71" s="1099">
        <v>23.5</v>
      </c>
      <c r="I71" s="1100">
        <f t="shared" si="10"/>
        <v>25027.5</v>
      </c>
      <c r="J71" s="1101">
        <v>27.6</v>
      </c>
      <c r="K71" s="1079">
        <f t="shared" si="1"/>
        <v>29394</v>
      </c>
      <c r="L71" s="1101">
        <v>26</v>
      </c>
      <c r="M71" s="1079">
        <f t="shared" si="2"/>
        <v>27690</v>
      </c>
      <c r="N71" s="1101">
        <v>35.979999999999997</v>
      </c>
      <c r="O71" s="1079">
        <f t="shared" si="3"/>
        <v>38318.699999999997</v>
      </c>
    </row>
    <row r="72" spans="1:15" x14ac:dyDescent="0.35">
      <c r="A72" s="1087">
        <f t="shared" si="11"/>
        <v>63</v>
      </c>
      <c r="B72" s="1076" t="s">
        <v>36</v>
      </c>
      <c r="C72" s="1862" t="s">
        <v>2080</v>
      </c>
      <c r="D72" s="1863"/>
      <c r="E72" s="1864"/>
      <c r="F72" s="1089">
        <v>175</v>
      </c>
      <c r="G72" s="1077" t="s">
        <v>3</v>
      </c>
      <c r="H72" s="1099">
        <v>48</v>
      </c>
      <c r="I72" s="1100">
        <f t="shared" si="10"/>
        <v>8400</v>
      </c>
      <c r="J72" s="1101">
        <v>36.799999999999997</v>
      </c>
      <c r="K72" s="1079">
        <f t="shared" ref="K72:K104" si="12">J72*F72</f>
        <v>6439.9999999999991</v>
      </c>
      <c r="L72" s="1101">
        <v>26</v>
      </c>
      <c r="M72" s="1079">
        <f t="shared" ref="M72:M104" si="13">L72*F72</f>
        <v>4550</v>
      </c>
      <c r="N72" s="1101">
        <v>43.3</v>
      </c>
      <c r="O72" s="1079">
        <f t="shared" ref="O72:O104" si="14">N72*F72</f>
        <v>7577.4999999999991</v>
      </c>
    </row>
    <row r="73" spans="1:15" x14ac:dyDescent="0.35">
      <c r="A73" s="1087">
        <f t="shared" si="11"/>
        <v>64</v>
      </c>
      <c r="B73" s="1076" t="s">
        <v>36</v>
      </c>
      <c r="C73" s="1862" t="s">
        <v>2081</v>
      </c>
      <c r="D73" s="1863"/>
      <c r="E73" s="1864"/>
      <c r="F73" s="1089">
        <v>125</v>
      </c>
      <c r="G73" s="1077" t="s">
        <v>3</v>
      </c>
      <c r="H73" s="1099">
        <v>25.25</v>
      </c>
      <c r="I73" s="1100">
        <f t="shared" si="10"/>
        <v>3156.25</v>
      </c>
      <c r="J73" s="1101">
        <v>18.399999999999999</v>
      </c>
      <c r="K73" s="1079">
        <f t="shared" si="12"/>
        <v>2300</v>
      </c>
      <c r="L73" s="1101">
        <v>20</v>
      </c>
      <c r="M73" s="1079">
        <f t="shared" si="13"/>
        <v>2500</v>
      </c>
      <c r="N73" s="1101">
        <v>34.130000000000003</v>
      </c>
      <c r="O73" s="1079">
        <f t="shared" si="14"/>
        <v>4266.25</v>
      </c>
    </row>
    <row r="74" spans="1:15" x14ac:dyDescent="0.35">
      <c r="A74" s="1087">
        <f t="shared" si="11"/>
        <v>65</v>
      </c>
      <c r="B74" s="1076" t="s">
        <v>36</v>
      </c>
      <c r="C74" s="1862" t="s">
        <v>2428</v>
      </c>
      <c r="D74" s="1863"/>
      <c r="E74" s="1864"/>
      <c r="F74" s="1089">
        <v>105</v>
      </c>
      <c r="G74" s="1077" t="s">
        <v>3</v>
      </c>
      <c r="H74" s="1099">
        <v>25</v>
      </c>
      <c r="I74" s="1100">
        <f t="shared" si="10"/>
        <v>2625</v>
      </c>
      <c r="J74" s="1101">
        <v>14.95</v>
      </c>
      <c r="K74" s="1079">
        <f t="shared" si="12"/>
        <v>1569.75</v>
      </c>
      <c r="L74" s="1101">
        <v>20</v>
      </c>
      <c r="M74" s="1079">
        <f t="shared" si="13"/>
        <v>2100</v>
      </c>
      <c r="N74" s="1101">
        <v>43</v>
      </c>
      <c r="O74" s="1079">
        <f t="shared" si="14"/>
        <v>4515</v>
      </c>
    </row>
    <row r="75" spans="1:15" x14ac:dyDescent="0.35">
      <c r="A75" s="1087">
        <f t="shared" si="11"/>
        <v>66</v>
      </c>
      <c r="B75" s="1076" t="s">
        <v>36</v>
      </c>
      <c r="C75" s="1862" t="s">
        <v>2429</v>
      </c>
      <c r="D75" s="1863"/>
      <c r="E75" s="1864"/>
      <c r="F75" s="1089">
        <v>12</v>
      </c>
      <c r="G75" s="1090" t="s">
        <v>10</v>
      </c>
      <c r="H75" s="1102">
        <v>580</v>
      </c>
      <c r="I75" s="1100">
        <f t="shared" si="10"/>
        <v>6960</v>
      </c>
      <c r="J75" s="1103">
        <v>870.55</v>
      </c>
      <c r="K75" s="1079">
        <f t="shared" si="12"/>
        <v>10446.599999999999</v>
      </c>
      <c r="L75" s="1103">
        <v>1500</v>
      </c>
      <c r="M75" s="1079">
        <f t="shared" si="13"/>
        <v>18000</v>
      </c>
      <c r="N75" s="1103">
        <v>770</v>
      </c>
      <c r="O75" s="1079">
        <f t="shared" si="14"/>
        <v>9240</v>
      </c>
    </row>
    <row r="76" spans="1:15" x14ac:dyDescent="0.35">
      <c r="A76" s="1087">
        <f t="shared" si="11"/>
        <v>67</v>
      </c>
      <c r="B76" s="1076" t="s">
        <v>36</v>
      </c>
      <c r="C76" s="1862" t="s">
        <v>2430</v>
      </c>
      <c r="D76" s="1863"/>
      <c r="E76" s="1864"/>
      <c r="F76" s="1089">
        <v>1</v>
      </c>
      <c r="G76" s="1090" t="s">
        <v>10</v>
      </c>
      <c r="H76" s="1102">
        <v>3250</v>
      </c>
      <c r="I76" s="1100">
        <f t="shared" si="10"/>
        <v>3250</v>
      </c>
      <c r="J76" s="1103">
        <v>5830.5</v>
      </c>
      <c r="K76" s="1079">
        <f t="shared" si="12"/>
        <v>5830.5</v>
      </c>
      <c r="L76" s="1103">
        <v>2300</v>
      </c>
      <c r="M76" s="1079">
        <f t="shared" si="13"/>
        <v>2300</v>
      </c>
      <c r="N76" s="1103">
        <v>2030</v>
      </c>
      <c r="O76" s="1079">
        <f t="shared" si="14"/>
        <v>2030</v>
      </c>
    </row>
    <row r="77" spans="1:15" x14ac:dyDescent="0.35">
      <c r="A77" s="1087">
        <f t="shared" si="11"/>
        <v>68</v>
      </c>
      <c r="B77" s="1076" t="s">
        <v>36</v>
      </c>
      <c r="C77" s="1862" t="s">
        <v>749</v>
      </c>
      <c r="D77" s="1863"/>
      <c r="E77" s="1864"/>
      <c r="F77" s="1089">
        <v>2</v>
      </c>
      <c r="G77" s="1090" t="s">
        <v>10</v>
      </c>
      <c r="H77" s="1102">
        <v>625</v>
      </c>
      <c r="I77" s="1100">
        <f t="shared" si="10"/>
        <v>1250</v>
      </c>
      <c r="J77" s="1103">
        <v>661.25</v>
      </c>
      <c r="K77" s="1079">
        <f t="shared" si="12"/>
        <v>1322.5</v>
      </c>
      <c r="L77" s="1103">
        <v>900</v>
      </c>
      <c r="M77" s="1079">
        <f t="shared" si="13"/>
        <v>1800</v>
      </c>
      <c r="N77" s="1103">
        <v>900</v>
      </c>
      <c r="O77" s="1079">
        <f t="shared" si="14"/>
        <v>1800</v>
      </c>
    </row>
    <row r="78" spans="1:15" x14ac:dyDescent="0.35">
      <c r="A78" s="1087">
        <f t="shared" si="11"/>
        <v>69</v>
      </c>
      <c r="B78" s="1076" t="s">
        <v>36</v>
      </c>
      <c r="C78" s="1862" t="s">
        <v>748</v>
      </c>
      <c r="D78" s="1863"/>
      <c r="E78" s="1864"/>
      <c r="F78" s="1089">
        <v>2</v>
      </c>
      <c r="G78" s="1090" t="s">
        <v>10</v>
      </c>
      <c r="H78" s="1102">
        <v>1850</v>
      </c>
      <c r="I78" s="1100">
        <f t="shared" si="10"/>
        <v>3700</v>
      </c>
      <c r="J78" s="1103">
        <v>948.75</v>
      </c>
      <c r="K78" s="1079">
        <f t="shared" si="12"/>
        <v>1897.5</v>
      </c>
      <c r="L78" s="1103">
        <v>1150</v>
      </c>
      <c r="M78" s="1079">
        <f t="shared" si="13"/>
        <v>2300</v>
      </c>
      <c r="N78" s="1103">
        <v>1020</v>
      </c>
      <c r="O78" s="1079">
        <f t="shared" si="14"/>
        <v>2040</v>
      </c>
    </row>
    <row r="79" spans="1:15" x14ac:dyDescent="0.35">
      <c r="A79" s="1087">
        <f t="shared" si="11"/>
        <v>70</v>
      </c>
      <c r="B79" s="1076" t="s">
        <v>36</v>
      </c>
      <c r="C79" s="1862" t="s">
        <v>2431</v>
      </c>
      <c r="D79" s="1863"/>
      <c r="E79" s="1864"/>
      <c r="F79" s="1089">
        <v>1</v>
      </c>
      <c r="G79" s="1090" t="s">
        <v>10</v>
      </c>
      <c r="H79" s="1102">
        <v>205</v>
      </c>
      <c r="I79" s="1100">
        <f t="shared" si="10"/>
        <v>205</v>
      </c>
      <c r="J79" s="1103">
        <v>241.5</v>
      </c>
      <c r="K79" s="1079">
        <f t="shared" si="12"/>
        <v>241.5</v>
      </c>
      <c r="L79" s="1103">
        <v>540</v>
      </c>
      <c r="M79" s="1079">
        <f t="shared" si="13"/>
        <v>540</v>
      </c>
      <c r="N79" s="1103">
        <v>440</v>
      </c>
      <c r="O79" s="1079">
        <f t="shared" si="14"/>
        <v>440</v>
      </c>
    </row>
    <row r="80" spans="1:15" x14ac:dyDescent="0.35">
      <c r="A80" s="1087">
        <f t="shared" si="11"/>
        <v>71</v>
      </c>
      <c r="B80" s="1076" t="s">
        <v>36</v>
      </c>
      <c r="C80" s="1862" t="s">
        <v>2432</v>
      </c>
      <c r="D80" s="1863"/>
      <c r="E80" s="1864"/>
      <c r="F80" s="1089">
        <v>1</v>
      </c>
      <c r="G80" s="1090" t="s">
        <v>10</v>
      </c>
      <c r="H80" s="1102">
        <v>125</v>
      </c>
      <c r="I80" s="1100">
        <f t="shared" si="10"/>
        <v>125</v>
      </c>
      <c r="J80" s="1103">
        <v>92</v>
      </c>
      <c r="K80" s="1079">
        <f t="shared" si="12"/>
        <v>92</v>
      </c>
      <c r="L80" s="1103">
        <v>540</v>
      </c>
      <c r="M80" s="1079">
        <f t="shared" si="13"/>
        <v>540</v>
      </c>
      <c r="N80" s="1103">
        <v>180</v>
      </c>
      <c r="O80" s="1079">
        <f t="shared" si="14"/>
        <v>180</v>
      </c>
    </row>
    <row r="81" spans="1:15" x14ac:dyDescent="0.35">
      <c r="A81" s="1087">
        <f t="shared" si="11"/>
        <v>72</v>
      </c>
      <c r="B81" s="1076" t="s">
        <v>36</v>
      </c>
      <c r="C81" s="1862" t="s">
        <v>2433</v>
      </c>
      <c r="D81" s="1863"/>
      <c r="E81" s="1864"/>
      <c r="F81" s="1089">
        <v>1</v>
      </c>
      <c r="G81" s="1090" t="s">
        <v>10</v>
      </c>
      <c r="H81" s="1102">
        <v>365</v>
      </c>
      <c r="I81" s="1100">
        <f t="shared" si="10"/>
        <v>365</v>
      </c>
      <c r="J81" s="1103">
        <v>402.5</v>
      </c>
      <c r="K81" s="1079">
        <f t="shared" si="12"/>
        <v>402.5</v>
      </c>
      <c r="L81" s="1103">
        <v>540</v>
      </c>
      <c r="M81" s="1079">
        <f t="shared" si="13"/>
        <v>540</v>
      </c>
      <c r="N81" s="1103">
        <v>410</v>
      </c>
      <c r="O81" s="1079">
        <f t="shared" si="14"/>
        <v>410</v>
      </c>
    </row>
    <row r="82" spans="1:15" x14ac:dyDescent="0.35">
      <c r="A82" s="1087">
        <f t="shared" si="11"/>
        <v>73</v>
      </c>
      <c r="B82" s="1076" t="s">
        <v>36</v>
      </c>
      <c r="C82" s="1862" t="s">
        <v>2434</v>
      </c>
      <c r="D82" s="1863"/>
      <c r="E82" s="1864"/>
      <c r="F82" s="1089">
        <v>1</v>
      </c>
      <c r="G82" s="1090" t="s">
        <v>10</v>
      </c>
      <c r="H82" s="1102">
        <v>180</v>
      </c>
      <c r="I82" s="1100">
        <f t="shared" si="10"/>
        <v>180</v>
      </c>
      <c r="J82" s="1103">
        <v>212.75</v>
      </c>
      <c r="K82" s="1079">
        <f t="shared" si="12"/>
        <v>212.75</v>
      </c>
      <c r="L82" s="1103">
        <v>320</v>
      </c>
      <c r="M82" s="1079">
        <f t="shared" si="13"/>
        <v>320</v>
      </c>
      <c r="N82" s="1103">
        <v>220</v>
      </c>
      <c r="O82" s="1079">
        <f t="shared" si="14"/>
        <v>220</v>
      </c>
    </row>
    <row r="83" spans="1:15" x14ac:dyDescent="0.35">
      <c r="A83" s="1087">
        <f t="shared" si="11"/>
        <v>74</v>
      </c>
      <c r="B83" s="1076" t="s">
        <v>36</v>
      </c>
      <c r="C83" s="1862" t="s">
        <v>752</v>
      </c>
      <c r="D83" s="1863"/>
      <c r="E83" s="1864"/>
      <c r="F83" s="1089">
        <v>4</v>
      </c>
      <c r="G83" s="1090" t="s">
        <v>10</v>
      </c>
      <c r="H83" s="1102">
        <v>3050</v>
      </c>
      <c r="I83" s="1100">
        <f t="shared" si="10"/>
        <v>12200</v>
      </c>
      <c r="J83" s="1103">
        <v>5543</v>
      </c>
      <c r="K83" s="1079">
        <f t="shared" si="12"/>
        <v>22172</v>
      </c>
      <c r="L83" s="1103">
        <v>3800</v>
      </c>
      <c r="M83" s="1079">
        <f t="shared" si="13"/>
        <v>15200</v>
      </c>
      <c r="N83" s="1103">
        <v>3867</v>
      </c>
      <c r="O83" s="1079">
        <f t="shared" si="14"/>
        <v>15468</v>
      </c>
    </row>
    <row r="84" spans="1:15" x14ac:dyDescent="0.35">
      <c r="A84" s="1087">
        <f t="shared" si="11"/>
        <v>75</v>
      </c>
      <c r="B84" s="1076" t="s">
        <v>36</v>
      </c>
      <c r="C84" s="1862" t="s">
        <v>2435</v>
      </c>
      <c r="D84" s="1863"/>
      <c r="E84" s="1864"/>
      <c r="F84" s="1089">
        <v>1</v>
      </c>
      <c r="G84" s="1090" t="s">
        <v>10</v>
      </c>
      <c r="H84" s="1102">
        <v>700</v>
      </c>
      <c r="I84" s="1100">
        <f t="shared" si="10"/>
        <v>700</v>
      </c>
      <c r="J84" s="1103">
        <v>948.75</v>
      </c>
      <c r="K84" s="1079">
        <f t="shared" si="12"/>
        <v>948.75</v>
      </c>
      <c r="L84" s="1103">
        <v>1450</v>
      </c>
      <c r="M84" s="1079">
        <f t="shared" si="13"/>
        <v>1450</v>
      </c>
      <c r="N84" s="1103">
        <v>670</v>
      </c>
      <c r="O84" s="1079">
        <f t="shared" si="14"/>
        <v>670</v>
      </c>
    </row>
    <row r="85" spans="1:15" x14ac:dyDescent="0.35">
      <c r="A85" s="1087">
        <f t="shared" si="11"/>
        <v>76</v>
      </c>
      <c r="B85" s="1076" t="s">
        <v>36</v>
      </c>
      <c r="C85" s="1862" t="s">
        <v>2436</v>
      </c>
      <c r="D85" s="1863"/>
      <c r="E85" s="1864"/>
      <c r="F85" s="1089">
        <v>1</v>
      </c>
      <c r="G85" s="1090" t="s">
        <v>10</v>
      </c>
      <c r="H85" s="1102">
        <v>1800</v>
      </c>
      <c r="I85" s="1100">
        <f t="shared" si="10"/>
        <v>1800</v>
      </c>
      <c r="J85" s="1103">
        <v>11270</v>
      </c>
      <c r="K85" s="1079">
        <f t="shared" si="12"/>
        <v>11270</v>
      </c>
      <c r="L85" s="1103">
        <v>4100</v>
      </c>
      <c r="M85" s="1079">
        <f t="shared" si="13"/>
        <v>4100</v>
      </c>
      <c r="N85" s="1103">
        <v>2740</v>
      </c>
      <c r="O85" s="1079">
        <f t="shared" si="14"/>
        <v>2740</v>
      </c>
    </row>
    <row r="86" spans="1:15" x14ac:dyDescent="0.35">
      <c r="A86" s="1087">
        <f t="shared" si="11"/>
        <v>77</v>
      </c>
      <c r="B86" s="1076" t="s">
        <v>36</v>
      </c>
      <c r="C86" s="1862" t="s">
        <v>2437</v>
      </c>
      <c r="D86" s="1863"/>
      <c r="E86" s="1864"/>
      <c r="F86" s="1089">
        <v>35</v>
      </c>
      <c r="G86" s="1077" t="s">
        <v>3</v>
      </c>
      <c r="H86" s="1099">
        <v>71</v>
      </c>
      <c r="I86" s="1100">
        <f t="shared" si="10"/>
        <v>2485</v>
      </c>
      <c r="J86" s="1101">
        <v>82.8</v>
      </c>
      <c r="K86" s="1079">
        <f t="shared" si="12"/>
        <v>2898</v>
      </c>
      <c r="L86" s="1101">
        <v>34</v>
      </c>
      <c r="M86" s="1079">
        <f t="shared" si="13"/>
        <v>1190</v>
      </c>
      <c r="N86" s="1101">
        <v>40.450000000000003</v>
      </c>
      <c r="O86" s="1079">
        <f t="shared" si="14"/>
        <v>1415.75</v>
      </c>
    </row>
    <row r="87" spans="1:15" x14ac:dyDescent="0.35">
      <c r="A87" s="1087">
        <f t="shared" si="11"/>
        <v>78</v>
      </c>
      <c r="B87" s="1076" t="s">
        <v>36</v>
      </c>
      <c r="C87" s="1862" t="s">
        <v>2438</v>
      </c>
      <c r="D87" s="1863"/>
      <c r="E87" s="1864"/>
      <c r="F87" s="1089">
        <v>65</v>
      </c>
      <c r="G87" s="1077" t="s">
        <v>3</v>
      </c>
      <c r="H87" s="1099">
        <v>41</v>
      </c>
      <c r="I87" s="1100">
        <f t="shared" si="10"/>
        <v>2665</v>
      </c>
      <c r="J87" s="1101">
        <v>74.75</v>
      </c>
      <c r="K87" s="1079">
        <f t="shared" si="12"/>
        <v>4858.75</v>
      </c>
      <c r="L87" s="1101">
        <v>30</v>
      </c>
      <c r="M87" s="1079">
        <f t="shared" si="13"/>
        <v>1950</v>
      </c>
      <c r="N87" s="1101">
        <v>31.45</v>
      </c>
      <c r="O87" s="1079">
        <f t="shared" si="14"/>
        <v>2044.25</v>
      </c>
    </row>
    <row r="88" spans="1:15" x14ac:dyDescent="0.35">
      <c r="A88" s="1087">
        <f t="shared" si="11"/>
        <v>79</v>
      </c>
      <c r="B88" s="1076" t="s">
        <v>36</v>
      </c>
      <c r="C88" s="1862" t="s">
        <v>2439</v>
      </c>
      <c r="D88" s="1863"/>
      <c r="E88" s="1864"/>
      <c r="F88" s="1089">
        <v>88</v>
      </c>
      <c r="G88" s="1077" t="s">
        <v>3</v>
      </c>
      <c r="H88" s="1099">
        <v>55.5</v>
      </c>
      <c r="I88" s="1100">
        <f t="shared" si="10"/>
        <v>4884</v>
      </c>
      <c r="J88" s="1101">
        <v>102.35</v>
      </c>
      <c r="K88" s="1079">
        <f t="shared" si="12"/>
        <v>9006.7999999999993</v>
      </c>
      <c r="L88" s="1101">
        <v>34</v>
      </c>
      <c r="M88" s="1079">
        <f t="shared" si="13"/>
        <v>2992</v>
      </c>
      <c r="N88" s="1101">
        <v>44.8</v>
      </c>
      <c r="O88" s="1079">
        <f t="shared" si="14"/>
        <v>3942.3999999999996</v>
      </c>
    </row>
    <row r="89" spans="1:15" x14ac:dyDescent="0.35">
      <c r="A89" s="1087">
        <f t="shared" si="11"/>
        <v>80</v>
      </c>
      <c r="B89" s="1076" t="s">
        <v>36</v>
      </c>
      <c r="C89" s="1862" t="s">
        <v>2440</v>
      </c>
      <c r="D89" s="1863"/>
      <c r="E89" s="1864"/>
      <c r="F89" s="1089">
        <v>125</v>
      </c>
      <c r="G89" s="1077" t="s">
        <v>3</v>
      </c>
      <c r="H89" s="1102">
        <v>39</v>
      </c>
      <c r="I89" s="1100">
        <f t="shared" si="10"/>
        <v>4875</v>
      </c>
      <c r="J89" s="1103">
        <v>17.25</v>
      </c>
      <c r="K89" s="1079">
        <f t="shared" si="12"/>
        <v>2156.25</v>
      </c>
      <c r="L89" s="1103">
        <v>19</v>
      </c>
      <c r="M89" s="1079">
        <f t="shared" si="13"/>
        <v>2375</v>
      </c>
      <c r="N89" s="1103">
        <v>45</v>
      </c>
      <c r="O89" s="1079">
        <f t="shared" si="14"/>
        <v>5625</v>
      </c>
    </row>
    <row r="90" spans="1:15" x14ac:dyDescent="0.35">
      <c r="A90" s="1087">
        <f t="shared" si="11"/>
        <v>81</v>
      </c>
      <c r="B90" s="1076" t="s">
        <v>36</v>
      </c>
      <c r="C90" s="1862" t="s">
        <v>2441</v>
      </c>
      <c r="D90" s="1863"/>
      <c r="E90" s="1864"/>
      <c r="F90" s="1089">
        <v>17</v>
      </c>
      <c r="G90" s="1077" t="s">
        <v>3</v>
      </c>
      <c r="H90" s="1099">
        <v>67</v>
      </c>
      <c r="I90" s="1100">
        <f t="shared" si="10"/>
        <v>1139</v>
      </c>
      <c r="J90" s="1101">
        <v>86.25</v>
      </c>
      <c r="K90" s="1079">
        <f t="shared" si="12"/>
        <v>1466.25</v>
      </c>
      <c r="L90" s="1101">
        <v>50</v>
      </c>
      <c r="M90" s="1079">
        <f t="shared" si="13"/>
        <v>850</v>
      </c>
      <c r="N90" s="1101">
        <v>62</v>
      </c>
      <c r="O90" s="1079">
        <f t="shared" si="14"/>
        <v>1054</v>
      </c>
    </row>
    <row r="91" spans="1:15" x14ac:dyDescent="0.35">
      <c r="A91" s="1087">
        <f t="shared" si="11"/>
        <v>82</v>
      </c>
      <c r="B91" s="1076" t="s">
        <v>36</v>
      </c>
      <c r="C91" s="1865" t="s">
        <v>2442</v>
      </c>
      <c r="D91" s="1866"/>
      <c r="E91" s="1867"/>
      <c r="F91" s="1091">
        <v>1</v>
      </c>
      <c r="G91" s="1106" t="s">
        <v>10</v>
      </c>
      <c r="H91" s="1102">
        <v>1920</v>
      </c>
      <c r="I91" s="1100">
        <f t="shared" si="10"/>
        <v>1920</v>
      </c>
      <c r="J91" s="1103">
        <v>2587.5</v>
      </c>
      <c r="K91" s="1079">
        <f t="shared" si="12"/>
        <v>2587.5</v>
      </c>
      <c r="L91" s="1103">
        <v>950</v>
      </c>
      <c r="M91" s="1079">
        <f t="shared" si="13"/>
        <v>950</v>
      </c>
      <c r="N91" s="1103">
        <v>1420</v>
      </c>
      <c r="O91" s="1079">
        <f t="shared" si="14"/>
        <v>1420</v>
      </c>
    </row>
    <row r="92" spans="1:15" x14ac:dyDescent="0.35">
      <c r="A92" s="1087">
        <f t="shared" si="11"/>
        <v>83</v>
      </c>
      <c r="B92" s="1076" t="s">
        <v>36</v>
      </c>
      <c r="C92" s="1865" t="s">
        <v>2443</v>
      </c>
      <c r="D92" s="1866"/>
      <c r="E92" s="1867"/>
      <c r="F92" s="1091">
        <v>2</v>
      </c>
      <c r="G92" s="1106" t="s">
        <v>10</v>
      </c>
      <c r="H92" s="1102">
        <v>1350</v>
      </c>
      <c r="I92" s="1100">
        <f t="shared" si="10"/>
        <v>2700</v>
      </c>
      <c r="J92" s="1103">
        <v>2731.25</v>
      </c>
      <c r="K92" s="1079">
        <f t="shared" si="12"/>
        <v>5462.5</v>
      </c>
      <c r="L92" s="1103">
        <v>1150</v>
      </c>
      <c r="M92" s="1079">
        <f t="shared" si="13"/>
        <v>2300</v>
      </c>
      <c r="N92" s="1103">
        <v>1670</v>
      </c>
      <c r="O92" s="1079">
        <f t="shared" si="14"/>
        <v>3340</v>
      </c>
    </row>
    <row r="93" spans="1:15" x14ac:dyDescent="0.35">
      <c r="A93" s="1087">
        <f t="shared" si="11"/>
        <v>84</v>
      </c>
      <c r="B93" s="1076" t="s">
        <v>36</v>
      </c>
      <c r="C93" s="1865" t="s">
        <v>2444</v>
      </c>
      <c r="D93" s="1866"/>
      <c r="E93" s="1867"/>
      <c r="F93" s="1091">
        <v>1</v>
      </c>
      <c r="G93" s="1106" t="s">
        <v>10</v>
      </c>
      <c r="H93" s="1102">
        <v>1640</v>
      </c>
      <c r="I93" s="1100">
        <f t="shared" si="10"/>
        <v>1640</v>
      </c>
      <c r="J93" s="1103">
        <v>2932.5</v>
      </c>
      <c r="K93" s="1079">
        <f t="shared" si="12"/>
        <v>2932.5</v>
      </c>
      <c r="L93" s="1103">
        <v>1250</v>
      </c>
      <c r="M93" s="1079">
        <f t="shared" si="13"/>
        <v>1250</v>
      </c>
      <c r="N93" s="1103">
        <v>2000</v>
      </c>
      <c r="O93" s="1079">
        <f t="shared" si="14"/>
        <v>2000</v>
      </c>
    </row>
    <row r="94" spans="1:15" x14ac:dyDescent="0.35">
      <c r="A94" s="1087">
        <f t="shared" si="11"/>
        <v>85</v>
      </c>
      <c r="B94" s="1076" t="s">
        <v>36</v>
      </c>
      <c r="C94" s="1862" t="s">
        <v>2445</v>
      </c>
      <c r="D94" s="1863"/>
      <c r="E94" s="1864"/>
      <c r="F94" s="1089">
        <v>4</v>
      </c>
      <c r="G94" s="1090" t="s">
        <v>10</v>
      </c>
      <c r="H94" s="1078">
        <v>1125</v>
      </c>
      <c r="I94" s="1100">
        <f t="shared" si="10"/>
        <v>4500</v>
      </c>
      <c r="J94" s="1080">
        <v>2127.5</v>
      </c>
      <c r="K94" s="1079">
        <f t="shared" si="12"/>
        <v>8510</v>
      </c>
      <c r="L94" s="1080">
        <v>1100</v>
      </c>
      <c r="M94" s="1079">
        <f t="shared" si="13"/>
        <v>4400</v>
      </c>
      <c r="N94" s="1080">
        <v>700</v>
      </c>
      <c r="O94" s="1079">
        <f t="shared" si="14"/>
        <v>2800</v>
      </c>
    </row>
    <row r="95" spans="1:15" x14ac:dyDescent="0.35">
      <c r="A95" s="1087">
        <f t="shared" si="11"/>
        <v>86</v>
      </c>
      <c r="B95" s="1076" t="s">
        <v>36</v>
      </c>
      <c r="C95" s="1862" t="s">
        <v>2446</v>
      </c>
      <c r="D95" s="1863"/>
      <c r="E95" s="1864"/>
      <c r="F95" s="1089">
        <v>33</v>
      </c>
      <c r="G95" s="1077" t="s">
        <v>3</v>
      </c>
      <c r="H95" s="1099">
        <v>96.25</v>
      </c>
      <c r="I95" s="1100">
        <f t="shared" si="10"/>
        <v>3176.25</v>
      </c>
      <c r="J95" s="1101">
        <v>109.25</v>
      </c>
      <c r="K95" s="1079">
        <f t="shared" si="12"/>
        <v>3605.25</v>
      </c>
      <c r="L95" s="1101">
        <v>57</v>
      </c>
      <c r="M95" s="1079">
        <f t="shared" si="13"/>
        <v>1881</v>
      </c>
      <c r="N95" s="1101">
        <v>87</v>
      </c>
      <c r="O95" s="1079">
        <f t="shared" si="14"/>
        <v>2871</v>
      </c>
    </row>
    <row r="96" spans="1:15" ht="15.5" x14ac:dyDescent="0.35">
      <c r="A96" s="1084" t="s">
        <v>764</v>
      </c>
      <c r="B96" s="1085"/>
      <c r="C96" s="1085"/>
      <c r="D96" s="1085"/>
      <c r="E96" s="1085"/>
      <c r="F96" s="1085"/>
      <c r="G96" s="1085"/>
      <c r="H96" s="1084"/>
      <c r="I96" s="1086"/>
      <c r="J96" s="1073"/>
      <c r="K96" s="1079">
        <f t="shared" si="12"/>
        <v>0</v>
      </c>
      <c r="L96" s="1074"/>
      <c r="M96" s="1079">
        <f t="shared" si="13"/>
        <v>0</v>
      </c>
      <c r="N96" s="1074"/>
      <c r="O96" s="1079">
        <f t="shared" si="14"/>
        <v>0</v>
      </c>
    </row>
    <row r="97" spans="1:15" x14ac:dyDescent="0.35">
      <c r="A97" s="1087">
        <f>A95+1</f>
        <v>87</v>
      </c>
      <c r="B97" s="1088">
        <v>659</v>
      </c>
      <c r="C97" s="1862" t="s">
        <v>2447</v>
      </c>
      <c r="D97" s="1863"/>
      <c r="E97" s="1864"/>
      <c r="F97" s="1089">
        <v>1540</v>
      </c>
      <c r="G97" s="1090" t="s">
        <v>8</v>
      </c>
      <c r="H97" s="1078">
        <v>1.1000000000000001</v>
      </c>
      <c r="I97" s="1079">
        <f>H97*F97</f>
        <v>1694.0000000000002</v>
      </c>
      <c r="J97" s="1080">
        <v>2.2000000000000002</v>
      </c>
      <c r="K97" s="1079">
        <f t="shared" si="12"/>
        <v>3388.0000000000005</v>
      </c>
      <c r="L97" s="1080">
        <v>2.5</v>
      </c>
      <c r="M97" s="1079">
        <f t="shared" si="13"/>
        <v>3850</v>
      </c>
      <c r="N97" s="1080">
        <v>6</v>
      </c>
      <c r="O97" s="1079">
        <f t="shared" si="14"/>
        <v>9240</v>
      </c>
    </row>
    <row r="98" spans="1:15" x14ac:dyDescent="0.35">
      <c r="A98" s="1087">
        <f>A97+1</f>
        <v>88</v>
      </c>
      <c r="B98" s="1088">
        <v>659</v>
      </c>
      <c r="C98" s="1862" t="s">
        <v>2448</v>
      </c>
      <c r="D98" s="1863"/>
      <c r="E98" s="1864"/>
      <c r="F98" s="1107">
        <v>0.14000000000000001</v>
      </c>
      <c r="G98" s="1090" t="s">
        <v>247</v>
      </c>
      <c r="H98" s="1078">
        <v>2500</v>
      </c>
      <c r="I98" s="1079">
        <f t="shared" ref="I98:I99" si="15">H98*F98</f>
        <v>350.00000000000006</v>
      </c>
      <c r="J98" s="1080">
        <v>2200</v>
      </c>
      <c r="K98" s="1079">
        <f t="shared" si="12"/>
        <v>308.00000000000006</v>
      </c>
      <c r="L98" s="1080">
        <v>3320</v>
      </c>
      <c r="M98" s="1079">
        <f t="shared" si="13"/>
        <v>464.80000000000007</v>
      </c>
      <c r="N98" s="1080">
        <v>950</v>
      </c>
      <c r="O98" s="1079">
        <f t="shared" si="14"/>
        <v>133</v>
      </c>
    </row>
    <row r="99" spans="1:15" x14ac:dyDescent="0.35">
      <c r="A99" s="1087">
        <f>A98+1</f>
        <v>89</v>
      </c>
      <c r="B99" s="1088">
        <v>659</v>
      </c>
      <c r="C99" s="1862" t="s">
        <v>2449</v>
      </c>
      <c r="D99" s="1863"/>
      <c r="E99" s="1864"/>
      <c r="F99" s="1108">
        <v>4.2</v>
      </c>
      <c r="G99" s="1090" t="s">
        <v>2450</v>
      </c>
      <c r="H99" s="1078">
        <v>200</v>
      </c>
      <c r="I99" s="1079">
        <f t="shared" si="15"/>
        <v>840</v>
      </c>
      <c r="J99" s="1080">
        <v>110</v>
      </c>
      <c r="K99" s="1079">
        <f t="shared" si="12"/>
        <v>462</v>
      </c>
      <c r="L99" s="1080">
        <v>1</v>
      </c>
      <c r="M99" s="1079">
        <f t="shared" si="13"/>
        <v>4.2</v>
      </c>
      <c r="N99" s="1080">
        <v>250</v>
      </c>
      <c r="O99" s="1079">
        <f t="shared" si="14"/>
        <v>1050</v>
      </c>
    </row>
    <row r="100" spans="1:15" ht="15.5" x14ac:dyDescent="0.35">
      <c r="A100" s="1084" t="s">
        <v>804</v>
      </c>
      <c r="B100" s="1085"/>
      <c r="C100" s="1085"/>
      <c r="D100" s="1085"/>
      <c r="E100" s="1085"/>
      <c r="F100" s="1085"/>
      <c r="G100" s="1085"/>
      <c r="H100" s="1084"/>
      <c r="I100" s="1086"/>
      <c r="J100" s="1073"/>
      <c r="K100" s="1079">
        <f t="shared" si="12"/>
        <v>0</v>
      </c>
      <c r="L100" s="1074"/>
      <c r="M100" s="1079">
        <f t="shared" si="13"/>
        <v>0</v>
      </c>
      <c r="N100" s="1074"/>
      <c r="O100" s="1079">
        <f t="shared" si="14"/>
        <v>0</v>
      </c>
    </row>
    <row r="101" spans="1:15" x14ac:dyDescent="0.35">
      <c r="A101" s="1087">
        <f>A99+1</f>
        <v>90</v>
      </c>
      <c r="B101" s="1076" t="s">
        <v>36</v>
      </c>
      <c r="C101" s="1862" t="s">
        <v>809</v>
      </c>
      <c r="D101" s="1863"/>
      <c r="E101" s="1864"/>
      <c r="F101" s="1089">
        <v>1</v>
      </c>
      <c r="G101" s="1077" t="s">
        <v>10</v>
      </c>
      <c r="H101" s="1097">
        <v>11500</v>
      </c>
      <c r="I101" s="1100">
        <f>H101*F101</f>
        <v>11500</v>
      </c>
      <c r="J101" s="1098">
        <v>14119.7</v>
      </c>
      <c r="K101" s="1079">
        <f t="shared" si="12"/>
        <v>14119.7</v>
      </c>
      <c r="L101" s="1098">
        <v>13650</v>
      </c>
      <c r="M101" s="1079">
        <f t="shared" si="13"/>
        <v>13650</v>
      </c>
      <c r="N101" s="1098">
        <v>15000</v>
      </c>
      <c r="O101" s="1079">
        <f t="shared" si="14"/>
        <v>15000</v>
      </c>
    </row>
    <row r="102" spans="1:15" x14ac:dyDescent="0.35">
      <c r="A102" s="1087">
        <f>A101+1</f>
        <v>91</v>
      </c>
      <c r="B102" s="1076" t="s">
        <v>36</v>
      </c>
      <c r="C102" s="1862" t="s">
        <v>813</v>
      </c>
      <c r="D102" s="1863"/>
      <c r="E102" s="1864"/>
      <c r="F102" s="1089">
        <v>12</v>
      </c>
      <c r="G102" s="1077" t="s">
        <v>10</v>
      </c>
      <c r="H102" s="1097">
        <v>225</v>
      </c>
      <c r="I102" s="1100">
        <f t="shared" ref="I102:I104" si="16">H102*F102</f>
        <v>2700</v>
      </c>
      <c r="J102" s="1098">
        <v>121</v>
      </c>
      <c r="K102" s="1079">
        <f t="shared" si="12"/>
        <v>1452</v>
      </c>
      <c r="L102" s="1098">
        <v>170</v>
      </c>
      <c r="M102" s="1079">
        <f t="shared" si="13"/>
        <v>2040</v>
      </c>
      <c r="N102" s="1098">
        <v>100</v>
      </c>
      <c r="O102" s="1079">
        <f t="shared" si="14"/>
        <v>1200</v>
      </c>
    </row>
    <row r="103" spans="1:15" x14ac:dyDescent="0.35">
      <c r="A103" s="1087">
        <f>A102+1</f>
        <v>92</v>
      </c>
      <c r="B103" s="1076" t="s">
        <v>36</v>
      </c>
      <c r="C103" s="1862" t="s">
        <v>929</v>
      </c>
      <c r="D103" s="1863"/>
      <c r="E103" s="1864"/>
      <c r="F103" s="1089">
        <v>1</v>
      </c>
      <c r="G103" s="1077" t="s">
        <v>100</v>
      </c>
      <c r="H103" s="1097">
        <v>75000</v>
      </c>
      <c r="I103" s="1100">
        <f t="shared" si="16"/>
        <v>75000</v>
      </c>
      <c r="J103" s="1098">
        <v>75000</v>
      </c>
      <c r="K103" s="1079">
        <f t="shared" si="12"/>
        <v>75000</v>
      </c>
      <c r="L103" s="1098">
        <v>75000</v>
      </c>
      <c r="M103" s="1079">
        <f t="shared" si="13"/>
        <v>75000</v>
      </c>
      <c r="N103" s="1098">
        <v>75000</v>
      </c>
      <c r="O103" s="1079">
        <f t="shared" si="14"/>
        <v>75000</v>
      </c>
    </row>
    <row r="104" spans="1:15" ht="15" thickBot="1" x14ac:dyDescent="0.4">
      <c r="A104" s="1109">
        <f t="shared" ref="A104" si="17">A103+1</f>
        <v>93</v>
      </c>
      <c r="B104" s="1110" t="s">
        <v>36</v>
      </c>
      <c r="C104" s="1885" t="s">
        <v>2032</v>
      </c>
      <c r="D104" s="1886"/>
      <c r="E104" s="1887"/>
      <c r="F104" s="1111">
        <v>1</v>
      </c>
      <c r="G104" s="1112" t="s">
        <v>100</v>
      </c>
      <c r="H104" s="1113">
        <v>25000</v>
      </c>
      <c r="I104" s="1100">
        <f t="shared" si="16"/>
        <v>25000</v>
      </c>
      <c r="J104" s="1114">
        <v>25000</v>
      </c>
      <c r="K104" s="1079">
        <f t="shared" si="12"/>
        <v>25000</v>
      </c>
      <c r="L104" s="1114">
        <v>25000</v>
      </c>
      <c r="M104" s="1079">
        <f t="shared" si="13"/>
        <v>25000</v>
      </c>
      <c r="N104" s="1114">
        <v>25000</v>
      </c>
      <c r="O104" s="1079">
        <f t="shared" si="14"/>
        <v>25000</v>
      </c>
    </row>
    <row r="105" spans="1:15" ht="16" thickBot="1" x14ac:dyDescent="0.4">
      <c r="A105" s="1888"/>
      <c r="B105" s="1889"/>
      <c r="C105" s="1889"/>
      <c r="D105" s="1889"/>
      <c r="E105" s="1889"/>
      <c r="F105" s="1889"/>
      <c r="G105" s="1889"/>
      <c r="H105" s="1889"/>
      <c r="I105" s="1890"/>
      <c r="J105" s="1073"/>
      <c r="K105" s="1074"/>
      <c r="L105" s="1074"/>
      <c r="M105" s="1074"/>
      <c r="N105" s="1074"/>
      <c r="O105" s="1074"/>
    </row>
    <row r="106" spans="1:15" ht="15.5" thickTop="1" thickBot="1" x14ac:dyDescent="0.4">
      <c r="A106" s="1891" t="s">
        <v>2451</v>
      </c>
      <c r="B106" s="1892"/>
      <c r="C106" s="1892"/>
      <c r="D106" s="1892"/>
      <c r="E106" s="1892"/>
      <c r="F106" s="1892"/>
      <c r="G106" s="1892"/>
      <c r="H106" s="1893"/>
      <c r="I106" s="1115">
        <f>ROUNDUP(SUM(I7:I103),-3)*0</f>
        <v>0</v>
      </c>
      <c r="J106" s="1116"/>
      <c r="K106" s="1115">
        <f>ROUNDUP(SUM(K7:K103),-3)*0</f>
        <v>0</v>
      </c>
      <c r="L106" s="1117"/>
      <c r="M106" s="1115">
        <f>ROUNDUP(SUM(M7:M103),-3)*0</f>
        <v>0</v>
      </c>
      <c r="N106" s="1117"/>
      <c r="O106" s="1115">
        <f>ROUNDUP(SUM(O7:O103),-3)*0</f>
        <v>0</v>
      </c>
    </row>
    <row r="107" spans="1:15" ht="16.5" thickTop="1" thickBot="1" x14ac:dyDescent="0.4">
      <c r="A107" s="1882" t="s">
        <v>2452</v>
      </c>
      <c r="B107" s="1883"/>
      <c r="C107" s="1883"/>
      <c r="D107" s="1883"/>
      <c r="E107" s="1883"/>
      <c r="F107" s="1883"/>
      <c r="G107" s="1883"/>
      <c r="H107" s="1884"/>
      <c r="I107" s="1118">
        <f>ROUNDUP(SUM(I7:I104),-2)+I106</f>
        <v>1094000</v>
      </c>
      <c r="J107" s="1074"/>
      <c r="K107" s="1118">
        <f>ROUNDUP(SUM(K7:K104),-2)+K106</f>
        <v>1108600</v>
      </c>
      <c r="L107" s="1074"/>
      <c r="M107" s="1118">
        <f>ROUNDUP(SUM(M7:M104),-2)+M106</f>
        <v>1239700</v>
      </c>
      <c r="N107" s="1074"/>
      <c r="O107" s="1118">
        <f>ROUNDUP(SUM(O7:O104),-2)+O106</f>
        <v>1367900</v>
      </c>
    </row>
    <row r="108" spans="1:15" ht="15.5" x14ac:dyDescent="0.35">
      <c r="A108" s="1894" t="s">
        <v>2453</v>
      </c>
      <c r="B108" s="1895"/>
      <c r="C108" s="1895"/>
      <c r="D108" s="1895"/>
      <c r="E108" s="1895"/>
      <c r="F108" s="1895"/>
      <c r="G108" s="1895"/>
      <c r="H108" s="1896"/>
      <c r="I108" s="1119">
        <v>0</v>
      </c>
      <c r="J108" s="1120" t="s">
        <v>2454</v>
      </c>
      <c r="K108" s="1119">
        <v>0</v>
      </c>
      <c r="L108" s="1074"/>
      <c r="M108" s="1119">
        <v>0</v>
      </c>
      <c r="N108" s="1074"/>
      <c r="O108" s="1119">
        <v>0</v>
      </c>
    </row>
    <row r="109" spans="1:15" ht="16" thickBot="1" x14ac:dyDescent="0.4">
      <c r="A109" s="1879" t="s">
        <v>2455</v>
      </c>
      <c r="B109" s="1880"/>
      <c r="C109" s="1880"/>
      <c r="D109" s="1880"/>
      <c r="E109" s="1880"/>
      <c r="F109" s="1880"/>
      <c r="G109" s="1880"/>
      <c r="H109" s="1881"/>
      <c r="I109" s="1121">
        <v>0</v>
      </c>
      <c r="J109" s="1120"/>
      <c r="K109" s="1121">
        <v>0</v>
      </c>
      <c r="L109" s="1074"/>
      <c r="M109" s="1121">
        <v>0</v>
      </c>
      <c r="N109" s="1074"/>
      <c r="O109" s="1121">
        <v>0</v>
      </c>
    </row>
    <row r="110" spans="1:15" ht="16" thickBot="1" x14ac:dyDescent="0.4">
      <c r="A110" s="1882" t="s">
        <v>2456</v>
      </c>
      <c r="B110" s="1883"/>
      <c r="C110" s="1883"/>
      <c r="D110" s="1883"/>
      <c r="E110" s="1883"/>
      <c r="F110" s="1883"/>
      <c r="G110" s="1883"/>
      <c r="H110" s="1884"/>
      <c r="I110" s="1122">
        <f>SUM(I7:I104)</f>
        <v>1094000</v>
      </c>
      <c r="J110" s="1074"/>
      <c r="K110" s="1123">
        <f>SUM(K7:K104)</f>
        <v>1108521.5</v>
      </c>
      <c r="L110" s="1074"/>
      <c r="M110" s="1123">
        <f>SUM(M7:M104)</f>
        <v>1239687</v>
      </c>
      <c r="N110" s="1074"/>
      <c r="O110" s="1123">
        <f>SUM(O7:O104)</f>
        <v>1367855.8699999999</v>
      </c>
    </row>
    <row r="111" spans="1:15" ht="15" thickBot="1" x14ac:dyDescent="0.4">
      <c r="A111" s="424"/>
      <c r="B111" s="424"/>
      <c r="C111" s="1124"/>
      <c r="D111" s="1124"/>
      <c r="E111" s="1124"/>
      <c r="F111" s="424"/>
      <c r="G111" s="424"/>
      <c r="H111" s="1125"/>
      <c r="I111" s="424"/>
      <c r="J111" s="424"/>
      <c r="K111" s="424"/>
      <c r="L111" s="424"/>
      <c r="M111" s="424"/>
      <c r="N111" s="424"/>
      <c r="O111" s="424"/>
    </row>
    <row r="112" spans="1:15" ht="16" thickBot="1" x14ac:dyDescent="0.4">
      <c r="A112" s="1882" t="s">
        <v>1186</v>
      </c>
      <c r="B112" s="1883"/>
      <c r="C112" s="1883"/>
      <c r="D112" s="1883"/>
      <c r="E112" s="1883"/>
      <c r="F112" s="1883"/>
      <c r="G112" s="1883"/>
      <c r="H112" s="1884"/>
      <c r="I112" s="1123">
        <v>1094000</v>
      </c>
      <c r="J112" s="1126"/>
      <c r="K112" s="1123">
        <v>1108534</v>
      </c>
      <c r="L112" s="1126"/>
      <c r="M112" s="1123">
        <v>1239687</v>
      </c>
      <c r="N112" s="1126"/>
      <c r="O112" s="1123">
        <v>1367855.87</v>
      </c>
    </row>
    <row r="113" spans="1:15" ht="16" thickBot="1" x14ac:dyDescent="0.4">
      <c r="A113" s="1882" t="s">
        <v>672</v>
      </c>
      <c r="B113" s="1883"/>
      <c r="C113" s="1883"/>
      <c r="D113" s="1883"/>
      <c r="E113" s="1883"/>
      <c r="F113" s="1883"/>
      <c r="G113" s="1883"/>
      <c r="H113" s="1884"/>
      <c r="I113" s="1123">
        <f>I110-I112</f>
        <v>0</v>
      </c>
      <c r="J113" s="1126"/>
      <c r="K113" s="1123">
        <f>K110-K112</f>
        <v>-12.5</v>
      </c>
      <c r="L113" s="1126"/>
      <c r="M113" s="1123">
        <f>M110-M112</f>
        <v>0</v>
      </c>
      <c r="N113" s="1126"/>
      <c r="O113" s="1123">
        <f>O110-O112</f>
        <v>0</v>
      </c>
    </row>
  </sheetData>
  <mergeCells count="108">
    <mergeCell ref="C1:G1"/>
    <mergeCell ref="D2:G2"/>
    <mergeCell ref="A109:H109"/>
    <mergeCell ref="A110:H110"/>
    <mergeCell ref="A112:H112"/>
    <mergeCell ref="A113:H113"/>
    <mergeCell ref="C103:E103"/>
    <mergeCell ref="C104:E104"/>
    <mergeCell ref="A105:I105"/>
    <mergeCell ref="A106:H106"/>
    <mergeCell ref="A107:H107"/>
    <mergeCell ref="A108:H108"/>
    <mergeCell ref="C95:E95"/>
    <mergeCell ref="C97:E97"/>
    <mergeCell ref="C98:E98"/>
    <mergeCell ref="C99:E99"/>
    <mergeCell ref="C101:E101"/>
    <mergeCell ref="C102:E102"/>
    <mergeCell ref="C89:E89"/>
    <mergeCell ref="C90:E90"/>
    <mergeCell ref="C91:E91"/>
    <mergeCell ref="C92:E92"/>
    <mergeCell ref="C93:E93"/>
    <mergeCell ref="C94:E94"/>
    <mergeCell ref="C83:E83"/>
    <mergeCell ref="C84:E84"/>
    <mergeCell ref="C85:E85"/>
    <mergeCell ref="C86:E86"/>
    <mergeCell ref="C87:E87"/>
    <mergeCell ref="C88:E88"/>
    <mergeCell ref="C77:E77"/>
    <mergeCell ref="C78:E78"/>
    <mergeCell ref="C79:E79"/>
    <mergeCell ref="C80:E80"/>
    <mergeCell ref="C81:E81"/>
    <mergeCell ref="C82:E82"/>
    <mergeCell ref="C71:E71"/>
    <mergeCell ref="C72:E72"/>
    <mergeCell ref="C73:E73"/>
    <mergeCell ref="C74:E74"/>
    <mergeCell ref="C75:E75"/>
    <mergeCell ref="C76:E76"/>
    <mergeCell ref="C65:E65"/>
    <mergeCell ref="C66:E66"/>
    <mergeCell ref="C67:E67"/>
    <mergeCell ref="C68:E68"/>
    <mergeCell ref="C69:E69"/>
    <mergeCell ref="C70:E70"/>
    <mergeCell ref="C59:E59"/>
    <mergeCell ref="C60:E60"/>
    <mergeCell ref="C61:E61"/>
    <mergeCell ref="C62:E62"/>
    <mergeCell ref="C63:E63"/>
    <mergeCell ref="C64:E64"/>
    <mergeCell ref="C53:E53"/>
    <mergeCell ref="C54:E54"/>
    <mergeCell ref="C55:E55"/>
    <mergeCell ref="C56:E56"/>
    <mergeCell ref="C57:E57"/>
    <mergeCell ref="C58:E58"/>
    <mergeCell ref="C47:E47"/>
    <mergeCell ref="C48:E48"/>
    <mergeCell ref="C49:E49"/>
    <mergeCell ref="C50:E50"/>
    <mergeCell ref="C51:E51"/>
    <mergeCell ref="C52:E52"/>
    <mergeCell ref="C40:E40"/>
    <mergeCell ref="C41:E41"/>
    <mergeCell ref="C42:E42"/>
    <mergeCell ref="C44:E44"/>
    <mergeCell ref="C45:E45"/>
    <mergeCell ref="C46:E46"/>
    <mergeCell ref="C34:E34"/>
    <mergeCell ref="C35:E35"/>
    <mergeCell ref="C36:E36"/>
    <mergeCell ref="C37:E37"/>
    <mergeCell ref="C38:E38"/>
    <mergeCell ref="C39:E39"/>
    <mergeCell ref="C28:E28"/>
    <mergeCell ref="C29:E29"/>
    <mergeCell ref="C30:E30"/>
    <mergeCell ref="C31:E31"/>
    <mergeCell ref="C32:E32"/>
    <mergeCell ref="C33:E33"/>
    <mergeCell ref="C21:E21"/>
    <mergeCell ref="C22:E22"/>
    <mergeCell ref="C23:E23"/>
    <mergeCell ref="C25:E25"/>
    <mergeCell ref="C26:E26"/>
    <mergeCell ref="C27:E27"/>
    <mergeCell ref="C15:E15"/>
    <mergeCell ref="C16:E16"/>
    <mergeCell ref="C17:E17"/>
    <mergeCell ref="C18:E18"/>
    <mergeCell ref="C19:E19"/>
    <mergeCell ref="C20:E20"/>
    <mergeCell ref="N3:O3"/>
    <mergeCell ref="C5:E5"/>
    <mergeCell ref="A6:I6"/>
    <mergeCell ref="C7:E7"/>
    <mergeCell ref="C9:E9"/>
    <mergeCell ref="C10:E10"/>
    <mergeCell ref="C12:E12"/>
    <mergeCell ref="C13:E13"/>
    <mergeCell ref="C14:E14"/>
    <mergeCell ref="H3:I3"/>
    <mergeCell ref="J3:K3"/>
    <mergeCell ref="L3:M3"/>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71"/>
  <sheetViews>
    <sheetView workbookViewId="0">
      <selection activeCell="C1" sqref="C1:C2"/>
    </sheetView>
  </sheetViews>
  <sheetFormatPr defaultRowHeight="14.5" x14ac:dyDescent="0.35"/>
  <cols>
    <col min="3" max="3" width="66.81640625" customWidth="1"/>
    <col min="6" max="11" width="16.453125" customWidth="1"/>
  </cols>
  <sheetData>
    <row r="1" spans="1:11" x14ac:dyDescent="0.35">
      <c r="C1" s="1897" t="s">
        <v>3395</v>
      </c>
    </row>
    <row r="2" spans="1:11" ht="15" thickBot="1" x14ac:dyDescent="0.4">
      <c r="A2" s="1117"/>
      <c r="B2" s="1117"/>
      <c r="C2" s="1898"/>
      <c r="D2" s="472"/>
      <c r="E2" s="1127"/>
      <c r="F2" s="1902" t="s">
        <v>1592</v>
      </c>
      <c r="G2" s="1903"/>
      <c r="H2" s="1902" t="s">
        <v>1593</v>
      </c>
      <c r="I2" s="1903"/>
      <c r="J2" s="1902" t="s">
        <v>1594</v>
      </c>
      <c r="K2" s="1903"/>
    </row>
    <row r="3" spans="1:11" ht="15" thickTop="1" x14ac:dyDescent="0.35">
      <c r="A3" s="1836" t="s">
        <v>673</v>
      </c>
      <c r="B3" s="1836" t="s">
        <v>674</v>
      </c>
      <c r="C3" s="1836" t="s">
        <v>53</v>
      </c>
      <c r="D3" s="1909" t="s">
        <v>675</v>
      </c>
      <c r="E3" s="1909" t="s">
        <v>676</v>
      </c>
      <c r="F3" s="1904" t="s">
        <v>2388</v>
      </c>
      <c r="G3" s="1906" t="s">
        <v>2389</v>
      </c>
      <c r="H3" s="1907" t="s">
        <v>2388</v>
      </c>
      <c r="I3" s="1906" t="s">
        <v>2389</v>
      </c>
      <c r="J3" s="1907" t="s">
        <v>2388</v>
      </c>
      <c r="K3" s="1906" t="s">
        <v>2389</v>
      </c>
    </row>
    <row r="4" spans="1:11" ht="21" customHeight="1" thickBot="1" x14ac:dyDescent="0.4">
      <c r="A4" s="1837"/>
      <c r="B4" s="1837"/>
      <c r="C4" s="1837"/>
      <c r="D4" s="1910"/>
      <c r="E4" s="1910"/>
      <c r="F4" s="1905"/>
      <c r="G4" s="1837"/>
      <c r="H4" s="1908"/>
      <c r="I4" s="1837"/>
      <c r="J4" s="1908"/>
      <c r="K4" s="1837"/>
    </row>
    <row r="5" spans="1:11" ht="15" customHeight="1" thickBot="1" x14ac:dyDescent="0.4">
      <c r="A5" s="1128"/>
      <c r="B5" s="1129"/>
      <c r="C5" s="327" t="s">
        <v>291</v>
      </c>
      <c r="D5" s="1130"/>
      <c r="E5" s="1130"/>
      <c r="F5" s="1131"/>
      <c r="G5" s="1079"/>
      <c r="H5" s="1080"/>
      <c r="I5" s="1079"/>
      <c r="J5" s="1080"/>
      <c r="K5" s="1079"/>
    </row>
    <row r="6" spans="1:11" ht="15" customHeight="1" thickBot="1" x14ac:dyDescent="0.4">
      <c r="A6" s="850">
        <v>1</v>
      </c>
      <c r="B6" s="851">
        <v>103</v>
      </c>
      <c r="C6" s="853" t="s">
        <v>2457</v>
      </c>
      <c r="D6" s="851">
        <v>1</v>
      </c>
      <c r="E6" s="851" t="s">
        <v>100</v>
      </c>
      <c r="F6" s="1132">
        <v>40000</v>
      </c>
      <c r="G6" s="1079">
        <f t="shared" ref="G6:G61" si="0">F6*D6</f>
        <v>40000</v>
      </c>
      <c r="H6" s="1133">
        <v>49500</v>
      </c>
      <c r="I6" s="1079">
        <f t="shared" ref="I6:I61" si="1">H6*D6</f>
        <v>49500</v>
      </c>
      <c r="J6" s="1133">
        <v>54000</v>
      </c>
      <c r="K6" s="1079">
        <f>J6*D6</f>
        <v>54000</v>
      </c>
    </row>
    <row r="7" spans="1:11" ht="15" customHeight="1" thickBot="1" x14ac:dyDescent="0.4">
      <c r="A7" s="850">
        <v>2</v>
      </c>
      <c r="B7" s="851">
        <v>614</v>
      </c>
      <c r="C7" s="1134" t="s">
        <v>679</v>
      </c>
      <c r="D7" s="851">
        <v>1</v>
      </c>
      <c r="E7" s="851" t="s">
        <v>100</v>
      </c>
      <c r="F7" s="1135">
        <v>3000</v>
      </c>
      <c r="G7" s="1079">
        <f t="shared" si="0"/>
        <v>3000</v>
      </c>
      <c r="H7" s="1133">
        <v>2545</v>
      </c>
      <c r="I7" s="1079">
        <f t="shared" si="1"/>
        <v>2545</v>
      </c>
      <c r="J7" s="1133">
        <v>2760</v>
      </c>
      <c r="K7" s="1079">
        <f t="shared" ref="K7:K61" si="2">J7*D7</f>
        <v>2760</v>
      </c>
    </row>
    <row r="8" spans="1:11" ht="15" customHeight="1" thickBot="1" x14ac:dyDescent="0.4">
      <c r="A8" s="850">
        <v>3</v>
      </c>
      <c r="B8" s="851">
        <v>623</v>
      </c>
      <c r="C8" s="1134" t="s">
        <v>292</v>
      </c>
      <c r="D8" s="851">
        <v>1</v>
      </c>
      <c r="E8" s="851" t="s">
        <v>100</v>
      </c>
      <c r="F8" s="1132">
        <v>10000</v>
      </c>
      <c r="G8" s="1079">
        <f t="shared" si="0"/>
        <v>10000</v>
      </c>
      <c r="H8" s="1133">
        <v>5968</v>
      </c>
      <c r="I8" s="1079">
        <f t="shared" si="1"/>
        <v>5968</v>
      </c>
      <c r="J8" s="1133">
        <v>9500</v>
      </c>
      <c r="K8" s="1079">
        <f t="shared" si="2"/>
        <v>9500</v>
      </c>
    </row>
    <row r="9" spans="1:11" ht="15" customHeight="1" thickBot="1" x14ac:dyDescent="0.4">
      <c r="A9" s="850">
        <v>4</v>
      </c>
      <c r="B9" s="851">
        <v>624</v>
      </c>
      <c r="C9" s="1134" t="s">
        <v>51</v>
      </c>
      <c r="D9" s="851">
        <v>1</v>
      </c>
      <c r="E9" s="851" t="s">
        <v>100</v>
      </c>
      <c r="F9" s="1136">
        <v>10000</v>
      </c>
      <c r="G9" s="1079">
        <f t="shared" si="0"/>
        <v>10000</v>
      </c>
      <c r="H9" s="1133">
        <v>4834</v>
      </c>
      <c r="I9" s="1079">
        <f t="shared" si="1"/>
        <v>4834</v>
      </c>
      <c r="J9" s="1133">
        <v>5200</v>
      </c>
      <c r="K9" s="1079">
        <f t="shared" si="2"/>
        <v>5200</v>
      </c>
    </row>
    <row r="10" spans="1:11" ht="15" customHeight="1" thickBot="1" x14ac:dyDescent="0.4">
      <c r="A10" s="1137"/>
      <c r="B10" s="1138"/>
      <c r="C10" s="351" t="s">
        <v>681</v>
      </c>
      <c r="D10" s="1138"/>
      <c r="E10" s="1138"/>
      <c r="F10" s="1132"/>
      <c r="G10" s="1079">
        <f t="shared" si="0"/>
        <v>0</v>
      </c>
      <c r="H10" s="1133"/>
      <c r="I10" s="1079">
        <f t="shared" si="1"/>
        <v>0</v>
      </c>
      <c r="J10" s="1133"/>
      <c r="K10" s="1079">
        <f t="shared" si="2"/>
        <v>0</v>
      </c>
    </row>
    <row r="11" spans="1:11" ht="15" customHeight="1" thickBot="1" x14ac:dyDescent="0.4">
      <c r="A11" s="850">
        <v>5</v>
      </c>
      <c r="B11" s="851">
        <v>832</v>
      </c>
      <c r="C11" s="1134" t="s">
        <v>2458</v>
      </c>
      <c r="D11" s="851">
        <v>1</v>
      </c>
      <c r="E11" s="851" t="s">
        <v>100</v>
      </c>
      <c r="F11" s="1132">
        <v>27000</v>
      </c>
      <c r="G11" s="1079">
        <f t="shared" si="0"/>
        <v>27000</v>
      </c>
      <c r="H11" s="1133">
        <v>10101</v>
      </c>
      <c r="I11" s="1079">
        <f t="shared" si="1"/>
        <v>10101</v>
      </c>
      <c r="J11" s="1133">
        <v>11400</v>
      </c>
      <c r="K11" s="1079">
        <f t="shared" si="2"/>
        <v>11400</v>
      </c>
    </row>
    <row r="12" spans="1:11" ht="15" customHeight="1" thickBot="1" x14ac:dyDescent="0.4">
      <c r="A12" s="850">
        <v>6</v>
      </c>
      <c r="B12" s="851">
        <v>203</v>
      </c>
      <c r="C12" s="853" t="s">
        <v>2459</v>
      </c>
      <c r="D12" s="851">
        <v>1</v>
      </c>
      <c r="E12" s="851" t="s">
        <v>100</v>
      </c>
      <c r="F12" s="1132">
        <v>8900</v>
      </c>
      <c r="G12" s="1079">
        <f t="shared" si="0"/>
        <v>8900</v>
      </c>
      <c r="H12" s="1133">
        <v>10274</v>
      </c>
      <c r="I12" s="1079">
        <f t="shared" si="1"/>
        <v>10274</v>
      </c>
      <c r="J12" s="1133">
        <v>6600</v>
      </c>
      <c r="K12" s="1079">
        <f t="shared" si="2"/>
        <v>6600</v>
      </c>
    </row>
    <row r="13" spans="1:11" ht="15" customHeight="1" thickBot="1" x14ac:dyDescent="0.4">
      <c r="A13" s="850">
        <v>7</v>
      </c>
      <c r="B13" s="851" t="s">
        <v>36</v>
      </c>
      <c r="C13" s="853" t="s">
        <v>2460</v>
      </c>
      <c r="D13" s="851">
        <v>1</v>
      </c>
      <c r="E13" s="851" t="s">
        <v>100</v>
      </c>
      <c r="F13" s="1136">
        <v>7850</v>
      </c>
      <c r="G13" s="1079">
        <f t="shared" si="0"/>
        <v>7850</v>
      </c>
      <c r="H13" s="1133">
        <v>29011</v>
      </c>
      <c r="I13" s="1079">
        <f t="shared" si="1"/>
        <v>29011</v>
      </c>
      <c r="J13" s="1133">
        <v>30000</v>
      </c>
      <c r="K13" s="1079">
        <f t="shared" si="2"/>
        <v>30000</v>
      </c>
    </row>
    <row r="14" spans="1:11" ht="15" customHeight="1" thickBot="1" x14ac:dyDescent="0.4">
      <c r="A14" s="850">
        <v>8</v>
      </c>
      <c r="B14" s="851">
        <v>651</v>
      </c>
      <c r="C14" s="853" t="s">
        <v>2045</v>
      </c>
      <c r="D14" s="851">
        <v>1</v>
      </c>
      <c r="E14" s="851" t="s">
        <v>100</v>
      </c>
      <c r="F14" s="1132">
        <v>25000</v>
      </c>
      <c r="G14" s="1079">
        <f t="shared" si="0"/>
        <v>25000</v>
      </c>
      <c r="H14" s="1133">
        <v>14539</v>
      </c>
      <c r="I14" s="1079">
        <f t="shared" si="1"/>
        <v>14539</v>
      </c>
      <c r="J14" s="1133">
        <v>30900</v>
      </c>
      <c r="K14" s="1079">
        <f t="shared" si="2"/>
        <v>30900</v>
      </c>
    </row>
    <row r="15" spans="1:11" ht="15" customHeight="1" thickBot="1" x14ac:dyDescent="0.4">
      <c r="A15" s="850">
        <v>9</v>
      </c>
      <c r="B15" s="851">
        <v>652</v>
      </c>
      <c r="C15" s="853" t="s">
        <v>2461</v>
      </c>
      <c r="D15" s="851">
        <v>1</v>
      </c>
      <c r="E15" s="851" t="s">
        <v>100</v>
      </c>
      <c r="F15" s="1132">
        <v>32000</v>
      </c>
      <c r="G15" s="1079">
        <f t="shared" si="0"/>
        <v>32000</v>
      </c>
      <c r="H15" s="1133">
        <v>30012</v>
      </c>
      <c r="I15" s="1079">
        <f t="shared" si="1"/>
        <v>30012</v>
      </c>
      <c r="J15" s="1133">
        <v>37400</v>
      </c>
      <c r="K15" s="1079">
        <f t="shared" si="2"/>
        <v>37400</v>
      </c>
    </row>
    <row r="16" spans="1:11" ht="15" customHeight="1" thickBot="1" x14ac:dyDescent="0.4">
      <c r="A16" s="325"/>
      <c r="B16" s="326"/>
      <c r="C16" s="327" t="s">
        <v>692</v>
      </c>
      <c r="D16" s="326"/>
      <c r="E16" s="326"/>
      <c r="F16" s="1132"/>
      <c r="G16" s="1079">
        <f t="shared" si="0"/>
        <v>0</v>
      </c>
      <c r="H16" s="1133"/>
      <c r="I16" s="1079">
        <f t="shared" si="1"/>
        <v>0</v>
      </c>
      <c r="J16" s="1133"/>
      <c r="K16" s="1079">
        <f t="shared" si="2"/>
        <v>0</v>
      </c>
    </row>
    <row r="17" spans="1:11" ht="15" customHeight="1" thickBot="1" x14ac:dyDescent="0.4">
      <c r="A17" s="850">
        <v>10</v>
      </c>
      <c r="B17" s="851">
        <v>304</v>
      </c>
      <c r="C17" s="853" t="s">
        <v>2462</v>
      </c>
      <c r="D17" s="851">
        <v>25</v>
      </c>
      <c r="E17" s="851" t="s">
        <v>4</v>
      </c>
      <c r="F17" s="1132">
        <v>100</v>
      </c>
      <c r="G17" s="1079">
        <f t="shared" si="0"/>
        <v>2500</v>
      </c>
      <c r="H17" s="1133">
        <v>165</v>
      </c>
      <c r="I17" s="1079">
        <f t="shared" si="1"/>
        <v>4125</v>
      </c>
      <c r="J17" s="1133">
        <v>60</v>
      </c>
      <c r="K17" s="1079">
        <f t="shared" si="2"/>
        <v>1500</v>
      </c>
    </row>
    <row r="18" spans="1:11" ht="15" customHeight="1" thickBot="1" x14ac:dyDescent="0.4">
      <c r="A18" s="850">
        <v>11</v>
      </c>
      <c r="B18" s="851">
        <v>608</v>
      </c>
      <c r="C18" s="853" t="s">
        <v>2330</v>
      </c>
      <c r="D18" s="854">
        <v>2540</v>
      </c>
      <c r="E18" s="851" t="s">
        <v>131</v>
      </c>
      <c r="F18" s="1132">
        <v>9</v>
      </c>
      <c r="G18" s="1079">
        <f t="shared" si="0"/>
        <v>22860</v>
      </c>
      <c r="H18" s="1133">
        <v>11.1</v>
      </c>
      <c r="I18" s="1079">
        <f t="shared" si="1"/>
        <v>28194</v>
      </c>
      <c r="J18" s="1133">
        <v>4.5</v>
      </c>
      <c r="K18" s="1079">
        <f t="shared" si="2"/>
        <v>11430</v>
      </c>
    </row>
    <row r="19" spans="1:11" ht="15" customHeight="1" thickBot="1" x14ac:dyDescent="0.4">
      <c r="A19" s="850">
        <v>12</v>
      </c>
      <c r="B19" s="851">
        <v>608</v>
      </c>
      <c r="C19" s="853" t="s">
        <v>2463</v>
      </c>
      <c r="D19" s="851">
        <v>28</v>
      </c>
      <c r="E19" s="851" t="s">
        <v>3</v>
      </c>
      <c r="F19" s="1132">
        <v>230</v>
      </c>
      <c r="G19" s="1079">
        <f t="shared" si="0"/>
        <v>6440</v>
      </c>
      <c r="H19" s="1133">
        <v>1133</v>
      </c>
      <c r="I19" s="1079">
        <f t="shared" si="1"/>
        <v>31724</v>
      </c>
      <c r="J19" s="1133">
        <v>150</v>
      </c>
      <c r="K19" s="1079">
        <f t="shared" si="2"/>
        <v>4200</v>
      </c>
    </row>
    <row r="20" spans="1:11" ht="15" customHeight="1" thickBot="1" x14ac:dyDescent="0.4">
      <c r="A20" s="325"/>
      <c r="B20" s="326"/>
      <c r="C20" s="327" t="s">
        <v>728</v>
      </c>
      <c r="D20" s="326"/>
      <c r="E20" s="326"/>
      <c r="F20" s="1132"/>
      <c r="G20" s="1079">
        <f t="shared" si="0"/>
        <v>0</v>
      </c>
      <c r="H20" s="1133"/>
      <c r="I20" s="1079">
        <f t="shared" si="1"/>
        <v>0</v>
      </c>
      <c r="J20" s="1133"/>
      <c r="K20" s="1079">
        <f t="shared" si="2"/>
        <v>0</v>
      </c>
    </row>
    <row r="21" spans="1:11" ht="15" customHeight="1" thickBot="1" x14ac:dyDescent="0.4">
      <c r="A21" s="850">
        <v>13</v>
      </c>
      <c r="B21" s="851" t="s">
        <v>36</v>
      </c>
      <c r="C21" s="853" t="s">
        <v>2464</v>
      </c>
      <c r="D21" s="851">
        <v>221</v>
      </c>
      <c r="E21" s="851" t="s">
        <v>3</v>
      </c>
      <c r="F21" s="1132">
        <v>69</v>
      </c>
      <c r="G21" s="1079">
        <f t="shared" si="0"/>
        <v>15249</v>
      </c>
      <c r="H21" s="1133">
        <v>61.22</v>
      </c>
      <c r="I21" s="1079">
        <f t="shared" si="1"/>
        <v>13529.619999999999</v>
      </c>
      <c r="J21" s="1133">
        <v>67.150000000000006</v>
      </c>
      <c r="K21" s="1079">
        <f t="shared" si="2"/>
        <v>14840.150000000001</v>
      </c>
    </row>
    <row r="22" spans="1:11" ht="15" customHeight="1" thickBot="1" x14ac:dyDescent="0.4">
      <c r="A22" s="850">
        <v>14</v>
      </c>
      <c r="B22" s="851" t="s">
        <v>36</v>
      </c>
      <c r="C22" s="853" t="s">
        <v>2465</v>
      </c>
      <c r="D22" s="851">
        <v>209</v>
      </c>
      <c r="E22" s="851" t="s">
        <v>3</v>
      </c>
      <c r="F22" s="1132">
        <v>36</v>
      </c>
      <c r="G22" s="1079">
        <f t="shared" si="0"/>
        <v>7524</v>
      </c>
      <c r="H22" s="1133">
        <v>49.26</v>
      </c>
      <c r="I22" s="1079">
        <f t="shared" si="1"/>
        <v>10295.34</v>
      </c>
      <c r="J22" s="1133">
        <v>35.67</v>
      </c>
      <c r="K22" s="1079">
        <f t="shared" si="2"/>
        <v>7455.0300000000007</v>
      </c>
    </row>
    <row r="23" spans="1:11" ht="15" customHeight="1" thickBot="1" x14ac:dyDescent="0.4">
      <c r="A23" s="850">
        <v>15</v>
      </c>
      <c r="B23" s="851" t="s">
        <v>36</v>
      </c>
      <c r="C23" s="853" t="s">
        <v>2466</v>
      </c>
      <c r="D23" s="851">
        <v>191</v>
      </c>
      <c r="E23" s="851" t="s">
        <v>3</v>
      </c>
      <c r="F23" s="1132">
        <v>23</v>
      </c>
      <c r="G23" s="1079">
        <f t="shared" si="0"/>
        <v>4393</v>
      </c>
      <c r="H23" s="1133">
        <v>34.28</v>
      </c>
      <c r="I23" s="1079">
        <f t="shared" si="1"/>
        <v>6547.4800000000005</v>
      </c>
      <c r="J23" s="1133">
        <v>24.61</v>
      </c>
      <c r="K23" s="1079">
        <f t="shared" si="2"/>
        <v>4700.51</v>
      </c>
    </row>
    <row r="24" spans="1:11" ht="15" customHeight="1" thickBot="1" x14ac:dyDescent="0.4">
      <c r="A24" s="325">
        <v>16</v>
      </c>
      <c r="B24" s="326" t="s">
        <v>36</v>
      </c>
      <c r="C24" s="853" t="s">
        <v>2467</v>
      </c>
      <c r="D24" s="851">
        <v>980</v>
      </c>
      <c r="E24" s="326" t="s">
        <v>3</v>
      </c>
      <c r="F24" s="1132">
        <v>10</v>
      </c>
      <c r="G24" s="1079">
        <f t="shared" si="0"/>
        <v>9800</v>
      </c>
      <c r="H24" s="1133">
        <v>3.3</v>
      </c>
      <c r="I24" s="1139">
        <f t="shared" si="1"/>
        <v>3234</v>
      </c>
      <c r="J24" s="1133">
        <v>6</v>
      </c>
      <c r="K24" s="1079">
        <f t="shared" si="2"/>
        <v>5880</v>
      </c>
    </row>
    <row r="25" spans="1:11" ht="15" customHeight="1" thickBot="1" x14ac:dyDescent="0.4">
      <c r="A25" s="850">
        <v>17</v>
      </c>
      <c r="B25" s="851" t="s">
        <v>36</v>
      </c>
      <c r="C25" s="853" t="s">
        <v>2468</v>
      </c>
      <c r="D25" s="851">
        <v>505</v>
      </c>
      <c r="E25" s="851" t="s">
        <v>3</v>
      </c>
      <c r="F25" s="1132">
        <v>9</v>
      </c>
      <c r="G25" s="1079">
        <f t="shared" si="0"/>
        <v>4545</v>
      </c>
      <c r="H25" s="1133">
        <v>3.3</v>
      </c>
      <c r="I25" s="1079">
        <f t="shared" si="1"/>
        <v>1666.5</v>
      </c>
      <c r="J25" s="1133">
        <v>6</v>
      </c>
      <c r="K25" s="1079">
        <f t="shared" si="2"/>
        <v>3030</v>
      </c>
    </row>
    <row r="26" spans="1:11" ht="15" customHeight="1" thickBot="1" x14ac:dyDescent="0.4">
      <c r="A26" s="850">
        <v>18</v>
      </c>
      <c r="B26" s="851" t="s">
        <v>36</v>
      </c>
      <c r="C26" s="853" t="s">
        <v>2469</v>
      </c>
      <c r="D26" s="851">
        <v>241</v>
      </c>
      <c r="E26" s="851" t="s">
        <v>3</v>
      </c>
      <c r="F26" s="1132">
        <v>12</v>
      </c>
      <c r="G26" s="1079">
        <f t="shared" si="0"/>
        <v>2892</v>
      </c>
      <c r="H26" s="1133">
        <v>2.75</v>
      </c>
      <c r="I26" s="1079">
        <f t="shared" si="1"/>
        <v>662.75</v>
      </c>
      <c r="J26" s="1133">
        <v>4</v>
      </c>
      <c r="K26" s="1079">
        <f t="shared" si="2"/>
        <v>964</v>
      </c>
    </row>
    <row r="27" spans="1:11" ht="15" customHeight="1" thickBot="1" x14ac:dyDescent="0.4">
      <c r="A27" s="850">
        <v>19</v>
      </c>
      <c r="B27" s="851" t="s">
        <v>36</v>
      </c>
      <c r="C27" s="853" t="s">
        <v>2470</v>
      </c>
      <c r="D27" s="854">
        <v>4016</v>
      </c>
      <c r="E27" s="851" t="s">
        <v>3</v>
      </c>
      <c r="F27" s="1132">
        <v>17</v>
      </c>
      <c r="G27" s="1079">
        <f t="shared" si="0"/>
        <v>68272</v>
      </c>
      <c r="H27" s="1133">
        <v>8.75</v>
      </c>
      <c r="I27" s="1079">
        <f t="shared" si="1"/>
        <v>35140</v>
      </c>
      <c r="J27" s="1133">
        <v>6.67</v>
      </c>
      <c r="K27" s="1079">
        <f t="shared" si="2"/>
        <v>26786.720000000001</v>
      </c>
    </row>
    <row r="28" spans="1:11" ht="15" customHeight="1" thickBot="1" x14ac:dyDescent="0.4">
      <c r="A28" s="850">
        <v>20</v>
      </c>
      <c r="B28" s="851" t="s">
        <v>36</v>
      </c>
      <c r="C28" s="853" t="s">
        <v>2471</v>
      </c>
      <c r="D28" s="851">
        <v>241</v>
      </c>
      <c r="E28" s="851" t="s">
        <v>3</v>
      </c>
      <c r="F28" s="1140">
        <v>2.4</v>
      </c>
      <c r="G28" s="1079">
        <f t="shared" si="0"/>
        <v>578.4</v>
      </c>
      <c r="H28" s="1133">
        <v>2.96</v>
      </c>
      <c r="I28" s="1079">
        <f t="shared" si="1"/>
        <v>713.36</v>
      </c>
      <c r="J28" s="1133">
        <v>2.85</v>
      </c>
      <c r="K28" s="1079">
        <f t="shared" si="2"/>
        <v>686.85</v>
      </c>
    </row>
    <row r="29" spans="1:11" ht="15" customHeight="1" thickBot="1" x14ac:dyDescent="0.4">
      <c r="A29" s="850">
        <v>21</v>
      </c>
      <c r="B29" s="851" t="s">
        <v>36</v>
      </c>
      <c r="C29" s="853" t="s">
        <v>2472</v>
      </c>
      <c r="D29" s="851">
        <v>10</v>
      </c>
      <c r="E29" s="851" t="s">
        <v>10</v>
      </c>
      <c r="F29" s="1140">
        <v>1700</v>
      </c>
      <c r="G29" s="1079">
        <f t="shared" si="0"/>
        <v>17000</v>
      </c>
      <c r="H29" s="1133">
        <v>1815</v>
      </c>
      <c r="I29" s="1079">
        <f t="shared" si="1"/>
        <v>18150</v>
      </c>
      <c r="J29" s="1133">
        <v>1250</v>
      </c>
      <c r="K29" s="1079">
        <f t="shared" si="2"/>
        <v>12500</v>
      </c>
    </row>
    <row r="30" spans="1:11" ht="15" customHeight="1" thickBot="1" x14ac:dyDescent="0.4">
      <c r="A30" s="850">
        <v>22</v>
      </c>
      <c r="B30" s="851" t="s">
        <v>36</v>
      </c>
      <c r="C30" s="853" t="s">
        <v>2473</v>
      </c>
      <c r="D30" s="851">
        <v>3</v>
      </c>
      <c r="E30" s="851" t="s">
        <v>10</v>
      </c>
      <c r="F30" s="1140">
        <v>250</v>
      </c>
      <c r="G30" s="1079">
        <f t="shared" si="0"/>
        <v>750</v>
      </c>
      <c r="H30" s="1133">
        <v>750</v>
      </c>
      <c r="I30" s="1079">
        <f t="shared" si="1"/>
        <v>2250</v>
      </c>
      <c r="J30" s="1133">
        <v>217</v>
      </c>
      <c r="K30" s="1079">
        <f t="shared" si="2"/>
        <v>651</v>
      </c>
    </row>
    <row r="31" spans="1:11" ht="15" customHeight="1" thickBot="1" x14ac:dyDescent="0.4">
      <c r="A31" s="850">
        <v>23</v>
      </c>
      <c r="B31" s="851" t="s">
        <v>36</v>
      </c>
      <c r="C31" s="853" t="s">
        <v>2474</v>
      </c>
      <c r="D31" s="851">
        <v>8.3000000000000007</v>
      </c>
      <c r="E31" s="851" t="s">
        <v>4</v>
      </c>
      <c r="F31" s="1140">
        <v>361.45</v>
      </c>
      <c r="G31" s="1079">
        <f t="shared" si="0"/>
        <v>3000.0350000000003</v>
      </c>
      <c r="H31" s="1133">
        <v>347.6</v>
      </c>
      <c r="I31" s="1079">
        <f t="shared" si="1"/>
        <v>2885.0800000000004</v>
      </c>
      <c r="J31" s="1133">
        <v>348.19</v>
      </c>
      <c r="K31" s="1079">
        <f t="shared" si="2"/>
        <v>2889.9770000000003</v>
      </c>
    </row>
    <row r="32" spans="1:11" ht="15" customHeight="1" thickBot="1" x14ac:dyDescent="0.4">
      <c r="A32" s="1141"/>
      <c r="B32" s="1142"/>
      <c r="C32" s="852" t="s">
        <v>764</v>
      </c>
      <c r="D32" s="1129"/>
      <c r="E32" s="1129"/>
      <c r="F32" s="1143"/>
      <c r="G32" s="1079">
        <f t="shared" si="0"/>
        <v>0</v>
      </c>
      <c r="H32" s="1133"/>
      <c r="I32" s="1079">
        <f t="shared" si="1"/>
        <v>0</v>
      </c>
      <c r="J32" s="1133"/>
      <c r="K32" s="1079">
        <f t="shared" si="2"/>
        <v>0</v>
      </c>
    </row>
    <row r="33" spans="1:11" ht="15" customHeight="1" thickBot="1" x14ac:dyDescent="0.4">
      <c r="A33" s="850">
        <v>24</v>
      </c>
      <c r="B33" s="851">
        <v>659</v>
      </c>
      <c r="C33" s="853" t="s">
        <v>2475</v>
      </c>
      <c r="D33" s="851">
        <v>12615</v>
      </c>
      <c r="E33" s="854" t="s">
        <v>8</v>
      </c>
      <c r="F33" s="1143">
        <v>2</v>
      </c>
      <c r="G33" s="1079">
        <f t="shared" si="0"/>
        <v>25230</v>
      </c>
      <c r="H33" s="1133">
        <v>2.09</v>
      </c>
      <c r="I33" s="1079">
        <f t="shared" si="1"/>
        <v>26365.35</v>
      </c>
      <c r="J33" s="1133">
        <v>1.25</v>
      </c>
      <c r="K33" s="1079">
        <f t="shared" si="2"/>
        <v>15768.75</v>
      </c>
    </row>
    <row r="34" spans="1:11" ht="15" customHeight="1" thickBot="1" x14ac:dyDescent="0.4">
      <c r="A34" s="1141"/>
      <c r="B34" s="326"/>
      <c r="C34" s="852" t="s">
        <v>804</v>
      </c>
      <c r="D34" s="328"/>
      <c r="E34" s="328"/>
      <c r="F34" s="1143"/>
      <c r="G34" s="1079">
        <f t="shared" si="0"/>
        <v>0</v>
      </c>
      <c r="H34" s="1133"/>
      <c r="I34" s="1079">
        <f t="shared" si="1"/>
        <v>0</v>
      </c>
      <c r="J34" s="1133"/>
      <c r="K34" s="1079">
        <f t="shared" si="2"/>
        <v>0</v>
      </c>
    </row>
    <row r="35" spans="1:11" ht="15" customHeight="1" thickBot="1" x14ac:dyDescent="0.4">
      <c r="A35" s="850">
        <v>25</v>
      </c>
      <c r="B35" s="851" t="s">
        <v>36</v>
      </c>
      <c r="C35" s="1134" t="s">
        <v>813</v>
      </c>
      <c r="D35" s="851">
        <v>2</v>
      </c>
      <c r="E35" s="851" t="s">
        <v>10</v>
      </c>
      <c r="F35" s="1144">
        <v>900</v>
      </c>
      <c r="G35" s="1079">
        <f t="shared" si="0"/>
        <v>1800</v>
      </c>
      <c r="H35" s="1133">
        <v>500</v>
      </c>
      <c r="I35" s="1079">
        <f t="shared" si="1"/>
        <v>1000</v>
      </c>
      <c r="J35" s="1133">
        <v>760</v>
      </c>
      <c r="K35" s="1079">
        <f t="shared" si="2"/>
        <v>1520</v>
      </c>
    </row>
    <row r="36" spans="1:11" ht="15" customHeight="1" thickBot="1" x14ac:dyDescent="0.4">
      <c r="A36" s="850">
        <v>26</v>
      </c>
      <c r="B36" s="851" t="s">
        <v>36</v>
      </c>
      <c r="C36" s="1134" t="s">
        <v>2476</v>
      </c>
      <c r="D36" s="851">
        <v>2</v>
      </c>
      <c r="E36" s="851" t="s">
        <v>10</v>
      </c>
      <c r="F36" s="1144">
        <v>500</v>
      </c>
      <c r="G36" s="1079">
        <f t="shared" si="0"/>
        <v>1000</v>
      </c>
      <c r="H36" s="1133">
        <v>650</v>
      </c>
      <c r="I36" s="1079">
        <f t="shared" si="1"/>
        <v>1300</v>
      </c>
      <c r="J36" s="1133">
        <v>497.5</v>
      </c>
      <c r="K36" s="1079">
        <f t="shared" si="2"/>
        <v>995</v>
      </c>
    </row>
    <row r="37" spans="1:11" ht="15" customHeight="1" thickBot="1" x14ac:dyDescent="0.4">
      <c r="A37" s="850"/>
      <c r="B37" s="851"/>
      <c r="C37" s="1145" t="s">
        <v>2477</v>
      </c>
      <c r="D37" s="873"/>
      <c r="E37" s="873"/>
      <c r="F37" s="1143"/>
      <c r="G37" s="1079">
        <f t="shared" si="0"/>
        <v>0</v>
      </c>
      <c r="H37" s="1133"/>
      <c r="I37" s="1079">
        <f t="shared" si="1"/>
        <v>0</v>
      </c>
      <c r="J37" s="1133"/>
      <c r="K37" s="1079">
        <f t="shared" si="2"/>
        <v>0</v>
      </c>
    </row>
    <row r="38" spans="1:11" ht="15" customHeight="1" thickBot="1" x14ac:dyDescent="0.4">
      <c r="A38" s="850">
        <v>27</v>
      </c>
      <c r="B38" s="851" t="s">
        <v>36</v>
      </c>
      <c r="C38" s="1146" t="s">
        <v>2478</v>
      </c>
      <c r="D38" s="873">
        <v>1</v>
      </c>
      <c r="E38" s="873" t="s">
        <v>100</v>
      </c>
      <c r="F38" s="1144">
        <v>367596.03</v>
      </c>
      <c r="G38" s="1079">
        <f t="shared" si="0"/>
        <v>367596.03</v>
      </c>
      <c r="H38" s="1133">
        <v>383020.56</v>
      </c>
      <c r="I38" s="1079">
        <f t="shared" si="1"/>
        <v>383020.56</v>
      </c>
      <c r="J38" s="1133">
        <v>413111</v>
      </c>
      <c r="K38" s="1079">
        <f t="shared" si="2"/>
        <v>413111</v>
      </c>
    </row>
    <row r="39" spans="1:11" ht="15" customHeight="1" thickBot="1" x14ac:dyDescent="0.4">
      <c r="A39" s="850">
        <v>28</v>
      </c>
      <c r="B39" s="851" t="s">
        <v>36</v>
      </c>
      <c r="C39" s="1146" t="s">
        <v>2479</v>
      </c>
      <c r="D39" s="873">
        <v>1</v>
      </c>
      <c r="E39" s="873" t="s">
        <v>100</v>
      </c>
      <c r="F39" s="1144">
        <v>367596.03</v>
      </c>
      <c r="G39" s="1079">
        <f t="shared" si="0"/>
        <v>367596.03</v>
      </c>
      <c r="H39" s="1133">
        <v>383020.56</v>
      </c>
      <c r="I39" s="1079">
        <f t="shared" si="1"/>
        <v>383020.56</v>
      </c>
      <c r="J39" s="1133">
        <v>413714</v>
      </c>
      <c r="K39" s="1079">
        <f t="shared" si="2"/>
        <v>413714</v>
      </c>
    </row>
    <row r="40" spans="1:11" ht="15" customHeight="1" thickBot="1" x14ac:dyDescent="0.4">
      <c r="A40" s="850">
        <v>29</v>
      </c>
      <c r="B40" s="851" t="s">
        <v>36</v>
      </c>
      <c r="C40" s="1146" t="s">
        <v>2480</v>
      </c>
      <c r="D40" s="873">
        <v>1</v>
      </c>
      <c r="E40" s="873" t="s">
        <v>100</v>
      </c>
      <c r="F40" s="1144">
        <v>367596.03</v>
      </c>
      <c r="G40" s="1079">
        <f t="shared" si="0"/>
        <v>367596.03</v>
      </c>
      <c r="H40" s="1133">
        <v>383020.56</v>
      </c>
      <c r="I40" s="1079">
        <f t="shared" si="1"/>
        <v>383020.56</v>
      </c>
      <c r="J40" s="1133">
        <v>403072</v>
      </c>
      <c r="K40" s="1079">
        <f t="shared" si="2"/>
        <v>403072</v>
      </c>
    </row>
    <row r="41" spans="1:11" ht="15" customHeight="1" thickBot="1" x14ac:dyDescent="0.4">
      <c r="A41" s="850">
        <v>30</v>
      </c>
      <c r="B41" s="851" t="s">
        <v>36</v>
      </c>
      <c r="C41" s="1146" t="s">
        <v>2481</v>
      </c>
      <c r="D41" s="873">
        <v>1</v>
      </c>
      <c r="E41" s="873" t="s">
        <v>100</v>
      </c>
      <c r="F41" s="1144">
        <v>423477.61</v>
      </c>
      <c r="G41" s="1079">
        <f t="shared" si="0"/>
        <v>423477.61</v>
      </c>
      <c r="H41" s="1133">
        <v>404299.48</v>
      </c>
      <c r="I41" s="1079">
        <f t="shared" si="1"/>
        <v>404299.48</v>
      </c>
      <c r="J41" s="1133">
        <v>435791</v>
      </c>
      <c r="K41" s="1079">
        <f t="shared" si="2"/>
        <v>435791</v>
      </c>
    </row>
    <row r="42" spans="1:11" ht="15" customHeight="1" thickBot="1" x14ac:dyDescent="0.4">
      <c r="A42" s="850">
        <v>31</v>
      </c>
      <c r="B42" s="851" t="s">
        <v>36</v>
      </c>
      <c r="C42" s="1146" t="s">
        <v>2482</v>
      </c>
      <c r="D42" s="873">
        <v>1</v>
      </c>
      <c r="E42" s="873" t="s">
        <v>100</v>
      </c>
      <c r="F42" s="1144">
        <v>423477.61</v>
      </c>
      <c r="G42" s="1079">
        <f t="shared" si="0"/>
        <v>423477.61</v>
      </c>
      <c r="H42" s="1133">
        <v>404299.48</v>
      </c>
      <c r="I42" s="1079">
        <f t="shared" si="1"/>
        <v>404299.48</v>
      </c>
      <c r="J42" s="1133">
        <v>432748</v>
      </c>
      <c r="K42" s="1079">
        <f t="shared" si="2"/>
        <v>432748</v>
      </c>
    </row>
    <row r="43" spans="1:11" ht="15" customHeight="1" thickBot="1" x14ac:dyDescent="0.4">
      <c r="A43" s="850">
        <v>32</v>
      </c>
      <c r="B43" s="851" t="s">
        <v>36</v>
      </c>
      <c r="C43" s="1146" t="s">
        <v>2483</v>
      </c>
      <c r="D43" s="873">
        <v>1</v>
      </c>
      <c r="E43" s="873" t="s">
        <v>100</v>
      </c>
      <c r="F43" s="1144">
        <v>423477.61</v>
      </c>
      <c r="G43" s="1079">
        <f t="shared" si="0"/>
        <v>423477.61</v>
      </c>
      <c r="H43" s="1133">
        <v>404299.48</v>
      </c>
      <c r="I43" s="1079">
        <f t="shared" si="1"/>
        <v>404299.48</v>
      </c>
      <c r="J43" s="1133">
        <v>434173</v>
      </c>
      <c r="K43" s="1079">
        <f t="shared" si="2"/>
        <v>434173</v>
      </c>
    </row>
    <row r="44" spans="1:11" ht="15" customHeight="1" thickBot="1" x14ac:dyDescent="0.4">
      <c r="A44" s="850">
        <v>33</v>
      </c>
      <c r="B44" s="851" t="s">
        <v>36</v>
      </c>
      <c r="C44" s="1146" t="s">
        <v>2484</v>
      </c>
      <c r="D44" s="873">
        <v>1</v>
      </c>
      <c r="E44" s="873" t="s">
        <v>100</v>
      </c>
      <c r="F44" s="1144">
        <v>423477.61</v>
      </c>
      <c r="G44" s="1079">
        <f t="shared" si="0"/>
        <v>423477.61</v>
      </c>
      <c r="H44" s="1133">
        <v>404299.48</v>
      </c>
      <c r="I44" s="1079">
        <f t="shared" si="1"/>
        <v>404299.48</v>
      </c>
      <c r="J44" s="1133">
        <v>432224</v>
      </c>
      <c r="K44" s="1079">
        <f t="shared" si="2"/>
        <v>432224</v>
      </c>
    </row>
    <row r="45" spans="1:11" ht="15" customHeight="1" thickBot="1" x14ac:dyDescent="0.4">
      <c r="A45" s="850">
        <v>34</v>
      </c>
      <c r="B45" s="851" t="s">
        <v>36</v>
      </c>
      <c r="C45" s="1146" t="s">
        <v>2485</v>
      </c>
      <c r="D45" s="873">
        <v>1</v>
      </c>
      <c r="E45" s="873" t="s">
        <v>100</v>
      </c>
      <c r="F45" s="1136">
        <v>367596.03</v>
      </c>
      <c r="G45" s="1079">
        <f t="shared" si="0"/>
        <v>367596.03</v>
      </c>
      <c r="H45" s="1133">
        <v>383020.56</v>
      </c>
      <c r="I45" s="1079">
        <f t="shared" si="1"/>
        <v>383020.56</v>
      </c>
      <c r="J45" s="1133">
        <v>412358</v>
      </c>
      <c r="K45" s="1079">
        <f t="shared" si="2"/>
        <v>412358</v>
      </c>
    </row>
    <row r="46" spans="1:11" ht="15" customHeight="1" thickBot="1" x14ac:dyDescent="0.4">
      <c r="A46" s="850">
        <v>35</v>
      </c>
      <c r="B46" s="851" t="s">
        <v>36</v>
      </c>
      <c r="C46" s="1146" t="s">
        <v>2486</v>
      </c>
      <c r="D46" s="873">
        <v>1</v>
      </c>
      <c r="E46" s="873" t="s">
        <v>100</v>
      </c>
      <c r="F46" s="1136">
        <v>367596.03</v>
      </c>
      <c r="G46" s="1079">
        <f t="shared" si="0"/>
        <v>367596.03</v>
      </c>
      <c r="H46" s="1133">
        <v>383020.56</v>
      </c>
      <c r="I46" s="1079">
        <f t="shared" si="1"/>
        <v>383020.56</v>
      </c>
      <c r="J46" s="1133">
        <v>414135</v>
      </c>
      <c r="K46" s="1079">
        <f t="shared" si="2"/>
        <v>414135</v>
      </c>
    </row>
    <row r="47" spans="1:11" ht="15" customHeight="1" thickBot="1" x14ac:dyDescent="0.4">
      <c r="A47" s="850">
        <v>36</v>
      </c>
      <c r="B47" s="851" t="s">
        <v>36</v>
      </c>
      <c r="C47" s="1146" t="s">
        <v>2487</v>
      </c>
      <c r="D47" s="873">
        <v>1</v>
      </c>
      <c r="E47" s="873" t="s">
        <v>100</v>
      </c>
      <c r="F47" s="1136">
        <v>367596.03</v>
      </c>
      <c r="G47" s="1079">
        <f t="shared" si="0"/>
        <v>367596.03</v>
      </c>
      <c r="H47" s="1133">
        <v>383020.56</v>
      </c>
      <c r="I47" s="1079">
        <f t="shared" si="1"/>
        <v>383020.56</v>
      </c>
      <c r="J47" s="1133">
        <v>413018</v>
      </c>
      <c r="K47" s="1079">
        <f t="shared" si="2"/>
        <v>413018</v>
      </c>
    </row>
    <row r="48" spans="1:11" ht="15" customHeight="1" thickBot="1" x14ac:dyDescent="0.4">
      <c r="A48" s="1141"/>
      <c r="B48" s="851"/>
      <c r="C48" s="1145" t="s">
        <v>2488</v>
      </c>
      <c r="D48" s="873"/>
      <c r="E48" s="873"/>
      <c r="F48" s="1136"/>
      <c r="G48" s="1079">
        <f t="shared" si="0"/>
        <v>0</v>
      </c>
      <c r="H48" s="1133"/>
      <c r="I48" s="1079">
        <f t="shared" si="1"/>
        <v>0</v>
      </c>
      <c r="J48" s="1133"/>
      <c r="K48" s="1079">
        <f t="shared" si="2"/>
        <v>0</v>
      </c>
    </row>
    <row r="49" spans="1:11" ht="15" customHeight="1" thickBot="1" x14ac:dyDescent="0.4">
      <c r="A49" s="850">
        <v>37</v>
      </c>
      <c r="B49" s="851" t="s">
        <v>36</v>
      </c>
      <c r="C49" s="876" t="s">
        <v>2489</v>
      </c>
      <c r="D49" s="873">
        <v>8</v>
      </c>
      <c r="E49" s="873" t="s">
        <v>10</v>
      </c>
      <c r="F49" s="1136">
        <v>700</v>
      </c>
      <c r="G49" s="1079">
        <f t="shared" si="0"/>
        <v>5600</v>
      </c>
      <c r="H49" s="1133">
        <v>642</v>
      </c>
      <c r="I49" s="1139">
        <f t="shared" si="1"/>
        <v>5136</v>
      </c>
      <c r="J49" s="1133">
        <v>619</v>
      </c>
      <c r="K49" s="1079">
        <f t="shared" si="2"/>
        <v>4952</v>
      </c>
    </row>
    <row r="50" spans="1:11" ht="15" customHeight="1" thickBot="1" x14ac:dyDescent="0.4">
      <c r="A50" s="850">
        <v>38</v>
      </c>
      <c r="B50" s="851" t="s">
        <v>36</v>
      </c>
      <c r="C50" s="876" t="s">
        <v>2490</v>
      </c>
      <c r="D50" s="873">
        <v>2</v>
      </c>
      <c r="E50" s="873" t="s">
        <v>10</v>
      </c>
      <c r="F50" s="1136">
        <v>1400</v>
      </c>
      <c r="G50" s="1079">
        <f t="shared" si="0"/>
        <v>2800</v>
      </c>
      <c r="H50" s="1133">
        <v>1335</v>
      </c>
      <c r="I50" s="1079">
        <f t="shared" si="1"/>
        <v>2670</v>
      </c>
      <c r="J50" s="1133">
        <v>1134</v>
      </c>
      <c r="K50" s="1079">
        <f t="shared" si="2"/>
        <v>2268</v>
      </c>
    </row>
    <row r="51" spans="1:11" ht="15" customHeight="1" thickBot="1" x14ac:dyDescent="0.4">
      <c r="A51" s="850">
        <v>39</v>
      </c>
      <c r="B51" s="851" t="s">
        <v>36</v>
      </c>
      <c r="C51" s="876" t="s">
        <v>2491</v>
      </c>
      <c r="D51" s="873">
        <v>10</v>
      </c>
      <c r="E51" s="873" t="s">
        <v>10</v>
      </c>
      <c r="F51" s="1136">
        <v>1000</v>
      </c>
      <c r="G51" s="1079">
        <f t="shared" si="0"/>
        <v>10000</v>
      </c>
      <c r="H51" s="1133">
        <v>721</v>
      </c>
      <c r="I51" s="1079">
        <f t="shared" si="1"/>
        <v>7210</v>
      </c>
      <c r="J51" s="1133">
        <v>844</v>
      </c>
      <c r="K51" s="1079">
        <f t="shared" si="2"/>
        <v>8440</v>
      </c>
    </row>
    <row r="52" spans="1:11" ht="15" customHeight="1" thickBot="1" x14ac:dyDescent="0.4">
      <c r="A52" s="850">
        <v>40</v>
      </c>
      <c r="B52" s="851" t="s">
        <v>36</v>
      </c>
      <c r="C52" s="876" t="s">
        <v>2492</v>
      </c>
      <c r="D52" s="873">
        <v>8</v>
      </c>
      <c r="E52" s="873" t="s">
        <v>10</v>
      </c>
      <c r="F52" s="1143">
        <v>570</v>
      </c>
      <c r="G52" s="1079">
        <f t="shared" si="0"/>
        <v>4560</v>
      </c>
      <c r="H52" s="1133">
        <v>361</v>
      </c>
      <c r="I52" s="1079">
        <f t="shared" si="1"/>
        <v>2888</v>
      </c>
      <c r="J52" s="1133">
        <v>439</v>
      </c>
      <c r="K52" s="1079">
        <f t="shared" si="2"/>
        <v>3512</v>
      </c>
    </row>
    <row r="53" spans="1:11" ht="15" customHeight="1" thickBot="1" x14ac:dyDescent="0.4">
      <c r="A53" s="850">
        <v>41</v>
      </c>
      <c r="B53" s="851" t="s">
        <v>36</v>
      </c>
      <c r="C53" s="876" t="s">
        <v>2493</v>
      </c>
      <c r="D53" s="873">
        <v>2</v>
      </c>
      <c r="E53" s="873" t="s">
        <v>10</v>
      </c>
      <c r="F53" s="1143">
        <v>730</v>
      </c>
      <c r="G53" s="1079">
        <f t="shared" si="0"/>
        <v>1460</v>
      </c>
      <c r="H53" s="1133">
        <v>592</v>
      </c>
      <c r="I53" s="1079">
        <f t="shared" si="1"/>
        <v>1184</v>
      </c>
      <c r="J53" s="1133">
        <v>440</v>
      </c>
      <c r="K53" s="1079">
        <f t="shared" si="2"/>
        <v>880</v>
      </c>
    </row>
    <row r="54" spans="1:11" ht="15" customHeight="1" thickBot="1" x14ac:dyDescent="0.4">
      <c r="A54" s="850">
        <v>42</v>
      </c>
      <c r="B54" s="851" t="s">
        <v>36</v>
      </c>
      <c r="C54" s="876" t="s">
        <v>2494</v>
      </c>
      <c r="D54" s="873">
        <v>8</v>
      </c>
      <c r="E54" s="873" t="s">
        <v>10</v>
      </c>
      <c r="F54" s="1143">
        <v>630</v>
      </c>
      <c r="G54" s="1079">
        <f t="shared" si="0"/>
        <v>5040</v>
      </c>
      <c r="H54" s="1133">
        <v>493</v>
      </c>
      <c r="I54" s="1079">
        <f t="shared" si="1"/>
        <v>3944</v>
      </c>
      <c r="J54" s="1133">
        <v>539</v>
      </c>
      <c r="K54" s="1079">
        <f t="shared" si="2"/>
        <v>4312</v>
      </c>
    </row>
    <row r="55" spans="1:11" ht="15" customHeight="1" thickBot="1" x14ac:dyDescent="0.4">
      <c r="A55" s="850">
        <v>43</v>
      </c>
      <c r="B55" s="851" t="s">
        <v>36</v>
      </c>
      <c r="C55" s="876" t="s">
        <v>2495</v>
      </c>
      <c r="D55" s="873">
        <v>2</v>
      </c>
      <c r="E55" s="873" t="s">
        <v>10</v>
      </c>
      <c r="F55" s="1143">
        <v>950</v>
      </c>
      <c r="G55" s="1079">
        <f t="shared" si="0"/>
        <v>1900</v>
      </c>
      <c r="H55" s="1133">
        <v>889</v>
      </c>
      <c r="I55" s="1079">
        <f t="shared" si="1"/>
        <v>1778</v>
      </c>
      <c r="J55" s="1133">
        <v>859</v>
      </c>
      <c r="K55" s="1079">
        <f t="shared" si="2"/>
        <v>1718</v>
      </c>
    </row>
    <row r="56" spans="1:11" ht="15" customHeight="1" thickBot="1" x14ac:dyDescent="0.4">
      <c r="A56" s="850">
        <v>44</v>
      </c>
      <c r="B56" s="851" t="s">
        <v>36</v>
      </c>
      <c r="C56" s="876" t="s">
        <v>2496</v>
      </c>
      <c r="D56" s="873">
        <v>8</v>
      </c>
      <c r="E56" s="873" t="s">
        <v>10</v>
      </c>
      <c r="F56" s="1143">
        <v>600</v>
      </c>
      <c r="G56" s="1079">
        <f t="shared" si="0"/>
        <v>4800</v>
      </c>
      <c r="H56" s="1133">
        <v>472</v>
      </c>
      <c r="I56" s="1079">
        <f t="shared" si="1"/>
        <v>3776</v>
      </c>
      <c r="J56" s="1133">
        <v>499</v>
      </c>
      <c r="K56" s="1079">
        <f t="shared" si="2"/>
        <v>3992</v>
      </c>
    </row>
    <row r="57" spans="1:11" ht="15" customHeight="1" thickBot="1" x14ac:dyDescent="0.4">
      <c r="A57" s="850">
        <v>45</v>
      </c>
      <c r="B57" s="851" t="s">
        <v>36</v>
      </c>
      <c r="C57" s="876" t="s">
        <v>2497</v>
      </c>
      <c r="D57" s="873">
        <v>2</v>
      </c>
      <c r="E57" s="873" t="s">
        <v>10</v>
      </c>
      <c r="F57" s="1143">
        <v>1000</v>
      </c>
      <c r="G57" s="1079">
        <f t="shared" si="0"/>
        <v>2000</v>
      </c>
      <c r="H57" s="1133">
        <v>988</v>
      </c>
      <c r="I57" s="1079">
        <f t="shared" si="1"/>
        <v>1976</v>
      </c>
      <c r="J57" s="1133">
        <v>799</v>
      </c>
      <c r="K57" s="1079">
        <f t="shared" si="2"/>
        <v>1598</v>
      </c>
    </row>
    <row r="58" spans="1:11" ht="15" customHeight="1" thickBot="1" x14ac:dyDescent="0.4">
      <c r="A58" s="850">
        <v>46</v>
      </c>
      <c r="B58" s="851" t="s">
        <v>36</v>
      </c>
      <c r="C58" s="876" t="s">
        <v>2498</v>
      </c>
      <c r="D58" s="873">
        <v>8</v>
      </c>
      <c r="E58" s="873" t="s">
        <v>10</v>
      </c>
      <c r="F58" s="1144">
        <v>250</v>
      </c>
      <c r="G58" s="1079">
        <f t="shared" si="0"/>
        <v>2000</v>
      </c>
      <c r="H58" s="1133">
        <v>318</v>
      </c>
      <c r="I58" s="1079">
        <f t="shared" si="1"/>
        <v>2544</v>
      </c>
      <c r="J58" s="1133">
        <v>239</v>
      </c>
      <c r="K58" s="1079">
        <f t="shared" si="2"/>
        <v>1912</v>
      </c>
    </row>
    <row r="59" spans="1:11" ht="15" customHeight="1" thickBot="1" x14ac:dyDescent="0.4">
      <c r="A59" s="850">
        <v>47</v>
      </c>
      <c r="B59" s="851" t="s">
        <v>36</v>
      </c>
      <c r="C59" s="876" t="s">
        <v>2499</v>
      </c>
      <c r="D59" s="873">
        <v>2</v>
      </c>
      <c r="E59" s="873" t="s">
        <v>10</v>
      </c>
      <c r="F59" s="1144">
        <v>215</v>
      </c>
      <c r="G59" s="1079">
        <f t="shared" si="0"/>
        <v>430</v>
      </c>
      <c r="H59" s="1133">
        <v>60</v>
      </c>
      <c r="I59" s="1079">
        <f t="shared" si="1"/>
        <v>120</v>
      </c>
      <c r="J59" s="1133">
        <v>72</v>
      </c>
      <c r="K59" s="1079">
        <f t="shared" si="2"/>
        <v>144</v>
      </c>
    </row>
    <row r="60" spans="1:11" ht="15" customHeight="1" thickBot="1" x14ac:dyDescent="0.4">
      <c r="A60" s="850">
        <v>48</v>
      </c>
      <c r="B60" s="851" t="s">
        <v>36</v>
      </c>
      <c r="C60" s="876" t="s">
        <v>2500</v>
      </c>
      <c r="D60" s="873">
        <v>2</v>
      </c>
      <c r="E60" s="873" t="s">
        <v>10</v>
      </c>
      <c r="F60" s="1144">
        <v>270</v>
      </c>
      <c r="G60" s="1079">
        <f t="shared" si="0"/>
        <v>540</v>
      </c>
      <c r="H60" s="1133">
        <v>351</v>
      </c>
      <c r="I60" s="1079">
        <f t="shared" si="1"/>
        <v>702</v>
      </c>
      <c r="J60" s="1133">
        <v>189</v>
      </c>
      <c r="K60" s="1079">
        <f t="shared" si="2"/>
        <v>378</v>
      </c>
    </row>
    <row r="61" spans="1:11" ht="15" customHeight="1" thickBot="1" x14ac:dyDescent="0.4">
      <c r="A61" s="850">
        <v>49</v>
      </c>
      <c r="B61" s="851" t="s">
        <v>36</v>
      </c>
      <c r="C61" s="876" t="s">
        <v>2501</v>
      </c>
      <c r="D61" s="873">
        <v>10</v>
      </c>
      <c r="E61" s="873" t="s">
        <v>10</v>
      </c>
      <c r="F61" s="1144">
        <v>180</v>
      </c>
      <c r="G61" s="1079">
        <f t="shared" si="0"/>
        <v>1800</v>
      </c>
      <c r="H61" s="1133">
        <v>105</v>
      </c>
      <c r="I61" s="1079">
        <f t="shared" si="1"/>
        <v>1050</v>
      </c>
      <c r="J61" s="1133">
        <v>98</v>
      </c>
      <c r="K61" s="1079">
        <f t="shared" si="2"/>
        <v>980</v>
      </c>
    </row>
    <row r="62" spans="1:11" ht="15" customHeight="1" thickBot="1" x14ac:dyDescent="0.4">
      <c r="A62" s="1147"/>
      <c r="B62" s="1142"/>
      <c r="C62" s="1899" t="s">
        <v>2502</v>
      </c>
      <c r="D62" s="1900"/>
      <c r="E62" s="1901"/>
      <c r="F62" s="1140"/>
      <c r="G62" s="1148">
        <f>SUM(G6:G61)</f>
        <v>4300000.0550000006</v>
      </c>
      <c r="H62" s="1149"/>
      <c r="I62" s="1150">
        <f>SUM(I6:I61)</f>
        <v>4294865.76</v>
      </c>
      <c r="J62" s="1149"/>
      <c r="K62" s="1150">
        <f>SUM(K6:K61)</f>
        <v>4542987.9869999997</v>
      </c>
    </row>
    <row r="63" spans="1:11" ht="15" customHeight="1" thickBot="1" x14ac:dyDescent="0.4">
      <c r="A63" s="1142"/>
      <c r="B63" s="1142"/>
      <c r="C63" s="1151" t="s">
        <v>2033</v>
      </c>
      <c r="D63" s="1151"/>
      <c r="E63" s="1152"/>
      <c r="F63" s="1153"/>
      <c r="G63" s="1148">
        <v>4300000</v>
      </c>
      <c r="H63" s="1154"/>
      <c r="I63" s="1150">
        <v>4294963.76</v>
      </c>
      <c r="J63" s="1154"/>
      <c r="K63" s="1150">
        <v>4543000.75</v>
      </c>
    </row>
    <row r="64" spans="1:11" ht="15" customHeight="1" thickBot="1" x14ac:dyDescent="0.4">
      <c r="A64" s="1142"/>
      <c r="B64" s="1142"/>
      <c r="C64" s="1151" t="s">
        <v>672</v>
      </c>
      <c r="D64" s="1151"/>
      <c r="E64" s="1152"/>
      <c r="F64" s="1153"/>
      <c r="G64" s="1148">
        <f>G62-G63</f>
        <v>5.5000000633299351E-2</v>
      </c>
      <c r="H64" s="1155"/>
      <c r="I64" s="1148">
        <f t="shared" ref="I64:K64" si="3">I62-I63</f>
        <v>-98</v>
      </c>
      <c r="J64" s="1155"/>
      <c r="K64" s="1148">
        <f t="shared" si="3"/>
        <v>-12.763000000268221</v>
      </c>
    </row>
    <row r="65" spans="1:11" ht="15" customHeight="1" thickBot="1" x14ac:dyDescent="0.4">
      <c r="A65" s="1142"/>
      <c r="B65" s="1142"/>
      <c r="C65" s="1151"/>
      <c r="D65" s="1151"/>
      <c r="E65" s="1152"/>
      <c r="F65" s="1153"/>
      <c r="G65" s="1148"/>
      <c r="H65" s="1154"/>
      <c r="I65" s="1150"/>
      <c r="J65" s="1154"/>
      <c r="K65" s="1150"/>
    </row>
    <row r="66" spans="1:11" ht="15" customHeight="1" thickBot="1" x14ac:dyDescent="0.4">
      <c r="A66" s="876"/>
      <c r="B66" s="876" t="s">
        <v>1106</v>
      </c>
      <c r="C66" s="876" t="s">
        <v>2503</v>
      </c>
      <c r="D66" s="873">
        <v>1</v>
      </c>
      <c r="E66" s="873" t="s">
        <v>100</v>
      </c>
      <c r="F66" s="1156">
        <v>-34000</v>
      </c>
      <c r="G66" s="1150">
        <f>F66*D66</f>
        <v>-34000</v>
      </c>
      <c r="H66" s="1156">
        <v>-18500</v>
      </c>
      <c r="I66" s="1150">
        <f>H66*D66</f>
        <v>-18500</v>
      </c>
      <c r="J66" s="1156">
        <v>-100000</v>
      </c>
      <c r="K66" s="1150">
        <f>J66*D66</f>
        <v>-100000</v>
      </c>
    </row>
    <row r="67" spans="1:11" ht="15" customHeight="1" thickBot="1" x14ac:dyDescent="0.4">
      <c r="A67" s="876"/>
      <c r="B67" s="876" t="s">
        <v>1130</v>
      </c>
      <c r="C67" s="876" t="s">
        <v>2504</v>
      </c>
      <c r="D67" s="873">
        <v>1</v>
      </c>
      <c r="E67" s="873" t="s">
        <v>100</v>
      </c>
      <c r="F67" s="1156">
        <v>1000</v>
      </c>
      <c r="G67" s="1150">
        <f t="shared" ref="G67:G70" si="4">F67*D67</f>
        <v>1000</v>
      </c>
      <c r="H67" s="1157">
        <v>15000</v>
      </c>
      <c r="I67" s="1150">
        <f t="shared" ref="I67:I70" si="5">H67*D67</f>
        <v>15000</v>
      </c>
      <c r="J67" s="1156">
        <v>-3000</v>
      </c>
      <c r="K67" s="1150">
        <f t="shared" ref="K67:K70" si="6">J67*D67</f>
        <v>-3000</v>
      </c>
    </row>
    <row r="68" spans="1:11" ht="15" customHeight="1" thickBot="1" x14ac:dyDescent="0.4">
      <c r="A68" s="876"/>
      <c r="B68" s="876" t="s">
        <v>1551</v>
      </c>
      <c r="C68" s="876" t="s">
        <v>2505</v>
      </c>
      <c r="D68" s="873">
        <v>1</v>
      </c>
      <c r="E68" s="873" t="s">
        <v>100</v>
      </c>
      <c r="F68" s="1156">
        <v>-1000</v>
      </c>
      <c r="G68" s="1150">
        <f t="shared" si="4"/>
        <v>-1000</v>
      </c>
      <c r="H68" s="1157">
        <v>55000</v>
      </c>
      <c r="I68" s="1150">
        <f t="shared" si="5"/>
        <v>55000</v>
      </c>
      <c r="J68" s="1156">
        <v>-10000</v>
      </c>
      <c r="K68" s="1150">
        <f t="shared" si="6"/>
        <v>-10000</v>
      </c>
    </row>
    <row r="69" spans="1:11" ht="15" customHeight="1" thickBot="1" x14ac:dyDescent="0.4">
      <c r="A69" s="876"/>
      <c r="B69" s="876" t="s">
        <v>1553</v>
      </c>
      <c r="C69" s="876" t="s">
        <v>2506</v>
      </c>
      <c r="D69" s="873">
        <v>1</v>
      </c>
      <c r="E69" s="873" t="s">
        <v>100</v>
      </c>
      <c r="F69" s="1156">
        <v>-7000</v>
      </c>
      <c r="G69" s="1150">
        <f t="shared" si="4"/>
        <v>-7000</v>
      </c>
      <c r="H69" s="1157">
        <v>-6000</v>
      </c>
      <c r="I69" s="1150">
        <f t="shared" si="5"/>
        <v>-6000</v>
      </c>
      <c r="J69" s="1156">
        <v>-6000</v>
      </c>
      <c r="K69" s="1150">
        <f t="shared" si="6"/>
        <v>-6000</v>
      </c>
    </row>
    <row r="70" spans="1:11" ht="15" customHeight="1" thickBot="1" x14ac:dyDescent="0.4">
      <c r="A70" s="876"/>
      <c r="B70" s="876" t="s">
        <v>1584</v>
      </c>
      <c r="C70" s="876" t="s">
        <v>2507</v>
      </c>
      <c r="D70" s="873">
        <v>1</v>
      </c>
      <c r="E70" s="873" t="s">
        <v>100</v>
      </c>
      <c r="F70" s="1156">
        <v>-5000</v>
      </c>
      <c r="G70" s="1150">
        <f t="shared" si="4"/>
        <v>-5000</v>
      </c>
      <c r="H70" s="1157">
        <v>-40000</v>
      </c>
      <c r="I70" s="1150">
        <f t="shared" si="5"/>
        <v>-40000</v>
      </c>
      <c r="J70" s="1156">
        <v>-20000</v>
      </c>
      <c r="K70" s="1150">
        <f t="shared" si="6"/>
        <v>-20000</v>
      </c>
    </row>
    <row r="71" spans="1:11" ht="15" customHeight="1" thickBot="1" x14ac:dyDescent="0.4">
      <c r="C71" s="1899" t="s">
        <v>2508</v>
      </c>
      <c r="D71" s="1900"/>
      <c r="E71" s="1901"/>
      <c r="F71" s="1140"/>
      <c r="G71" s="1150">
        <f>G62+G66+G67+G68+G69+G70</f>
        <v>4254000.0550000006</v>
      </c>
      <c r="H71" s="1149"/>
      <c r="I71" s="1150">
        <f t="shared" ref="I71:K71" si="7">I62+I66+I67+I68+I69+I70</f>
        <v>4300365.76</v>
      </c>
      <c r="J71" s="1149"/>
      <c r="K71" s="1150">
        <f t="shared" si="7"/>
        <v>4403987.9869999997</v>
      </c>
    </row>
  </sheetData>
  <mergeCells count="17">
    <mergeCell ref="A3:A4"/>
    <mergeCell ref="B3:B4"/>
    <mergeCell ref="C3:C4"/>
    <mergeCell ref="D3:D4"/>
    <mergeCell ref="E3:E4"/>
    <mergeCell ref="C1:C2"/>
    <mergeCell ref="C71:E71"/>
    <mergeCell ref="F2:G2"/>
    <mergeCell ref="H2:I2"/>
    <mergeCell ref="J2:K2"/>
    <mergeCell ref="F3:F4"/>
    <mergeCell ref="G3:G4"/>
    <mergeCell ref="H3:H4"/>
    <mergeCell ref="I3:I4"/>
    <mergeCell ref="J3:J4"/>
    <mergeCell ref="K3:K4"/>
    <mergeCell ref="C62:E6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26"/>
  <sheetViews>
    <sheetView workbookViewId="0">
      <selection activeCell="D29" sqref="D29"/>
    </sheetView>
  </sheetViews>
  <sheetFormatPr defaultRowHeight="14.5" x14ac:dyDescent="0.35"/>
  <cols>
    <col min="2" max="2" width="11.26953125" customWidth="1"/>
    <col min="3" max="3" width="65.1796875" customWidth="1"/>
    <col min="4" max="4" width="18.1796875" customWidth="1"/>
    <col min="5" max="5" width="16.453125" customWidth="1"/>
    <col min="6" max="17" width="24" customWidth="1"/>
  </cols>
  <sheetData>
    <row r="1" spans="1:17" ht="20" x14ac:dyDescent="0.4">
      <c r="A1" s="956" t="s">
        <v>3097</v>
      </c>
      <c r="B1" s="956"/>
      <c r="C1" s="956"/>
      <c r="D1" s="956"/>
      <c r="E1" s="956"/>
      <c r="F1" s="956"/>
      <c r="G1" s="956"/>
      <c r="H1" s="956"/>
      <c r="I1" s="956"/>
      <c r="J1" s="956"/>
      <c r="K1" s="956"/>
      <c r="L1" s="956"/>
      <c r="M1" s="956"/>
      <c r="N1" s="956"/>
      <c r="O1" s="956"/>
      <c r="P1" s="956"/>
      <c r="Q1" s="956"/>
    </row>
    <row r="2" spans="1:17" ht="20" x14ac:dyDescent="0.4">
      <c r="A2" s="957"/>
      <c r="B2" s="957"/>
      <c r="C2" s="957"/>
      <c r="D2" s="957"/>
      <c r="E2" s="957"/>
      <c r="F2" s="1911" t="s">
        <v>1592</v>
      </c>
      <c r="G2" s="1911"/>
      <c r="H2" s="1911" t="s">
        <v>1593</v>
      </c>
      <c r="I2" s="1911"/>
      <c r="J2" s="1911" t="s">
        <v>1594</v>
      </c>
      <c r="K2" s="1911"/>
      <c r="L2" s="1911" t="s">
        <v>1595</v>
      </c>
      <c r="M2" s="1911"/>
      <c r="N2" s="1911" t="s">
        <v>1596</v>
      </c>
      <c r="O2" s="1911"/>
      <c r="P2" s="1911" t="s">
        <v>1597</v>
      </c>
      <c r="Q2" s="1911"/>
    </row>
    <row r="3" spans="1:17" ht="35" x14ac:dyDescent="0.35">
      <c r="A3" s="1375" t="s">
        <v>673</v>
      </c>
      <c r="B3" s="1376" t="s">
        <v>3396</v>
      </c>
      <c r="C3" s="959" t="s">
        <v>53</v>
      </c>
      <c r="D3" s="1375" t="s">
        <v>3397</v>
      </c>
      <c r="E3" s="1375" t="s">
        <v>676</v>
      </c>
      <c r="F3" s="1377" t="s">
        <v>5</v>
      </c>
      <c r="G3" s="1378" t="s">
        <v>677</v>
      </c>
      <c r="H3" s="1377" t="s">
        <v>5</v>
      </c>
      <c r="I3" s="1378" t="s">
        <v>677</v>
      </c>
      <c r="J3" s="1377" t="s">
        <v>5</v>
      </c>
      <c r="K3" s="1378" t="s">
        <v>677</v>
      </c>
      <c r="L3" s="1377" t="s">
        <v>5</v>
      </c>
      <c r="M3" s="1378" t="s">
        <v>677</v>
      </c>
      <c r="N3" s="1377" t="s">
        <v>5</v>
      </c>
      <c r="O3" s="1378" t="s">
        <v>677</v>
      </c>
      <c r="P3" s="1377" t="s">
        <v>5</v>
      </c>
      <c r="Q3" s="1378" t="s">
        <v>677</v>
      </c>
    </row>
    <row r="4" spans="1:17" ht="17.5" x14ac:dyDescent="0.35">
      <c r="A4" s="962">
        <v>1</v>
      </c>
      <c r="B4" s="962">
        <v>103</v>
      </c>
      <c r="C4" s="959" t="s">
        <v>678</v>
      </c>
      <c r="D4" s="962">
        <v>1</v>
      </c>
      <c r="E4" s="962" t="s">
        <v>100</v>
      </c>
      <c r="F4" s="1377">
        <v>37513</v>
      </c>
      <c r="G4" s="1378">
        <f>F4*D4</f>
        <v>37513</v>
      </c>
      <c r="H4" s="1377">
        <v>14775</v>
      </c>
      <c r="I4" s="1378">
        <f>H4*D4</f>
        <v>14775</v>
      </c>
      <c r="J4" s="1377">
        <v>40000</v>
      </c>
      <c r="K4" s="1378">
        <f>J4*D4</f>
        <v>40000</v>
      </c>
      <c r="L4" s="1377">
        <v>27000</v>
      </c>
      <c r="M4" s="1378">
        <f>L4*D4</f>
        <v>27000</v>
      </c>
      <c r="N4" s="1377">
        <v>14070</v>
      </c>
      <c r="O4" s="1378">
        <f>N4*D4</f>
        <v>14070</v>
      </c>
      <c r="P4" s="1377">
        <v>30000</v>
      </c>
      <c r="Q4" s="1378">
        <f>P4*D4</f>
        <v>30000</v>
      </c>
    </row>
    <row r="5" spans="1:17" ht="17.5" x14ac:dyDescent="0.35">
      <c r="A5" s="962">
        <v>2</v>
      </c>
      <c r="B5" s="962">
        <v>614</v>
      </c>
      <c r="C5" s="959" t="s">
        <v>679</v>
      </c>
      <c r="D5" s="962">
        <v>1</v>
      </c>
      <c r="E5" s="962" t="s">
        <v>100</v>
      </c>
      <c r="F5" s="1377">
        <v>3461.5</v>
      </c>
      <c r="G5" s="1378">
        <f>F5*D5</f>
        <v>3461.5</v>
      </c>
      <c r="H5" s="1377">
        <v>12127</v>
      </c>
      <c r="I5" s="1378">
        <f t="shared" ref="I5:I68" si="0">H5*D5</f>
        <v>12127</v>
      </c>
      <c r="J5" s="1377">
        <v>15000</v>
      </c>
      <c r="K5" s="1378">
        <f t="shared" ref="K5:K68" si="1">J5*D5</f>
        <v>15000</v>
      </c>
      <c r="L5" s="1377">
        <v>7000</v>
      </c>
      <c r="M5" s="1378">
        <f t="shared" ref="M5:M68" si="2">L5*D5</f>
        <v>7000</v>
      </c>
      <c r="N5" s="1377">
        <v>6218.96</v>
      </c>
      <c r="O5" s="1378">
        <f t="shared" ref="O5:O68" si="3">N5*D5</f>
        <v>6218.96</v>
      </c>
      <c r="P5" s="1377">
        <v>8500</v>
      </c>
      <c r="Q5" s="1378">
        <f t="shared" ref="Q5:Q68" si="4">P5*D5</f>
        <v>8500</v>
      </c>
    </row>
    <row r="6" spans="1:17" ht="17.5" x14ac:dyDescent="0.35">
      <c r="A6" s="962">
        <v>3</v>
      </c>
      <c r="B6" s="962">
        <v>623</v>
      </c>
      <c r="C6" s="959" t="s">
        <v>50</v>
      </c>
      <c r="D6" s="962">
        <v>1</v>
      </c>
      <c r="E6" s="962" t="s">
        <v>100</v>
      </c>
      <c r="F6" s="1377">
        <v>17825</v>
      </c>
      <c r="G6" s="1378">
        <f t="shared" ref="G6:G69" si="5">F6*D6</f>
        <v>17825</v>
      </c>
      <c r="H6" s="1377">
        <v>21092</v>
      </c>
      <c r="I6" s="1378">
        <f t="shared" si="0"/>
        <v>21092</v>
      </c>
      <c r="J6" s="1377">
        <v>60000</v>
      </c>
      <c r="K6" s="1378">
        <f t="shared" si="1"/>
        <v>60000</v>
      </c>
      <c r="L6" s="1377">
        <v>20000</v>
      </c>
      <c r="M6" s="1378">
        <f t="shared" si="2"/>
        <v>20000</v>
      </c>
      <c r="N6" s="1377">
        <v>23189.439999999999</v>
      </c>
      <c r="O6" s="1378">
        <f t="shared" si="3"/>
        <v>23189.439999999999</v>
      </c>
      <c r="P6" s="1377">
        <v>24000</v>
      </c>
      <c r="Q6" s="1378">
        <f t="shared" si="4"/>
        <v>24000</v>
      </c>
    </row>
    <row r="7" spans="1:17" ht="17.5" x14ac:dyDescent="0.35">
      <c r="A7" s="962">
        <v>4</v>
      </c>
      <c r="B7" s="962">
        <v>624</v>
      </c>
      <c r="C7" s="959" t="s">
        <v>51</v>
      </c>
      <c r="D7" s="962">
        <v>1</v>
      </c>
      <c r="E7" s="962" t="s">
        <v>100</v>
      </c>
      <c r="F7" s="1377">
        <v>5830.5</v>
      </c>
      <c r="G7" s="1378">
        <f t="shared" si="5"/>
        <v>5830.5</v>
      </c>
      <c r="H7" s="1377">
        <v>23684</v>
      </c>
      <c r="I7" s="1378">
        <f t="shared" si="0"/>
        <v>23684</v>
      </c>
      <c r="J7" s="1377">
        <v>82691</v>
      </c>
      <c r="K7" s="1378">
        <f t="shared" si="1"/>
        <v>82691</v>
      </c>
      <c r="L7" s="1377">
        <v>10000</v>
      </c>
      <c r="M7" s="1378">
        <f t="shared" si="2"/>
        <v>10000</v>
      </c>
      <c r="N7" s="1377">
        <v>131994.23000000001</v>
      </c>
      <c r="O7" s="1378">
        <f t="shared" si="3"/>
        <v>131994.23000000001</v>
      </c>
      <c r="P7" s="1377">
        <v>28000</v>
      </c>
      <c r="Q7" s="1378">
        <f t="shared" si="4"/>
        <v>28000</v>
      </c>
    </row>
    <row r="8" spans="1:17" ht="18" x14ac:dyDescent="0.4">
      <c r="A8" s="962"/>
      <c r="B8" s="962"/>
      <c r="C8" s="1379" t="s">
        <v>3098</v>
      </c>
      <c r="D8" s="962"/>
      <c r="E8" s="962"/>
      <c r="F8" s="1377"/>
      <c r="G8" s="1378">
        <f t="shared" si="5"/>
        <v>0</v>
      </c>
      <c r="H8" s="1377"/>
      <c r="I8" s="1378">
        <f t="shared" si="0"/>
        <v>0</v>
      </c>
      <c r="J8" s="1377"/>
      <c r="K8" s="1378">
        <f t="shared" si="1"/>
        <v>0</v>
      </c>
      <c r="L8" s="1377"/>
      <c r="M8" s="1378">
        <f t="shared" si="2"/>
        <v>0</v>
      </c>
      <c r="N8" s="1377"/>
      <c r="O8" s="1378">
        <f t="shared" si="3"/>
        <v>0</v>
      </c>
      <c r="P8" s="1377"/>
      <c r="Q8" s="1378">
        <f t="shared" si="4"/>
        <v>0</v>
      </c>
    </row>
    <row r="9" spans="1:17" ht="17.5" x14ac:dyDescent="0.35">
      <c r="A9" s="962">
        <v>5</v>
      </c>
      <c r="B9" s="962">
        <v>201</v>
      </c>
      <c r="C9" s="959" t="s">
        <v>682</v>
      </c>
      <c r="D9" s="962">
        <v>1</v>
      </c>
      <c r="E9" s="962" t="s">
        <v>100</v>
      </c>
      <c r="F9" s="1377">
        <v>24207.5</v>
      </c>
      <c r="G9" s="1378">
        <f t="shared" si="5"/>
        <v>24207.5</v>
      </c>
      <c r="H9" s="1377">
        <v>37560</v>
      </c>
      <c r="I9" s="1378">
        <f t="shared" si="0"/>
        <v>37560</v>
      </c>
      <c r="J9" s="1377">
        <v>90000</v>
      </c>
      <c r="K9" s="1378">
        <f t="shared" si="1"/>
        <v>90000</v>
      </c>
      <c r="L9" s="1377">
        <v>19000</v>
      </c>
      <c r="M9" s="1378">
        <f t="shared" si="2"/>
        <v>19000</v>
      </c>
      <c r="N9" s="1377">
        <v>28664.23</v>
      </c>
      <c r="O9" s="1378">
        <f t="shared" si="3"/>
        <v>28664.23</v>
      </c>
      <c r="P9" s="1377">
        <v>17000</v>
      </c>
      <c r="Q9" s="1378">
        <f t="shared" si="4"/>
        <v>17000</v>
      </c>
    </row>
    <row r="10" spans="1:17" ht="17.5" x14ac:dyDescent="0.35">
      <c r="A10" s="962">
        <v>6</v>
      </c>
      <c r="B10" s="962">
        <v>202</v>
      </c>
      <c r="C10" s="959" t="s">
        <v>3099</v>
      </c>
      <c r="D10" s="963">
        <v>1100</v>
      </c>
      <c r="E10" s="962" t="s">
        <v>3</v>
      </c>
      <c r="F10" s="1377">
        <v>3.79</v>
      </c>
      <c r="G10" s="1378">
        <f t="shared" si="5"/>
        <v>4169</v>
      </c>
      <c r="H10" s="1377">
        <v>4.37</v>
      </c>
      <c r="I10" s="1378">
        <f t="shared" si="0"/>
        <v>4807</v>
      </c>
      <c r="J10" s="1377">
        <v>1</v>
      </c>
      <c r="K10" s="1378">
        <f t="shared" si="1"/>
        <v>1100</v>
      </c>
      <c r="L10" s="1377">
        <v>2</v>
      </c>
      <c r="M10" s="1378">
        <f t="shared" si="2"/>
        <v>2200</v>
      </c>
      <c r="N10" s="1377">
        <v>15.44</v>
      </c>
      <c r="O10" s="1378">
        <f t="shared" si="3"/>
        <v>16984</v>
      </c>
      <c r="P10" s="1377">
        <v>3</v>
      </c>
      <c r="Q10" s="1378">
        <f t="shared" si="4"/>
        <v>3300</v>
      </c>
    </row>
    <row r="11" spans="1:17" ht="17.5" x14ac:dyDescent="0.35">
      <c r="A11" s="962">
        <v>7</v>
      </c>
      <c r="B11" s="962">
        <v>202</v>
      </c>
      <c r="C11" s="959" t="s">
        <v>3100</v>
      </c>
      <c r="D11" s="963">
        <v>1</v>
      </c>
      <c r="E11" s="962" t="s">
        <v>100</v>
      </c>
      <c r="F11" s="1377">
        <v>2277</v>
      </c>
      <c r="G11" s="1378">
        <f t="shared" si="5"/>
        <v>2277</v>
      </c>
      <c r="H11" s="1377">
        <v>1249</v>
      </c>
      <c r="I11" s="1378">
        <f t="shared" si="0"/>
        <v>1249</v>
      </c>
      <c r="J11" s="1377">
        <v>200</v>
      </c>
      <c r="K11" s="1378">
        <f t="shared" si="1"/>
        <v>200</v>
      </c>
      <c r="L11" s="1377">
        <v>3900</v>
      </c>
      <c r="M11" s="1378">
        <f t="shared" si="2"/>
        <v>3900</v>
      </c>
      <c r="N11" s="1377">
        <v>0</v>
      </c>
      <c r="O11" s="1378">
        <f t="shared" si="3"/>
        <v>0</v>
      </c>
      <c r="P11" s="1377">
        <v>2600</v>
      </c>
      <c r="Q11" s="1378">
        <f t="shared" si="4"/>
        <v>2600</v>
      </c>
    </row>
    <row r="12" spans="1:17" ht="17.5" x14ac:dyDescent="0.35">
      <c r="A12" s="962">
        <v>8</v>
      </c>
      <c r="B12" s="962">
        <v>202</v>
      </c>
      <c r="C12" s="959" t="s">
        <v>3101</v>
      </c>
      <c r="D12" s="963">
        <v>2800</v>
      </c>
      <c r="E12" s="962" t="s">
        <v>3</v>
      </c>
      <c r="F12" s="1377">
        <v>2.88</v>
      </c>
      <c r="G12" s="1378">
        <f t="shared" si="5"/>
        <v>8064</v>
      </c>
      <c r="H12" s="1377">
        <v>4.78</v>
      </c>
      <c r="I12" s="1378">
        <f t="shared" si="0"/>
        <v>13384</v>
      </c>
      <c r="J12" s="1377">
        <v>1</v>
      </c>
      <c r="K12" s="1378">
        <f t="shared" si="1"/>
        <v>2800</v>
      </c>
      <c r="L12" s="1377">
        <v>1</v>
      </c>
      <c r="M12" s="1378">
        <f t="shared" si="2"/>
        <v>2800</v>
      </c>
      <c r="N12" s="1377">
        <v>14.22</v>
      </c>
      <c r="O12" s="1378">
        <f t="shared" si="3"/>
        <v>39816</v>
      </c>
      <c r="P12" s="1377">
        <v>3</v>
      </c>
      <c r="Q12" s="1378">
        <f t="shared" si="4"/>
        <v>8400</v>
      </c>
    </row>
    <row r="13" spans="1:17" ht="17.5" x14ac:dyDescent="0.35">
      <c r="A13" s="962">
        <v>9</v>
      </c>
      <c r="B13" s="962">
        <v>202</v>
      </c>
      <c r="C13" s="959" t="s">
        <v>3102</v>
      </c>
      <c r="D13" s="962">
        <v>1</v>
      </c>
      <c r="E13" s="962" t="s">
        <v>100</v>
      </c>
      <c r="F13" s="1377">
        <v>4750.8999999999996</v>
      </c>
      <c r="G13" s="1378">
        <f t="shared" si="5"/>
        <v>4750.8999999999996</v>
      </c>
      <c r="H13" s="1377">
        <v>17590</v>
      </c>
      <c r="I13" s="1378">
        <f t="shared" si="0"/>
        <v>17590</v>
      </c>
      <c r="J13" s="1377">
        <v>200</v>
      </c>
      <c r="K13" s="1378">
        <f t="shared" si="1"/>
        <v>200</v>
      </c>
      <c r="L13" s="1377">
        <v>10000</v>
      </c>
      <c r="M13" s="1378">
        <f t="shared" si="2"/>
        <v>10000</v>
      </c>
      <c r="N13" s="1377">
        <v>5349.44</v>
      </c>
      <c r="O13" s="1378">
        <f t="shared" si="3"/>
        <v>5349.44</v>
      </c>
      <c r="P13" s="1377">
        <v>3800</v>
      </c>
      <c r="Q13" s="1378">
        <f t="shared" si="4"/>
        <v>3800</v>
      </c>
    </row>
    <row r="14" spans="1:17" ht="17.5" x14ac:dyDescent="0.35">
      <c r="A14" s="962">
        <v>10</v>
      </c>
      <c r="B14" s="962">
        <v>202</v>
      </c>
      <c r="C14" s="959" t="s">
        <v>3103</v>
      </c>
      <c r="D14" s="962">
        <v>68</v>
      </c>
      <c r="E14" s="962" t="s">
        <v>3</v>
      </c>
      <c r="F14" s="1377">
        <v>22.5</v>
      </c>
      <c r="G14" s="1378">
        <f t="shared" si="5"/>
        <v>1530</v>
      </c>
      <c r="H14" s="1377">
        <v>12.08</v>
      </c>
      <c r="I14" s="1378">
        <f t="shared" si="0"/>
        <v>821.44</v>
      </c>
      <c r="J14" s="1377">
        <v>1</v>
      </c>
      <c r="K14" s="1378">
        <f t="shared" si="1"/>
        <v>68</v>
      </c>
      <c r="L14" s="1377">
        <v>10</v>
      </c>
      <c r="M14" s="1378">
        <f t="shared" si="2"/>
        <v>680</v>
      </c>
      <c r="N14" s="1377">
        <v>43.78</v>
      </c>
      <c r="O14" s="1378">
        <f t="shared" si="3"/>
        <v>2977.04</v>
      </c>
      <c r="P14" s="1377">
        <v>15</v>
      </c>
      <c r="Q14" s="1378">
        <f t="shared" si="4"/>
        <v>1020</v>
      </c>
    </row>
    <row r="15" spans="1:17" ht="17.5" x14ac:dyDescent="0.35">
      <c r="A15" s="962">
        <v>11</v>
      </c>
      <c r="B15" s="962">
        <v>202</v>
      </c>
      <c r="C15" s="959" t="s">
        <v>3104</v>
      </c>
      <c r="D15" s="962">
        <v>4</v>
      </c>
      <c r="E15" s="962" t="s">
        <v>10</v>
      </c>
      <c r="F15" s="1377">
        <v>408.25</v>
      </c>
      <c r="G15" s="1378">
        <f t="shared" si="5"/>
        <v>1633</v>
      </c>
      <c r="H15" s="1377">
        <v>151</v>
      </c>
      <c r="I15" s="1378">
        <f t="shared" si="0"/>
        <v>604</v>
      </c>
      <c r="J15" s="1377">
        <v>100</v>
      </c>
      <c r="K15" s="1378">
        <f t="shared" si="1"/>
        <v>400</v>
      </c>
      <c r="L15" s="1377">
        <v>100</v>
      </c>
      <c r="M15" s="1378">
        <f t="shared" si="2"/>
        <v>400</v>
      </c>
      <c r="N15" s="1377">
        <v>600.70000000000005</v>
      </c>
      <c r="O15" s="1378">
        <f t="shared" si="3"/>
        <v>2402.8000000000002</v>
      </c>
      <c r="P15" s="1377">
        <v>450</v>
      </c>
      <c r="Q15" s="1378">
        <f t="shared" si="4"/>
        <v>1800</v>
      </c>
    </row>
    <row r="16" spans="1:17" ht="17.5" x14ac:dyDescent="0.35">
      <c r="A16" s="962">
        <v>12</v>
      </c>
      <c r="B16" s="962">
        <v>202</v>
      </c>
      <c r="C16" s="959" t="s">
        <v>3105</v>
      </c>
      <c r="D16" s="962">
        <v>3</v>
      </c>
      <c r="E16" s="962" t="s">
        <v>10</v>
      </c>
      <c r="F16" s="1377">
        <v>923.84</v>
      </c>
      <c r="G16" s="1378">
        <f t="shared" si="5"/>
        <v>2771.52</v>
      </c>
      <c r="H16" s="1377">
        <v>2767</v>
      </c>
      <c r="I16" s="1378">
        <f t="shared" si="0"/>
        <v>8301</v>
      </c>
      <c r="J16" s="1377">
        <v>100</v>
      </c>
      <c r="K16" s="1378">
        <f t="shared" si="1"/>
        <v>300</v>
      </c>
      <c r="L16" s="1377">
        <v>9000</v>
      </c>
      <c r="M16" s="1378">
        <f t="shared" si="2"/>
        <v>27000</v>
      </c>
      <c r="N16" s="1377">
        <v>4106.3100000000004</v>
      </c>
      <c r="O16" s="1378">
        <f t="shared" si="3"/>
        <v>12318.93</v>
      </c>
      <c r="P16" s="1377">
        <v>2100</v>
      </c>
      <c r="Q16" s="1378">
        <f t="shared" si="4"/>
        <v>6300</v>
      </c>
    </row>
    <row r="17" spans="1:17" ht="17.5" x14ac:dyDescent="0.35">
      <c r="A17" s="962">
        <v>13</v>
      </c>
      <c r="B17" s="962">
        <v>202</v>
      </c>
      <c r="C17" s="959" t="s">
        <v>3106</v>
      </c>
      <c r="D17" s="963">
        <v>3182</v>
      </c>
      <c r="E17" s="962" t="s">
        <v>8</v>
      </c>
      <c r="F17" s="1377">
        <v>4.32</v>
      </c>
      <c r="G17" s="1378">
        <f t="shared" si="5"/>
        <v>13746.240000000002</v>
      </c>
      <c r="H17" s="1377">
        <v>7.07</v>
      </c>
      <c r="I17" s="1378">
        <f t="shared" si="0"/>
        <v>22496.74</v>
      </c>
      <c r="J17" s="1377">
        <v>2.5</v>
      </c>
      <c r="K17" s="1378">
        <f t="shared" si="1"/>
        <v>7955</v>
      </c>
      <c r="L17" s="1377">
        <v>5</v>
      </c>
      <c r="M17" s="1378">
        <f t="shared" si="2"/>
        <v>15910</v>
      </c>
      <c r="N17" s="1377">
        <v>4.59</v>
      </c>
      <c r="O17" s="1378">
        <f t="shared" si="3"/>
        <v>14605.38</v>
      </c>
      <c r="P17" s="1377">
        <v>11</v>
      </c>
      <c r="Q17" s="1378">
        <f t="shared" si="4"/>
        <v>35002</v>
      </c>
    </row>
    <row r="18" spans="1:17" ht="17.5" x14ac:dyDescent="0.35">
      <c r="A18" s="962">
        <v>14</v>
      </c>
      <c r="B18" s="962">
        <v>202</v>
      </c>
      <c r="C18" s="959" t="s">
        <v>3107</v>
      </c>
      <c r="D18" s="963">
        <v>0</v>
      </c>
      <c r="E18" s="962" t="s">
        <v>10</v>
      </c>
      <c r="F18" s="1377">
        <v>0</v>
      </c>
      <c r="G18" s="1378">
        <f t="shared" si="5"/>
        <v>0</v>
      </c>
      <c r="H18" s="1377">
        <v>0</v>
      </c>
      <c r="I18" s="1378">
        <f t="shared" si="0"/>
        <v>0</v>
      </c>
      <c r="J18" s="1377"/>
      <c r="K18" s="1378">
        <f t="shared" si="1"/>
        <v>0</v>
      </c>
      <c r="L18" s="1377"/>
      <c r="M18" s="1378">
        <f t="shared" si="2"/>
        <v>0</v>
      </c>
      <c r="N18" s="1377">
        <v>0</v>
      </c>
      <c r="O18" s="1378">
        <f t="shared" si="3"/>
        <v>0</v>
      </c>
      <c r="P18" s="1377">
        <v>0</v>
      </c>
      <c r="Q18" s="1378">
        <f t="shared" si="4"/>
        <v>0</v>
      </c>
    </row>
    <row r="19" spans="1:17" ht="17.5" x14ac:dyDescent="0.35">
      <c r="A19" s="962">
        <v>15</v>
      </c>
      <c r="B19" s="962">
        <v>203</v>
      </c>
      <c r="C19" s="959" t="s">
        <v>230</v>
      </c>
      <c r="D19" s="962">
        <v>1</v>
      </c>
      <c r="E19" s="962" t="s">
        <v>100</v>
      </c>
      <c r="F19" s="1377">
        <v>40457</v>
      </c>
      <c r="G19" s="1378">
        <f t="shared" si="5"/>
        <v>40457</v>
      </c>
      <c r="H19" s="1377">
        <v>55715</v>
      </c>
      <c r="I19" s="1378">
        <f t="shared" si="0"/>
        <v>55715</v>
      </c>
      <c r="J19" s="1377">
        <v>60000</v>
      </c>
      <c r="K19" s="1378">
        <f t="shared" si="1"/>
        <v>60000</v>
      </c>
      <c r="L19" s="1377">
        <v>15000</v>
      </c>
      <c r="M19" s="1378">
        <f t="shared" si="2"/>
        <v>15000</v>
      </c>
      <c r="N19" s="1377">
        <v>40672</v>
      </c>
      <c r="O19" s="1378">
        <f t="shared" si="3"/>
        <v>40672</v>
      </c>
      <c r="P19" s="1377">
        <v>172000</v>
      </c>
      <c r="Q19" s="1378">
        <f t="shared" si="4"/>
        <v>172000</v>
      </c>
    </row>
    <row r="20" spans="1:17" ht="17.5" x14ac:dyDescent="0.35">
      <c r="A20" s="962">
        <v>16</v>
      </c>
      <c r="B20" s="962">
        <v>203</v>
      </c>
      <c r="C20" s="959" t="s">
        <v>15</v>
      </c>
      <c r="D20" s="962">
        <v>1</v>
      </c>
      <c r="E20" s="962" t="s">
        <v>100</v>
      </c>
      <c r="F20" s="1377">
        <v>10672</v>
      </c>
      <c r="G20" s="1378">
        <f t="shared" si="5"/>
        <v>10672</v>
      </c>
      <c r="H20" s="1377">
        <v>53402</v>
      </c>
      <c r="I20" s="1378">
        <f t="shared" si="0"/>
        <v>53402</v>
      </c>
      <c r="J20" s="1377">
        <v>50000</v>
      </c>
      <c r="K20" s="1378">
        <f t="shared" si="1"/>
        <v>50000</v>
      </c>
      <c r="L20" s="1377">
        <v>5000</v>
      </c>
      <c r="M20" s="1378">
        <f t="shared" si="2"/>
        <v>5000</v>
      </c>
      <c r="N20" s="1377">
        <v>61007</v>
      </c>
      <c r="O20" s="1378">
        <f t="shared" si="3"/>
        <v>61007</v>
      </c>
      <c r="P20" s="1377">
        <v>140000</v>
      </c>
      <c r="Q20" s="1378">
        <f t="shared" si="4"/>
        <v>140000</v>
      </c>
    </row>
    <row r="21" spans="1:17" ht="17.5" x14ac:dyDescent="0.35">
      <c r="A21" s="962">
        <v>17</v>
      </c>
      <c r="B21" s="962">
        <v>204</v>
      </c>
      <c r="C21" s="959" t="s">
        <v>107</v>
      </c>
      <c r="D21" s="963">
        <v>9508</v>
      </c>
      <c r="E21" s="962" t="s">
        <v>8</v>
      </c>
      <c r="F21" s="1380">
        <v>0.81</v>
      </c>
      <c r="G21" s="1381">
        <f t="shared" si="5"/>
        <v>7701.4800000000005</v>
      </c>
      <c r="H21" s="1380">
        <v>1.02</v>
      </c>
      <c r="I21" s="1378">
        <f t="shared" si="0"/>
        <v>9698.16</v>
      </c>
      <c r="J21" s="1380">
        <v>1</v>
      </c>
      <c r="K21" s="1378">
        <f t="shared" si="1"/>
        <v>9508</v>
      </c>
      <c r="L21" s="1377">
        <v>2</v>
      </c>
      <c r="M21" s="1378">
        <f t="shared" si="2"/>
        <v>19016</v>
      </c>
      <c r="N21" s="1380">
        <v>2.2000000000000002</v>
      </c>
      <c r="O21" s="1378">
        <f t="shared" si="3"/>
        <v>20917.600000000002</v>
      </c>
      <c r="P21" s="1380">
        <v>1.5</v>
      </c>
      <c r="Q21" s="1378">
        <f t="shared" si="4"/>
        <v>14262</v>
      </c>
    </row>
    <row r="22" spans="1:17" ht="17.5" x14ac:dyDescent="0.35">
      <c r="A22" s="962">
        <v>18</v>
      </c>
      <c r="B22" s="962">
        <v>204</v>
      </c>
      <c r="C22" s="959" t="s">
        <v>108</v>
      </c>
      <c r="D22" s="963">
        <v>20</v>
      </c>
      <c r="E22" s="962" t="s">
        <v>60</v>
      </c>
      <c r="F22" s="1380">
        <v>103.5</v>
      </c>
      <c r="G22" s="1381">
        <f t="shared" si="5"/>
        <v>2070</v>
      </c>
      <c r="H22" s="1380">
        <v>109.73</v>
      </c>
      <c r="I22" s="1378">
        <f t="shared" si="0"/>
        <v>2194.6</v>
      </c>
      <c r="J22" s="1380">
        <v>75</v>
      </c>
      <c r="K22" s="1378">
        <f t="shared" si="1"/>
        <v>1500</v>
      </c>
      <c r="L22" s="1380">
        <v>100</v>
      </c>
      <c r="M22" s="1378">
        <f t="shared" si="2"/>
        <v>2000</v>
      </c>
      <c r="N22" s="1380">
        <v>151.82</v>
      </c>
      <c r="O22" s="1378">
        <f t="shared" si="3"/>
        <v>3036.3999999999996</v>
      </c>
      <c r="P22" s="1380">
        <v>200</v>
      </c>
      <c r="Q22" s="1378">
        <f t="shared" si="4"/>
        <v>4000</v>
      </c>
    </row>
    <row r="23" spans="1:17" ht="17.5" x14ac:dyDescent="0.35">
      <c r="A23" s="962">
        <v>19</v>
      </c>
      <c r="B23" s="962">
        <v>607</v>
      </c>
      <c r="C23" s="959" t="s">
        <v>689</v>
      </c>
      <c r="D23" s="963">
        <v>3500</v>
      </c>
      <c r="E23" s="962" t="s">
        <v>3</v>
      </c>
      <c r="F23" s="1380">
        <v>4.28</v>
      </c>
      <c r="G23" s="1381">
        <f t="shared" si="5"/>
        <v>14980</v>
      </c>
      <c r="H23" s="1380">
        <v>4.83</v>
      </c>
      <c r="I23" s="1378">
        <f t="shared" si="0"/>
        <v>16905</v>
      </c>
      <c r="J23" s="1380">
        <v>1</v>
      </c>
      <c r="K23" s="1378">
        <f t="shared" si="1"/>
        <v>3500</v>
      </c>
      <c r="L23" s="1380">
        <v>4</v>
      </c>
      <c r="M23" s="1378">
        <f t="shared" si="2"/>
        <v>14000</v>
      </c>
      <c r="N23" s="1380">
        <v>5.16</v>
      </c>
      <c r="O23" s="1378">
        <f t="shared" si="3"/>
        <v>18060</v>
      </c>
      <c r="P23" s="1380">
        <v>7</v>
      </c>
      <c r="Q23" s="1378">
        <f t="shared" si="4"/>
        <v>24500</v>
      </c>
    </row>
    <row r="24" spans="1:17" ht="17.5" x14ac:dyDescent="0.35">
      <c r="A24" s="962">
        <v>20</v>
      </c>
      <c r="B24" s="962">
        <v>616</v>
      </c>
      <c r="C24" s="959" t="s">
        <v>3108</v>
      </c>
      <c r="D24" s="963">
        <v>100</v>
      </c>
      <c r="E24" s="962" t="s">
        <v>1069</v>
      </c>
      <c r="F24" s="1380">
        <v>24.44</v>
      </c>
      <c r="G24" s="1381">
        <f t="shared" si="5"/>
        <v>2444</v>
      </c>
      <c r="H24" s="1380">
        <v>11.69</v>
      </c>
      <c r="I24" s="1378">
        <f t="shared" si="0"/>
        <v>1169</v>
      </c>
      <c r="J24" s="1380">
        <v>10</v>
      </c>
      <c r="K24" s="1378">
        <f t="shared" si="1"/>
        <v>1000</v>
      </c>
      <c r="L24" s="1380">
        <v>50</v>
      </c>
      <c r="M24" s="1378">
        <f t="shared" si="2"/>
        <v>5000</v>
      </c>
      <c r="N24" s="1380">
        <v>2000</v>
      </c>
      <c r="O24" s="1382">
        <f t="shared" si="3"/>
        <v>200000</v>
      </c>
      <c r="P24" s="1380">
        <v>50</v>
      </c>
      <c r="Q24" s="1378">
        <f t="shared" si="4"/>
        <v>5000</v>
      </c>
    </row>
    <row r="25" spans="1:17" ht="17.5" x14ac:dyDescent="0.35">
      <c r="A25" s="962">
        <v>21</v>
      </c>
      <c r="B25" s="962">
        <v>616</v>
      </c>
      <c r="C25" s="959" t="s">
        <v>3109</v>
      </c>
      <c r="D25" s="962">
        <v>1</v>
      </c>
      <c r="E25" s="962" t="s">
        <v>247</v>
      </c>
      <c r="F25" s="1380">
        <v>1190.25</v>
      </c>
      <c r="G25" s="1381">
        <f t="shared" si="5"/>
        <v>1190.25</v>
      </c>
      <c r="H25" s="1380">
        <v>1176</v>
      </c>
      <c r="I25" s="1378">
        <f t="shared" si="0"/>
        <v>1176</v>
      </c>
      <c r="J25" s="1380">
        <v>100</v>
      </c>
      <c r="K25" s="1378">
        <f t="shared" si="1"/>
        <v>100</v>
      </c>
      <c r="L25" s="1380">
        <v>600</v>
      </c>
      <c r="M25" s="1378">
        <f t="shared" si="2"/>
        <v>600</v>
      </c>
      <c r="N25" s="1380">
        <v>1196</v>
      </c>
      <c r="O25" s="1378">
        <f t="shared" si="3"/>
        <v>1196</v>
      </c>
      <c r="P25" s="1380">
        <v>900</v>
      </c>
      <c r="Q25" s="1378">
        <f t="shared" si="4"/>
        <v>900</v>
      </c>
    </row>
    <row r="26" spans="1:17" ht="17.5" x14ac:dyDescent="0.35">
      <c r="A26" s="962">
        <v>22</v>
      </c>
      <c r="B26" s="962">
        <v>651</v>
      </c>
      <c r="C26" s="959" t="s">
        <v>2045</v>
      </c>
      <c r="D26" s="962">
        <v>1</v>
      </c>
      <c r="E26" s="962" t="s">
        <v>100</v>
      </c>
      <c r="F26" s="1380">
        <v>35972</v>
      </c>
      <c r="G26" s="1381">
        <f t="shared" si="5"/>
        <v>35972</v>
      </c>
      <c r="H26" s="1380">
        <v>20110</v>
      </c>
      <c r="I26" s="1378">
        <f t="shared" si="0"/>
        <v>20110</v>
      </c>
      <c r="J26" s="1380">
        <v>5000</v>
      </c>
      <c r="K26" s="1378">
        <f t="shared" si="1"/>
        <v>5000</v>
      </c>
      <c r="L26" s="1380">
        <v>10000</v>
      </c>
      <c r="M26" s="1378">
        <f t="shared" si="2"/>
        <v>10000</v>
      </c>
      <c r="N26" s="1380">
        <v>100794.17</v>
      </c>
      <c r="O26" s="1378">
        <f t="shared" si="3"/>
        <v>100794.17</v>
      </c>
      <c r="P26" s="1380">
        <v>55000</v>
      </c>
      <c r="Q26" s="1378">
        <f t="shared" si="4"/>
        <v>55000</v>
      </c>
    </row>
    <row r="27" spans="1:17" ht="17.5" x14ac:dyDescent="0.35">
      <c r="A27" s="962">
        <v>23</v>
      </c>
      <c r="B27" s="962">
        <v>652</v>
      </c>
      <c r="C27" s="959" t="s">
        <v>3110</v>
      </c>
      <c r="D27" s="962">
        <v>1</v>
      </c>
      <c r="E27" s="962" t="s">
        <v>100</v>
      </c>
      <c r="F27" s="1377">
        <v>38237.5</v>
      </c>
      <c r="G27" s="1378">
        <f t="shared" si="5"/>
        <v>38237.5</v>
      </c>
      <c r="H27" s="1377">
        <v>18962</v>
      </c>
      <c r="I27" s="1378">
        <f t="shared" si="0"/>
        <v>18962</v>
      </c>
      <c r="J27" s="1377">
        <v>5000</v>
      </c>
      <c r="K27" s="1378">
        <f t="shared" si="1"/>
        <v>5000</v>
      </c>
      <c r="L27" s="1380">
        <v>10000</v>
      </c>
      <c r="M27" s="1378">
        <f t="shared" si="2"/>
        <v>10000</v>
      </c>
      <c r="N27" s="1377">
        <v>26958.29</v>
      </c>
      <c r="O27" s="1378">
        <f t="shared" si="3"/>
        <v>26958.29</v>
      </c>
      <c r="P27" s="1377">
        <v>62000</v>
      </c>
      <c r="Q27" s="1378">
        <f t="shared" si="4"/>
        <v>62000</v>
      </c>
    </row>
    <row r="28" spans="1:17" ht="17.5" x14ac:dyDescent="0.35">
      <c r="A28" s="962">
        <v>24</v>
      </c>
      <c r="B28" s="962">
        <v>832</v>
      </c>
      <c r="C28" s="959" t="s">
        <v>690</v>
      </c>
      <c r="D28" s="962">
        <v>1</v>
      </c>
      <c r="E28" s="962" t="s">
        <v>100</v>
      </c>
      <c r="F28" s="1377">
        <v>10522.5</v>
      </c>
      <c r="G28" s="1378">
        <f t="shared" si="5"/>
        <v>10522.5</v>
      </c>
      <c r="H28" s="1377">
        <v>22523</v>
      </c>
      <c r="I28" s="1378">
        <f t="shared" si="0"/>
        <v>22523</v>
      </c>
      <c r="J28" s="1377">
        <v>5000</v>
      </c>
      <c r="K28" s="1378">
        <f t="shared" si="1"/>
        <v>5000</v>
      </c>
      <c r="L28" s="1377">
        <v>10000</v>
      </c>
      <c r="M28" s="1378">
        <f t="shared" si="2"/>
        <v>10000</v>
      </c>
      <c r="N28" s="1377">
        <v>13769.6</v>
      </c>
      <c r="O28" s="1382">
        <f t="shared" si="3"/>
        <v>13769.6</v>
      </c>
      <c r="P28" s="1377">
        <v>12000</v>
      </c>
      <c r="Q28" s="1378">
        <f t="shared" si="4"/>
        <v>12000</v>
      </c>
    </row>
    <row r="29" spans="1:17" ht="17.5" x14ac:dyDescent="0.35">
      <c r="A29" s="962">
        <v>25</v>
      </c>
      <c r="B29" s="962" t="s">
        <v>36</v>
      </c>
      <c r="C29" s="959" t="s">
        <v>691</v>
      </c>
      <c r="D29" s="962">
        <v>3</v>
      </c>
      <c r="E29" s="962" t="s">
        <v>10</v>
      </c>
      <c r="F29" s="1377">
        <v>114.05</v>
      </c>
      <c r="G29" s="1378">
        <f t="shared" si="5"/>
        <v>342.15</v>
      </c>
      <c r="H29" s="1377">
        <v>527</v>
      </c>
      <c r="I29" s="1378">
        <f t="shared" si="0"/>
        <v>1581</v>
      </c>
      <c r="J29" s="1377">
        <v>100</v>
      </c>
      <c r="K29" s="1378">
        <f t="shared" si="1"/>
        <v>300</v>
      </c>
      <c r="L29" s="1377">
        <v>100</v>
      </c>
      <c r="M29" s="1378">
        <f t="shared" si="2"/>
        <v>300</v>
      </c>
      <c r="N29" s="1377">
        <v>384.67</v>
      </c>
      <c r="O29" s="1378">
        <f t="shared" si="3"/>
        <v>1154.01</v>
      </c>
      <c r="P29" s="1377">
        <v>500</v>
      </c>
      <c r="Q29" s="1378">
        <f t="shared" si="4"/>
        <v>1500</v>
      </c>
    </row>
    <row r="30" spans="1:17" ht="17.5" x14ac:dyDescent="0.35">
      <c r="A30" s="962">
        <v>26</v>
      </c>
      <c r="B30" s="962">
        <v>253</v>
      </c>
      <c r="C30" s="959" t="s">
        <v>693</v>
      </c>
      <c r="D30" s="962">
        <v>300</v>
      </c>
      <c r="E30" s="962" t="s">
        <v>8</v>
      </c>
      <c r="F30" s="1377">
        <v>26.68</v>
      </c>
      <c r="G30" s="1378">
        <f t="shared" si="5"/>
        <v>8004</v>
      </c>
      <c r="H30" s="1377">
        <v>116.42</v>
      </c>
      <c r="I30" s="1378">
        <f t="shared" si="0"/>
        <v>34926</v>
      </c>
      <c r="J30" s="1377">
        <v>111</v>
      </c>
      <c r="K30" s="1378">
        <f t="shared" si="1"/>
        <v>33300</v>
      </c>
      <c r="L30" s="1377">
        <v>120</v>
      </c>
      <c r="M30" s="1378">
        <f t="shared" si="2"/>
        <v>36000</v>
      </c>
      <c r="N30" s="1377">
        <v>43.3</v>
      </c>
      <c r="O30" s="1378">
        <f t="shared" si="3"/>
        <v>12990</v>
      </c>
      <c r="P30" s="1377">
        <v>80</v>
      </c>
      <c r="Q30" s="1378">
        <f t="shared" si="4"/>
        <v>24000</v>
      </c>
    </row>
    <row r="31" spans="1:17" ht="17.5" x14ac:dyDescent="0.35">
      <c r="A31" s="962">
        <v>27</v>
      </c>
      <c r="B31" s="962">
        <v>251</v>
      </c>
      <c r="C31" s="959" t="s">
        <v>2395</v>
      </c>
      <c r="D31" s="962">
        <v>650</v>
      </c>
      <c r="E31" s="962" t="s">
        <v>8</v>
      </c>
      <c r="F31" s="1377">
        <v>24.73</v>
      </c>
      <c r="G31" s="1378">
        <f t="shared" si="5"/>
        <v>16074.5</v>
      </c>
      <c r="H31" s="1377">
        <v>36.53</v>
      </c>
      <c r="I31" s="1378">
        <f t="shared" si="0"/>
        <v>23744.5</v>
      </c>
      <c r="J31" s="1377">
        <v>37</v>
      </c>
      <c r="K31" s="1378">
        <f t="shared" si="1"/>
        <v>24050</v>
      </c>
      <c r="L31" s="1377">
        <v>70</v>
      </c>
      <c r="M31" s="1378">
        <f t="shared" si="2"/>
        <v>45500</v>
      </c>
      <c r="N31" s="1377">
        <v>5.64</v>
      </c>
      <c r="O31" s="1378">
        <f t="shared" si="3"/>
        <v>3666</v>
      </c>
      <c r="P31" s="1377">
        <v>56</v>
      </c>
      <c r="Q31" s="1378">
        <f t="shared" si="4"/>
        <v>36400</v>
      </c>
    </row>
    <row r="32" spans="1:17" ht="17.5" x14ac:dyDescent="0.35">
      <c r="A32" s="962">
        <v>28</v>
      </c>
      <c r="B32" s="962">
        <v>253</v>
      </c>
      <c r="C32" s="959" t="s">
        <v>2396</v>
      </c>
      <c r="D32" s="962">
        <v>300</v>
      </c>
      <c r="E32" s="962" t="s">
        <v>8</v>
      </c>
      <c r="F32" s="1377">
        <v>56.2</v>
      </c>
      <c r="G32" s="1378">
        <f t="shared" si="5"/>
        <v>16860</v>
      </c>
      <c r="H32" s="1377">
        <v>72</v>
      </c>
      <c r="I32" s="1378">
        <f t="shared" si="0"/>
        <v>21600</v>
      </c>
      <c r="J32" s="1377">
        <v>111</v>
      </c>
      <c r="K32" s="1378">
        <f t="shared" si="1"/>
        <v>33300</v>
      </c>
      <c r="L32" s="1377">
        <v>70</v>
      </c>
      <c r="M32" s="1378">
        <f t="shared" si="2"/>
        <v>21000</v>
      </c>
      <c r="N32" s="1377">
        <v>32.9</v>
      </c>
      <c r="O32" s="1378">
        <f t="shared" si="3"/>
        <v>9870</v>
      </c>
      <c r="P32" s="1377">
        <v>84</v>
      </c>
      <c r="Q32" s="1378">
        <f t="shared" si="4"/>
        <v>25200</v>
      </c>
    </row>
    <row r="33" spans="1:17" ht="17.5" x14ac:dyDescent="0.35">
      <c r="A33" s="962">
        <v>29</v>
      </c>
      <c r="B33" s="962">
        <v>301</v>
      </c>
      <c r="C33" s="959" t="s">
        <v>1019</v>
      </c>
      <c r="D33" s="962">
        <v>452</v>
      </c>
      <c r="E33" s="962" t="s">
        <v>4</v>
      </c>
      <c r="F33" s="1377">
        <v>188.6</v>
      </c>
      <c r="G33" s="1378">
        <f t="shared" si="5"/>
        <v>85247.2</v>
      </c>
      <c r="H33" s="1377">
        <v>182.65</v>
      </c>
      <c r="I33" s="1378">
        <f t="shared" si="0"/>
        <v>82557.8</v>
      </c>
      <c r="J33" s="1377">
        <v>221</v>
      </c>
      <c r="K33" s="1378">
        <f t="shared" si="1"/>
        <v>99892</v>
      </c>
      <c r="L33" s="1377">
        <v>190</v>
      </c>
      <c r="M33" s="1378">
        <f t="shared" si="2"/>
        <v>85880</v>
      </c>
      <c r="N33" s="1377">
        <v>169.19</v>
      </c>
      <c r="O33" s="1378">
        <f t="shared" si="3"/>
        <v>76473.88</v>
      </c>
      <c r="P33" s="1377">
        <v>170</v>
      </c>
      <c r="Q33" s="1378">
        <f t="shared" si="4"/>
        <v>76840</v>
      </c>
    </row>
    <row r="34" spans="1:17" ht="17.5" x14ac:dyDescent="0.35">
      <c r="A34" s="962">
        <v>30</v>
      </c>
      <c r="B34" s="962">
        <v>304</v>
      </c>
      <c r="C34" s="959" t="s">
        <v>696</v>
      </c>
      <c r="D34" s="962">
        <v>601</v>
      </c>
      <c r="E34" s="962" t="s">
        <v>4</v>
      </c>
      <c r="F34" s="1377">
        <v>77.959999999999994</v>
      </c>
      <c r="G34" s="1378">
        <f t="shared" si="5"/>
        <v>46853.96</v>
      </c>
      <c r="H34" s="1377">
        <v>87.69</v>
      </c>
      <c r="I34" s="1378">
        <f t="shared" si="0"/>
        <v>52701.689999999995</v>
      </c>
      <c r="J34" s="1377">
        <v>41</v>
      </c>
      <c r="K34" s="1378">
        <f t="shared" si="1"/>
        <v>24641</v>
      </c>
      <c r="L34" s="1377">
        <v>50</v>
      </c>
      <c r="M34" s="1378">
        <f t="shared" si="2"/>
        <v>30050</v>
      </c>
      <c r="N34" s="1377">
        <v>85.08</v>
      </c>
      <c r="O34" s="1382">
        <f t="shared" si="3"/>
        <v>51133.08</v>
      </c>
      <c r="P34" s="1377">
        <v>50</v>
      </c>
      <c r="Q34" s="1378">
        <f t="shared" si="4"/>
        <v>30050</v>
      </c>
    </row>
    <row r="35" spans="1:17" ht="17.5" x14ac:dyDescent="0.35">
      <c r="A35" s="962">
        <v>31</v>
      </c>
      <c r="B35" s="962">
        <v>304</v>
      </c>
      <c r="C35" s="959" t="s">
        <v>3111</v>
      </c>
      <c r="D35" s="962">
        <v>677</v>
      </c>
      <c r="E35" s="962" t="s">
        <v>4</v>
      </c>
      <c r="F35" s="1377">
        <v>69.040000000000006</v>
      </c>
      <c r="G35" s="1378">
        <f t="shared" si="5"/>
        <v>46740.08</v>
      </c>
      <c r="H35" s="1377">
        <v>56.78</v>
      </c>
      <c r="I35" s="1382">
        <f t="shared" si="0"/>
        <v>38440.06</v>
      </c>
      <c r="J35" s="1377">
        <v>41</v>
      </c>
      <c r="K35" s="1378">
        <f t="shared" si="1"/>
        <v>27757</v>
      </c>
      <c r="L35" s="1377">
        <v>50</v>
      </c>
      <c r="M35" s="1378">
        <f t="shared" si="2"/>
        <v>33850</v>
      </c>
      <c r="N35" s="1377">
        <v>56.93</v>
      </c>
      <c r="O35" s="1378">
        <f t="shared" si="3"/>
        <v>38541.61</v>
      </c>
      <c r="P35" s="1377">
        <v>50</v>
      </c>
      <c r="Q35" s="1378">
        <f t="shared" si="4"/>
        <v>33850</v>
      </c>
    </row>
    <row r="36" spans="1:17" ht="17.5" x14ac:dyDescent="0.35">
      <c r="A36" s="962">
        <v>32</v>
      </c>
      <c r="B36" s="962">
        <v>304</v>
      </c>
      <c r="C36" s="959" t="s">
        <v>3112</v>
      </c>
      <c r="D36" s="962">
        <v>22</v>
      </c>
      <c r="E36" s="962" t="s">
        <v>4</v>
      </c>
      <c r="F36" s="1377">
        <v>84.69</v>
      </c>
      <c r="G36" s="1378">
        <f t="shared" si="5"/>
        <v>1863.1799999999998</v>
      </c>
      <c r="H36" s="1377">
        <v>111.66</v>
      </c>
      <c r="I36" s="1378">
        <f t="shared" si="0"/>
        <v>2456.52</v>
      </c>
      <c r="J36" s="1377">
        <v>41</v>
      </c>
      <c r="K36" s="1378">
        <f t="shared" si="1"/>
        <v>902</v>
      </c>
      <c r="L36" s="1377">
        <v>50</v>
      </c>
      <c r="M36" s="1378">
        <f t="shared" si="2"/>
        <v>1100</v>
      </c>
      <c r="N36" s="1377">
        <v>78.92</v>
      </c>
      <c r="O36" s="1378">
        <f t="shared" si="3"/>
        <v>1736.24</v>
      </c>
      <c r="P36" s="1377">
        <v>50</v>
      </c>
      <c r="Q36" s="1378">
        <f t="shared" si="4"/>
        <v>1100</v>
      </c>
    </row>
    <row r="37" spans="1:17" ht="17.5" x14ac:dyDescent="0.35">
      <c r="A37" s="962">
        <v>33</v>
      </c>
      <c r="B37" s="962">
        <v>304</v>
      </c>
      <c r="C37" s="959" t="s">
        <v>3113</v>
      </c>
      <c r="D37" s="962">
        <v>19</v>
      </c>
      <c r="E37" s="962" t="s">
        <v>4</v>
      </c>
      <c r="F37" s="1377">
        <v>87.47</v>
      </c>
      <c r="G37" s="1378">
        <f t="shared" si="5"/>
        <v>1661.93</v>
      </c>
      <c r="H37" s="1377">
        <v>186.3</v>
      </c>
      <c r="I37" s="1378">
        <f t="shared" si="0"/>
        <v>3539.7000000000003</v>
      </c>
      <c r="J37" s="1377">
        <v>41</v>
      </c>
      <c r="K37" s="1378">
        <f t="shared" si="1"/>
        <v>779</v>
      </c>
      <c r="L37" s="1377">
        <v>50</v>
      </c>
      <c r="M37" s="1378">
        <f t="shared" si="2"/>
        <v>950</v>
      </c>
      <c r="N37" s="1377">
        <v>171.53</v>
      </c>
      <c r="O37" s="1378">
        <f t="shared" si="3"/>
        <v>3259.07</v>
      </c>
      <c r="P37" s="1377">
        <v>50</v>
      </c>
      <c r="Q37" s="1378">
        <f t="shared" si="4"/>
        <v>950</v>
      </c>
    </row>
    <row r="38" spans="1:17" ht="17.5" x14ac:dyDescent="0.35">
      <c r="A38" s="962">
        <v>34</v>
      </c>
      <c r="B38" s="962">
        <v>304</v>
      </c>
      <c r="C38" s="959" t="s">
        <v>2058</v>
      </c>
      <c r="D38" s="962">
        <v>7</v>
      </c>
      <c r="E38" s="962" t="s">
        <v>4</v>
      </c>
      <c r="F38" s="1377">
        <v>87.73</v>
      </c>
      <c r="G38" s="1378">
        <f t="shared" si="5"/>
        <v>614.11</v>
      </c>
      <c r="H38" s="1377">
        <v>145</v>
      </c>
      <c r="I38" s="1378">
        <f t="shared" si="0"/>
        <v>1015</v>
      </c>
      <c r="J38" s="1377">
        <v>41</v>
      </c>
      <c r="K38" s="1378">
        <f t="shared" si="1"/>
        <v>287</v>
      </c>
      <c r="L38" s="1377">
        <v>50</v>
      </c>
      <c r="M38" s="1378">
        <f t="shared" si="2"/>
        <v>350</v>
      </c>
      <c r="N38" s="1377">
        <v>554.86</v>
      </c>
      <c r="O38" s="1378">
        <f t="shared" si="3"/>
        <v>3884.02</v>
      </c>
      <c r="P38" s="1377">
        <v>50</v>
      </c>
      <c r="Q38" s="1378">
        <f t="shared" si="4"/>
        <v>350</v>
      </c>
    </row>
    <row r="39" spans="1:17" ht="17.5" x14ac:dyDescent="0.35">
      <c r="A39" s="962">
        <v>35</v>
      </c>
      <c r="B39" s="962">
        <v>441</v>
      </c>
      <c r="C39" s="959" t="s">
        <v>3114</v>
      </c>
      <c r="D39" s="962">
        <v>198</v>
      </c>
      <c r="E39" s="962" t="s">
        <v>4</v>
      </c>
      <c r="F39" s="1377">
        <v>205.85</v>
      </c>
      <c r="G39" s="1378">
        <f t="shared" si="5"/>
        <v>40758.299999999996</v>
      </c>
      <c r="H39" s="1377">
        <v>202.68</v>
      </c>
      <c r="I39" s="1378">
        <f t="shared" si="0"/>
        <v>40130.639999999999</v>
      </c>
      <c r="J39" s="1377">
        <v>127</v>
      </c>
      <c r="K39" s="1378">
        <f t="shared" si="1"/>
        <v>25146</v>
      </c>
      <c r="L39" s="1377">
        <v>190</v>
      </c>
      <c r="M39" s="1378">
        <f t="shared" si="2"/>
        <v>37620</v>
      </c>
      <c r="N39" s="1377">
        <v>183.46</v>
      </c>
      <c r="O39" s="1378">
        <f t="shared" si="3"/>
        <v>36325.08</v>
      </c>
      <c r="P39" s="1377">
        <v>195</v>
      </c>
      <c r="Q39" s="1378">
        <f t="shared" si="4"/>
        <v>38610</v>
      </c>
    </row>
    <row r="40" spans="1:17" ht="17.5" x14ac:dyDescent="0.35">
      <c r="A40" s="962">
        <v>36</v>
      </c>
      <c r="B40" s="962">
        <v>441</v>
      </c>
      <c r="C40" s="959" t="s">
        <v>3115</v>
      </c>
      <c r="D40" s="962">
        <v>141</v>
      </c>
      <c r="E40" s="962" t="s">
        <v>4</v>
      </c>
      <c r="F40" s="1377">
        <v>220.8</v>
      </c>
      <c r="G40" s="1378">
        <f t="shared" si="5"/>
        <v>31132.800000000003</v>
      </c>
      <c r="H40" s="1377">
        <v>241.57</v>
      </c>
      <c r="I40" s="1378">
        <f t="shared" si="0"/>
        <v>34061.370000000003</v>
      </c>
      <c r="J40" s="1377">
        <v>241</v>
      </c>
      <c r="K40" s="1378">
        <f t="shared" si="1"/>
        <v>33981</v>
      </c>
      <c r="L40" s="1377">
        <v>220</v>
      </c>
      <c r="M40" s="1378">
        <f t="shared" si="2"/>
        <v>31020</v>
      </c>
      <c r="N40" s="1377">
        <v>207.65</v>
      </c>
      <c r="O40" s="1378">
        <f t="shared" si="3"/>
        <v>29278.65</v>
      </c>
      <c r="P40" s="1377">
        <v>220</v>
      </c>
      <c r="Q40" s="1378">
        <f t="shared" si="4"/>
        <v>31020</v>
      </c>
    </row>
    <row r="41" spans="1:17" ht="17.5" x14ac:dyDescent="0.35">
      <c r="A41" s="962">
        <v>37</v>
      </c>
      <c r="B41" s="962">
        <v>441</v>
      </c>
      <c r="C41" s="959" t="s">
        <v>3116</v>
      </c>
      <c r="D41" s="962">
        <v>9</v>
      </c>
      <c r="E41" s="962" t="s">
        <v>4</v>
      </c>
      <c r="F41" s="1377">
        <v>220.8</v>
      </c>
      <c r="G41" s="1378">
        <f t="shared" si="5"/>
        <v>1987.2</v>
      </c>
      <c r="H41" s="1377">
        <v>241.57</v>
      </c>
      <c r="I41" s="1378">
        <f t="shared" si="0"/>
        <v>2174.13</v>
      </c>
      <c r="J41" s="1377">
        <v>345</v>
      </c>
      <c r="K41" s="1378">
        <f t="shared" si="1"/>
        <v>3105</v>
      </c>
      <c r="L41" s="1377">
        <v>347</v>
      </c>
      <c r="M41" s="1378">
        <f t="shared" si="2"/>
        <v>3123</v>
      </c>
      <c r="N41" s="1377">
        <v>241.55</v>
      </c>
      <c r="O41" s="1378">
        <f t="shared" si="3"/>
        <v>2173.9500000000003</v>
      </c>
      <c r="P41" s="1377">
        <v>400</v>
      </c>
      <c r="Q41" s="1378">
        <f t="shared" si="4"/>
        <v>3600</v>
      </c>
    </row>
    <row r="42" spans="1:17" ht="17.5" x14ac:dyDescent="0.35">
      <c r="A42" s="962">
        <v>38</v>
      </c>
      <c r="B42" s="962">
        <v>451</v>
      </c>
      <c r="C42" s="959" t="s">
        <v>711</v>
      </c>
      <c r="D42" s="962">
        <v>169</v>
      </c>
      <c r="E42" s="962" t="s">
        <v>8</v>
      </c>
      <c r="F42" s="1377">
        <v>58.97</v>
      </c>
      <c r="G42" s="1378">
        <f t="shared" si="5"/>
        <v>9965.93</v>
      </c>
      <c r="H42" s="1377">
        <v>61.78</v>
      </c>
      <c r="I42" s="1378">
        <f t="shared" si="0"/>
        <v>10440.82</v>
      </c>
      <c r="J42" s="1377">
        <v>4</v>
      </c>
      <c r="K42" s="1378">
        <f t="shared" si="1"/>
        <v>676</v>
      </c>
      <c r="L42" s="1377">
        <v>69</v>
      </c>
      <c r="M42" s="1378">
        <f t="shared" si="2"/>
        <v>11661</v>
      </c>
      <c r="N42" s="1377">
        <v>67.23</v>
      </c>
      <c r="O42" s="1378">
        <f t="shared" si="3"/>
        <v>11361.87</v>
      </c>
      <c r="P42" s="1377">
        <v>78</v>
      </c>
      <c r="Q42" s="1378">
        <f t="shared" si="4"/>
        <v>13182</v>
      </c>
    </row>
    <row r="43" spans="1:17" ht="17.5" x14ac:dyDescent="0.35">
      <c r="A43" s="962">
        <v>39</v>
      </c>
      <c r="B43" s="962">
        <v>451</v>
      </c>
      <c r="C43" s="959" t="s">
        <v>2405</v>
      </c>
      <c r="D43" s="962">
        <v>95</v>
      </c>
      <c r="E43" s="962" t="s">
        <v>8</v>
      </c>
      <c r="F43" s="1377">
        <v>67.31</v>
      </c>
      <c r="G43" s="1378">
        <f t="shared" si="5"/>
        <v>6394.45</v>
      </c>
      <c r="H43" s="1377">
        <v>121.77</v>
      </c>
      <c r="I43" s="1378">
        <f t="shared" si="0"/>
        <v>11568.15</v>
      </c>
      <c r="J43" s="1377">
        <v>52</v>
      </c>
      <c r="K43" s="1378">
        <f t="shared" si="1"/>
        <v>4940</v>
      </c>
      <c r="L43" s="1377">
        <v>87</v>
      </c>
      <c r="M43" s="1378">
        <f t="shared" si="2"/>
        <v>8265</v>
      </c>
      <c r="N43" s="1377">
        <v>188.67</v>
      </c>
      <c r="O43" s="1378">
        <f t="shared" si="3"/>
        <v>17923.649999999998</v>
      </c>
      <c r="P43" s="1377">
        <v>90</v>
      </c>
      <c r="Q43" s="1378">
        <f t="shared" si="4"/>
        <v>8550</v>
      </c>
    </row>
    <row r="44" spans="1:17" ht="17.5" x14ac:dyDescent="0.35">
      <c r="A44" s="962">
        <v>40</v>
      </c>
      <c r="B44" s="962">
        <v>452</v>
      </c>
      <c r="C44" s="959" t="s">
        <v>3117</v>
      </c>
      <c r="D44" s="963">
        <v>5409</v>
      </c>
      <c r="E44" s="962" t="s">
        <v>8</v>
      </c>
      <c r="F44" s="1377">
        <v>38.53</v>
      </c>
      <c r="G44" s="1378">
        <f t="shared" si="5"/>
        <v>208408.77000000002</v>
      </c>
      <c r="H44" s="1377">
        <v>40.549999999999997</v>
      </c>
      <c r="I44" s="1378">
        <f t="shared" si="0"/>
        <v>219334.94999999998</v>
      </c>
      <c r="J44" s="1377">
        <v>52</v>
      </c>
      <c r="K44" s="1378">
        <f t="shared" si="1"/>
        <v>281268</v>
      </c>
      <c r="L44" s="1377">
        <v>65</v>
      </c>
      <c r="M44" s="1378">
        <f t="shared" si="2"/>
        <v>351585</v>
      </c>
      <c r="N44" s="1377">
        <v>52.16</v>
      </c>
      <c r="O44" s="1378">
        <f t="shared" si="3"/>
        <v>282133.44</v>
      </c>
      <c r="P44" s="1377">
        <v>56</v>
      </c>
      <c r="Q44" s="1378">
        <f t="shared" si="4"/>
        <v>302904</v>
      </c>
    </row>
    <row r="45" spans="1:17" ht="17.5" x14ac:dyDescent="0.35">
      <c r="A45" s="962">
        <v>41</v>
      </c>
      <c r="B45" s="962">
        <v>608</v>
      </c>
      <c r="C45" s="959" t="s">
        <v>3118</v>
      </c>
      <c r="D45" s="962">
        <v>17</v>
      </c>
      <c r="E45" s="962" t="s">
        <v>8</v>
      </c>
      <c r="F45" s="1377">
        <v>304.42</v>
      </c>
      <c r="G45" s="1378">
        <f t="shared" si="5"/>
        <v>5175.1400000000003</v>
      </c>
      <c r="H45" s="1377">
        <v>83.86</v>
      </c>
      <c r="I45" s="1378">
        <f t="shared" si="0"/>
        <v>1425.62</v>
      </c>
      <c r="J45" s="1377">
        <v>59</v>
      </c>
      <c r="K45" s="1378">
        <f t="shared" si="1"/>
        <v>1003</v>
      </c>
      <c r="L45" s="1377">
        <v>60</v>
      </c>
      <c r="M45" s="1378">
        <f t="shared" si="2"/>
        <v>1020</v>
      </c>
      <c r="N45" s="1377">
        <v>197</v>
      </c>
      <c r="O45" s="1378">
        <f t="shared" si="3"/>
        <v>3349</v>
      </c>
      <c r="P45" s="1377">
        <v>45</v>
      </c>
      <c r="Q45" s="1378">
        <f t="shared" si="4"/>
        <v>765</v>
      </c>
    </row>
    <row r="46" spans="1:17" ht="17.5" x14ac:dyDescent="0.35">
      <c r="A46" s="962">
        <v>42</v>
      </c>
      <c r="B46" s="962">
        <v>630</v>
      </c>
      <c r="C46" s="959" t="s">
        <v>715</v>
      </c>
      <c r="D46" s="963">
        <v>10</v>
      </c>
      <c r="E46" s="962" t="s">
        <v>10</v>
      </c>
      <c r="F46" s="1377">
        <v>336.38</v>
      </c>
      <c r="G46" s="1378">
        <f t="shared" si="5"/>
        <v>3363.8</v>
      </c>
      <c r="H46" s="1377">
        <v>707.02</v>
      </c>
      <c r="I46" s="1378">
        <f t="shared" si="0"/>
        <v>7070.2</v>
      </c>
      <c r="J46" s="1377">
        <v>350</v>
      </c>
      <c r="K46" s="1378">
        <f t="shared" si="1"/>
        <v>3500</v>
      </c>
      <c r="L46" s="1377">
        <v>2000</v>
      </c>
      <c r="M46" s="1378">
        <f t="shared" si="2"/>
        <v>20000</v>
      </c>
      <c r="N46" s="1377">
        <v>6534</v>
      </c>
      <c r="O46" s="1382">
        <f t="shared" si="3"/>
        <v>65340</v>
      </c>
      <c r="P46" s="1377">
        <v>250</v>
      </c>
      <c r="Q46" s="1378">
        <f t="shared" si="4"/>
        <v>2500</v>
      </c>
    </row>
    <row r="47" spans="1:17" ht="18" x14ac:dyDescent="0.4">
      <c r="A47" s="962"/>
      <c r="B47" s="962"/>
      <c r="C47" s="1379" t="s">
        <v>728</v>
      </c>
      <c r="D47" s="962"/>
      <c r="E47" s="962"/>
      <c r="F47" s="1377"/>
      <c r="G47" s="1378">
        <f t="shared" si="5"/>
        <v>0</v>
      </c>
      <c r="H47" s="1377"/>
      <c r="I47" s="1378">
        <f t="shared" si="0"/>
        <v>0</v>
      </c>
      <c r="J47" s="1377"/>
      <c r="K47" s="1378">
        <f t="shared" si="1"/>
        <v>0</v>
      </c>
      <c r="L47" s="1377"/>
      <c r="M47" s="1378">
        <f t="shared" si="2"/>
        <v>0</v>
      </c>
      <c r="N47" s="1377"/>
      <c r="O47" s="1378">
        <f t="shared" si="3"/>
        <v>0</v>
      </c>
      <c r="P47" s="1377"/>
      <c r="Q47" s="1378">
        <f t="shared" si="4"/>
        <v>0</v>
      </c>
    </row>
    <row r="48" spans="1:17" ht="17.5" x14ac:dyDescent="0.35">
      <c r="A48" s="962">
        <v>43</v>
      </c>
      <c r="B48" s="962" t="s">
        <v>36</v>
      </c>
      <c r="C48" s="959" t="s">
        <v>2069</v>
      </c>
      <c r="D48" s="963">
        <v>1448</v>
      </c>
      <c r="E48" s="962" t="s">
        <v>3</v>
      </c>
      <c r="F48" s="1377">
        <v>97.12</v>
      </c>
      <c r="G48" s="1378">
        <f t="shared" si="5"/>
        <v>140629.76000000001</v>
      </c>
      <c r="H48" s="1377">
        <v>78.5</v>
      </c>
      <c r="I48" s="1378">
        <f t="shared" si="0"/>
        <v>113668</v>
      </c>
      <c r="J48" s="1377">
        <v>84</v>
      </c>
      <c r="K48" s="1378">
        <f t="shared" si="1"/>
        <v>121632</v>
      </c>
      <c r="L48" s="1377">
        <v>90</v>
      </c>
      <c r="M48" s="1378">
        <f t="shared" si="2"/>
        <v>130320</v>
      </c>
      <c r="N48" s="1377">
        <v>94.19</v>
      </c>
      <c r="O48" s="1378">
        <f t="shared" si="3"/>
        <v>136387.12</v>
      </c>
      <c r="P48" s="1377">
        <v>76</v>
      </c>
      <c r="Q48" s="1378">
        <f t="shared" si="4"/>
        <v>110048</v>
      </c>
    </row>
    <row r="49" spans="1:17" ht="17.5" x14ac:dyDescent="0.35">
      <c r="A49" s="962">
        <v>44</v>
      </c>
      <c r="B49" s="962" t="s">
        <v>36</v>
      </c>
      <c r="C49" s="959" t="s">
        <v>2070</v>
      </c>
      <c r="D49" s="962">
        <v>442</v>
      </c>
      <c r="E49" s="962" t="s">
        <v>3</v>
      </c>
      <c r="F49" s="1377">
        <v>59.3</v>
      </c>
      <c r="G49" s="1378">
        <f t="shared" si="5"/>
        <v>26210.6</v>
      </c>
      <c r="H49" s="1377">
        <v>33</v>
      </c>
      <c r="I49" s="1378">
        <f t="shared" si="0"/>
        <v>14586</v>
      </c>
      <c r="J49" s="1377">
        <v>48</v>
      </c>
      <c r="K49" s="1378">
        <f t="shared" si="1"/>
        <v>21216</v>
      </c>
      <c r="L49" s="1377">
        <v>55</v>
      </c>
      <c r="M49" s="1378">
        <f t="shared" si="2"/>
        <v>24310</v>
      </c>
      <c r="N49" s="1377">
        <v>56.48</v>
      </c>
      <c r="O49" s="1378">
        <f t="shared" si="3"/>
        <v>24964.16</v>
      </c>
      <c r="P49" s="1377">
        <v>64</v>
      </c>
      <c r="Q49" s="1378">
        <f t="shared" si="4"/>
        <v>28288</v>
      </c>
    </row>
    <row r="50" spans="1:17" ht="17.5" x14ac:dyDescent="0.35">
      <c r="A50" s="962">
        <v>45</v>
      </c>
      <c r="B50" s="962" t="s">
        <v>36</v>
      </c>
      <c r="C50" s="959" t="s">
        <v>730</v>
      </c>
      <c r="D50" s="962">
        <v>14</v>
      </c>
      <c r="E50" s="962" t="s">
        <v>10</v>
      </c>
      <c r="F50" s="1377">
        <v>4104.68</v>
      </c>
      <c r="G50" s="1378">
        <f t="shared" si="5"/>
        <v>57465.520000000004</v>
      </c>
      <c r="H50" s="1377">
        <v>3268</v>
      </c>
      <c r="I50" s="1378">
        <f t="shared" si="0"/>
        <v>45752</v>
      </c>
      <c r="J50" s="1377">
        <v>3600</v>
      </c>
      <c r="K50" s="1378">
        <f t="shared" si="1"/>
        <v>50400</v>
      </c>
      <c r="L50" s="1377">
        <v>2000</v>
      </c>
      <c r="M50" s="1378">
        <f t="shared" si="2"/>
        <v>28000</v>
      </c>
      <c r="N50" s="1377">
        <v>2856.17</v>
      </c>
      <c r="O50" s="1378">
        <f t="shared" si="3"/>
        <v>39986.380000000005</v>
      </c>
      <c r="P50" s="1377">
        <v>4250</v>
      </c>
      <c r="Q50" s="1378">
        <f t="shared" si="4"/>
        <v>59500</v>
      </c>
    </row>
    <row r="51" spans="1:17" ht="17.5" x14ac:dyDescent="0.35">
      <c r="A51" s="962">
        <v>46</v>
      </c>
      <c r="B51" s="962" t="s">
        <v>36</v>
      </c>
      <c r="C51" s="959" t="s">
        <v>3119</v>
      </c>
      <c r="D51" s="962">
        <v>3</v>
      </c>
      <c r="E51" s="962" t="s">
        <v>10</v>
      </c>
      <c r="F51" s="1377">
        <v>1332.09</v>
      </c>
      <c r="G51" s="1378">
        <f t="shared" si="5"/>
        <v>3996.2699999999995</v>
      </c>
      <c r="H51" s="1377">
        <v>1180</v>
      </c>
      <c r="I51" s="1378">
        <f t="shared" si="0"/>
        <v>3540</v>
      </c>
      <c r="J51" s="1377">
        <v>1000</v>
      </c>
      <c r="K51" s="1378">
        <f t="shared" si="1"/>
        <v>3000</v>
      </c>
      <c r="L51" s="1377">
        <v>2500</v>
      </c>
      <c r="M51" s="1378">
        <f t="shared" si="2"/>
        <v>7500</v>
      </c>
      <c r="N51" s="1377">
        <v>2748.95</v>
      </c>
      <c r="O51" s="1378">
        <f t="shared" si="3"/>
        <v>8246.8499999999985</v>
      </c>
      <c r="P51" s="1377">
        <v>3400</v>
      </c>
      <c r="Q51" s="1378">
        <f t="shared" si="4"/>
        <v>10200</v>
      </c>
    </row>
    <row r="52" spans="1:17" ht="17.5" x14ac:dyDescent="0.35">
      <c r="A52" s="962">
        <v>47</v>
      </c>
      <c r="B52" s="962" t="s">
        <v>36</v>
      </c>
      <c r="C52" s="959" t="s">
        <v>2072</v>
      </c>
      <c r="D52" s="962">
        <v>730</v>
      </c>
      <c r="E52" s="962" t="s">
        <v>3120</v>
      </c>
      <c r="F52" s="1377">
        <v>66.33</v>
      </c>
      <c r="G52" s="1378">
        <f t="shared" si="5"/>
        <v>48420.9</v>
      </c>
      <c r="H52" s="1377">
        <v>64.5</v>
      </c>
      <c r="I52" s="1378">
        <f t="shared" si="0"/>
        <v>47085</v>
      </c>
      <c r="J52" s="1377">
        <v>40</v>
      </c>
      <c r="K52" s="1378">
        <f t="shared" si="1"/>
        <v>29200</v>
      </c>
      <c r="L52" s="1377">
        <v>54</v>
      </c>
      <c r="M52" s="1378">
        <f t="shared" si="2"/>
        <v>39420</v>
      </c>
      <c r="N52" s="1377">
        <v>35.53</v>
      </c>
      <c r="O52" s="1378">
        <f t="shared" si="3"/>
        <v>25936.9</v>
      </c>
      <c r="P52" s="1377">
        <v>58</v>
      </c>
      <c r="Q52" s="1378">
        <f t="shared" si="4"/>
        <v>42340</v>
      </c>
    </row>
    <row r="53" spans="1:17" ht="17.5" x14ac:dyDescent="0.35">
      <c r="A53" s="962">
        <v>48</v>
      </c>
      <c r="B53" s="962" t="s">
        <v>36</v>
      </c>
      <c r="C53" s="959" t="s">
        <v>2073</v>
      </c>
      <c r="D53" s="963">
        <v>2022</v>
      </c>
      <c r="E53" s="962" t="s">
        <v>3</v>
      </c>
      <c r="F53" s="1377">
        <v>38.94</v>
      </c>
      <c r="G53" s="1378">
        <f t="shared" si="5"/>
        <v>78736.679999999993</v>
      </c>
      <c r="H53" s="1377">
        <v>43.5</v>
      </c>
      <c r="I53" s="1378">
        <f t="shared" si="0"/>
        <v>87957</v>
      </c>
      <c r="J53" s="1377">
        <v>32</v>
      </c>
      <c r="K53" s="1378">
        <f t="shared" si="1"/>
        <v>64704</v>
      </c>
      <c r="L53" s="1377">
        <v>30</v>
      </c>
      <c r="M53" s="1378">
        <f t="shared" si="2"/>
        <v>60660</v>
      </c>
      <c r="N53" s="1377">
        <v>34.200000000000003</v>
      </c>
      <c r="O53" s="1378">
        <f t="shared" si="3"/>
        <v>69152.400000000009</v>
      </c>
      <c r="P53" s="1377">
        <v>52</v>
      </c>
      <c r="Q53" s="1378">
        <f t="shared" si="4"/>
        <v>105144</v>
      </c>
    </row>
    <row r="54" spans="1:17" ht="17.5" x14ac:dyDescent="0.35">
      <c r="A54" s="962">
        <v>49</v>
      </c>
      <c r="B54" s="962" t="s">
        <v>36</v>
      </c>
      <c r="C54" s="959" t="s">
        <v>3121</v>
      </c>
      <c r="D54" s="962">
        <v>25</v>
      </c>
      <c r="E54" s="962" t="s">
        <v>3120</v>
      </c>
      <c r="F54" s="1377">
        <v>45.06</v>
      </c>
      <c r="G54" s="1378">
        <f t="shared" si="5"/>
        <v>1126.5</v>
      </c>
      <c r="H54" s="1377">
        <v>23.09</v>
      </c>
      <c r="I54" s="1378">
        <f t="shared" si="0"/>
        <v>577.25</v>
      </c>
      <c r="J54" s="1377">
        <v>20</v>
      </c>
      <c r="K54" s="1378">
        <f t="shared" si="1"/>
        <v>500</v>
      </c>
      <c r="L54" s="1377">
        <v>145</v>
      </c>
      <c r="M54" s="1378">
        <f t="shared" si="2"/>
        <v>3625</v>
      </c>
      <c r="N54" s="1377">
        <v>24.44</v>
      </c>
      <c r="O54" s="1378">
        <f t="shared" si="3"/>
        <v>611</v>
      </c>
      <c r="P54" s="1377">
        <v>105</v>
      </c>
      <c r="Q54" s="1378">
        <f t="shared" si="4"/>
        <v>2625</v>
      </c>
    </row>
    <row r="55" spans="1:17" ht="17.5" x14ac:dyDescent="0.35">
      <c r="A55" s="962">
        <v>50</v>
      </c>
      <c r="B55" s="962" t="s">
        <v>36</v>
      </c>
      <c r="C55" s="959" t="s">
        <v>3122</v>
      </c>
      <c r="D55" s="963">
        <v>3000</v>
      </c>
      <c r="E55" s="962" t="s">
        <v>3</v>
      </c>
      <c r="F55" s="1377">
        <v>8</v>
      </c>
      <c r="G55" s="1378">
        <f t="shared" si="5"/>
        <v>24000</v>
      </c>
      <c r="H55" s="1377">
        <v>23.44</v>
      </c>
      <c r="I55" s="1378">
        <f t="shared" si="0"/>
        <v>70320</v>
      </c>
      <c r="J55" s="1377">
        <v>10</v>
      </c>
      <c r="K55" s="1378">
        <f t="shared" si="1"/>
        <v>30000</v>
      </c>
      <c r="L55" s="1377">
        <v>16</v>
      </c>
      <c r="M55" s="1378">
        <f t="shared" si="2"/>
        <v>48000</v>
      </c>
      <c r="N55" s="1377">
        <v>31.18</v>
      </c>
      <c r="O55" s="1378">
        <f t="shared" si="3"/>
        <v>93540</v>
      </c>
      <c r="P55" s="1377">
        <v>24</v>
      </c>
      <c r="Q55" s="1378">
        <f t="shared" si="4"/>
        <v>72000</v>
      </c>
    </row>
    <row r="56" spans="1:17" ht="17.5" x14ac:dyDescent="0.35">
      <c r="A56" s="962">
        <v>51</v>
      </c>
      <c r="B56" s="962" t="s">
        <v>36</v>
      </c>
      <c r="C56" s="959" t="s">
        <v>736</v>
      </c>
      <c r="D56" s="962">
        <v>1</v>
      </c>
      <c r="E56" s="962" t="s">
        <v>10</v>
      </c>
      <c r="F56" s="1377">
        <v>36800</v>
      </c>
      <c r="G56" s="1378">
        <f t="shared" si="5"/>
        <v>36800</v>
      </c>
      <c r="H56" s="1377">
        <v>22388</v>
      </c>
      <c r="I56" s="1378">
        <f t="shared" si="0"/>
        <v>22388</v>
      </c>
      <c r="J56" s="1377">
        <v>40000</v>
      </c>
      <c r="K56" s="1378">
        <f t="shared" si="1"/>
        <v>40000</v>
      </c>
      <c r="L56" s="1377">
        <v>45000</v>
      </c>
      <c r="M56" s="1378">
        <f t="shared" si="2"/>
        <v>45000</v>
      </c>
      <c r="N56" s="1377">
        <v>20738.55</v>
      </c>
      <c r="O56" s="1378">
        <f t="shared" si="3"/>
        <v>20738.55</v>
      </c>
      <c r="P56" s="1377">
        <v>23500</v>
      </c>
      <c r="Q56" s="1378">
        <f t="shared" si="4"/>
        <v>23500</v>
      </c>
    </row>
    <row r="57" spans="1:17" ht="17.5" x14ac:dyDescent="0.35">
      <c r="A57" s="962">
        <v>52</v>
      </c>
      <c r="B57" s="962" t="s">
        <v>36</v>
      </c>
      <c r="C57" s="959" t="s">
        <v>3123</v>
      </c>
      <c r="D57" s="962">
        <v>1</v>
      </c>
      <c r="E57" s="962" t="s">
        <v>10</v>
      </c>
      <c r="F57" s="1377">
        <v>3372.78</v>
      </c>
      <c r="G57" s="1378">
        <f t="shared" si="5"/>
        <v>3372.78</v>
      </c>
      <c r="H57" s="1377">
        <v>3064</v>
      </c>
      <c r="I57" s="1378">
        <f t="shared" si="0"/>
        <v>3064</v>
      </c>
      <c r="J57" s="1377">
        <v>1000</v>
      </c>
      <c r="K57" s="1378">
        <f t="shared" si="1"/>
        <v>1000</v>
      </c>
      <c r="L57" s="1377">
        <v>11000</v>
      </c>
      <c r="M57" s="1378">
        <f t="shared" si="2"/>
        <v>11000</v>
      </c>
      <c r="N57" s="1377">
        <v>653.33000000000004</v>
      </c>
      <c r="O57" s="1378">
        <f t="shared" si="3"/>
        <v>653.33000000000004</v>
      </c>
      <c r="P57" s="1377">
        <v>3200</v>
      </c>
      <c r="Q57" s="1378">
        <f t="shared" si="4"/>
        <v>3200</v>
      </c>
    </row>
    <row r="58" spans="1:17" ht="17.5" x14ac:dyDescent="0.35">
      <c r="A58" s="962">
        <v>53</v>
      </c>
      <c r="B58" s="962" t="s">
        <v>36</v>
      </c>
      <c r="C58" s="959" t="s">
        <v>737</v>
      </c>
      <c r="D58" s="963">
        <v>10</v>
      </c>
      <c r="E58" s="962" t="s">
        <v>10</v>
      </c>
      <c r="F58" s="1377">
        <v>1127</v>
      </c>
      <c r="G58" s="1378">
        <f t="shared" si="5"/>
        <v>11270</v>
      </c>
      <c r="H58" s="1377">
        <v>589</v>
      </c>
      <c r="I58" s="1378">
        <f t="shared" si="0"/>
        <v>5890</v>
      </c>
      <c r="J58" s="1377">
        <v>1500</v>
      </c>
      <c r="K58" s="1378">
        <f t="shared" si="1"/>
        <v>15000</v>
      </c>
      <c r="L58" s="1377">
        <v>1900</v>
      </c>
      <c r="M58" s="1378">
        <f t="shared" si="2"/>
        <v>19000</v>
      </c>
      <c r="N58" s="1377">
        <v>873.32</v>
      </c>
      <c r="O58" s="1378">
        <f t="shared" si="3"/>
        <v>8733.2000000000007</v>
      </c>
      <c r="P58" s="1377">
        <v>1200</v>
      </c>
      <c r="Q58" s="1378">
        <f t="shared" si="4"/>
        <v>12000</v>
      </c>
    </row>
    <row r="59" spans="1:17" ht="17.5" x14ac:dyDescent="0.35">
      <c r="A59" s="962">
        <v>54</v>
      </c>
      <c r="B59" s="962" t="s">
        <v>36</v>
      </c>
      <c r="C59" s="959" t="s">
        <v>3124</v>
      </c>
      <c r="D59" s="963">
        <v>6500</v>
      </c>
      <c r="E59" s="962" t="s">
        <v>3</v>
      </c>
      <c r="F59" s="1377">
        <v>27.17</v>
      </c>
      <c r="G59" s="1378">
        <f t="shared" si="5"/>
        <v>176605</v>
      </c>
      <c r="H59" s="1377">
        <v>19.5</v>
      </c>
      <c r="I59" s="1378">
        <f t="shared" si="0"/>
        <v>126750</v>
      </c>
      <c r="J59" s="1377">
        <v>32</v>
      </c>
      <c r="K59" s="1378">
        <f t="shared" si="1"/>
        <v>208000</v>
      </c>
      <c r="L59" s="1377">
        <v>32</v>
      </c>
      <c r="M59" s="1378">
        <f t="shared" si="2"/>
        <v>208000</v>
      </c>
      <c r="N59" s="1377">
        <v>17.57</v>
      </c>
      <c r="O59" s="1378">
        <f t="shared" si="3"/>
        <v>114205</v>
      </c>
      <c r="P59" s="1377">
        <v>20</v>
      </c>
      <c r="Q59" s="1378">
        <f t="shared" si="4"/>
        <v>130000</v>
      </c>
    </row>
    <row r="60" spans="1:17" ht="17.5" x14ac:dyDescent="0.35">
      <c r="A60" s="962">
        <v>55</v>
      </c>
      <c r="B60" s="962" t="s">
        <v>36</v>
      </c>
      <c r="C60" s="959" t="s">
        <v>3125</v>
      </c>
      <c r="D60" s="962">
        <v>46</v>
      </c>
      <c r="E60" s="962" t="s">
        <v>10</v>
      </c>
      <c r="F60" s="1377">
        <v>431.25</v>
      </c>
      <c r="G60" s="1378">
        <f t="shared" si="5"/>
        <v>19837.5</v>
      </c>
      <c r="H60" s="1377">
        <v>708</v>
      </c>
      <c r="I60" s="1378">
        <f t="shared" si="0"/>
        <v>32568</v>
      </c>
      <c r="J60" s="1377">
        <v>700</v>
      </c>
      <c r="K60" s="1378">
        <f t="shared" si="1"/>
        <v>32200</v>
      </c>
      <c r="L60" s="1377">
        <v>535</v>
      </c>
      <c r="M60" s="1378">
        <f t="shared" si="2"/>
        <v>24610</v>
      </c>
      <c r="N60" s="1377">
        <v>379.49</v>
      </c>
      <c r="O60" s="1378">
        <f t="shared" si="3"/>
        <v>17456.54</v>
      </c>
      <c r="P60" s="1377">
        <v>460</v>
      </c>
      <c r="Q60" s="1378">
        <f t="shared" si="4"/>
        <v>21160</v>
      </c>
    </row>
    <row r="61" spans="1:17" ht="17.5" x14ac:dyDescent="0.35">
      <c r="A61" s="962">
        <v>56</v>
      </c>
      <c r="B61" s="962" t="s">
        <v>36</v>
      </c>
      <c r="C61" s="959" t="s">
        <v>3126</v>
      </c>
      <c r="D61" s="962">
        <v>1</v>
      </c>
      <c r="E61" s="962" t="s">
        <v>10</v>
      </c>
      <c r="F61" s="1377">
        <v>942.25</v>
      </c>
      <c r="G61" s="1378">
        <f t="shared" si="5"/>
        <v>942.25</v>
      </c>
      <c r="H61" s="1377">
        <v>5980</v>
      </c>
      <c r="I61" s="1378">
        <f t="shared" si="0"/>
        <v>5980</v>
      </c>
      <c r="J61" s="1377">
        <v>2000</v>
      </c>
      <c r="K61" s="1378">
        <f t="shared" si="1"/>
        <v>2000</v>
      </c>
      <c r="L61" s="1377">
        <v>7000</v>
      </c>
      <c r="M61" s="1378">
        <f t="shared" si="2"/>
        <v>7000</v>
      </c>
      <c r="N61" s="1377">
        <v>7993</v>
      </c>
      <c r="O61" s="1378">
        <f t="shared" si="3"/>
        <v>7993</v>
      </c>
      <c r="P61" s="1377">
        <v>11000</v>
      </c>
      <c r="Q61" s="1378">
        <f t="shared" si="4"/>
        <v>11000</v>
      </c>
    </row>
    <row r="62" spans="1:17" ht="17.5" x14ac:dyDescent="0.35">
      <c r="A62" s="962">
        <v>57</v>
      </c>
      <c r="B62" s="962" t="s">
        <v>36</v>
      </c>
      <c r="C62" s="959" t="s">
        <v>2080</v>
      </c>
      <c r="D62" s="963">
        <v>1917</v>
      </c>
      <c r="E62" s="962" t="s">
        <v>3</v>
      </c>
      <c r="F62" s="1377">
        <v>32.880000000000003</v>
      </c>
      <c r="G62" s="1378">
        <f t="shared" si="5"/>
        <v>63030.960000000006</v>
      </c>
      <c r="H62" s="1377">
        <v>32</v>
      </c>
      <c r="I62" s="1378">
        <f t="shared" si="0"/>
        <v>61344</v>
      </c>
      <c r="J62" s="1377">
        <v>26</v>
      </c>
      <c r="K62" s="1378">
        <f t="shared" si="1"/>
        <v>49842</v>
      </c>
      <c r="L62" s="1377">
        <v>50</v>
      </c>
      <c r="M62" s="1378">
        <f t="shared" si="2"/>
        <v>95850</v>
      </c>
      <c r="N62" s="1377">
        <v>19.55</v>
      </c>
      <c r="O62" s="1378">
        <f t="shared" si="3"/>
        <v>37477.35</v>
      </c>
      <c r="P62" s="1377">
        <v>18</v>
      </c>
      <c r="Q62" s="1378">
        <f t="shared" si="4"/>
        <v>34506</v>
      </c>
    </row>
    <row r="63" spans="1:17" ht="17.5" x14ac:dyDescent="0.35">
      <c r="A63" s="962">
        <v>58</v>
      </c>
      <c r="B63" s="962" t="s">
        <v>36</v>
      </c>
      <c r="C63" s="959" t="s">
        <v>2081</v>
      </c>
      <c r="D63" s="963">
        <v>350</v>
      </c>
      <c r="E63" s="962" t="s">
        <v>3</v>
      </c>
      <c r="F63" s="1377">
        <v>18.399999999999999</v>
      </c>
      <c r="G63" s="1378">
        <f t="shared" si="5"/>
        <v>6439.9999999999991</v>
      </c>
      <c r="H63" s="1377">
        <v>23</v>
      </c>
      <c r="I63" s="1378">
        <f t="shared" si="0"/>
        <v>8050</v>
      </c>
      <c r="J63" s="1377">
        <v>16</v>
      </c>
      <c r="K63" s="1378">
        <f t="shared" si="1"/>
        <v>5600</v>
      </c>
      <c r="L63" s="1377">
        <v>40</v>
      </c>
      <c r="M63" s="1378">
        <f t="shared" si="2"/>
        <v>14000</v>
      </c>
      <c r="N63" s="1377">
        <v>11.29</v>
      </c>
      <c r="O63" s="1378">
        <f t="shared" si="3"/>
        <v>3951.4999999999995</v>
      </c>
      <c r="P63" s="1377">
        <v>15</v>
      </c>
      <c r="Q63" s="1378">
        <f t="shared" si="4"/>
        <v>5250</v>
      </c>
    </row>
    <row r="64" spans="1:17" ht="17.5" x14ac:dyDescent="0.35">
      <c r="A64" s="962">
        <v>59</v>
      </c>
      <c r="B64" s="962" t="s">
        <v>36</v>
      </c>
      <c r="C64" s="959" t="s">
        <v>2429</v>
      </c>
      <c r="D64" s="962">
        <v>46</v>
      </c>
      <c r="E64" s="962" t="s">
        <v>10</v>
      </c>
      <c r="F64" s="1377">
        <v>2070.5</v>
      </c>
      <c r="G64" s="1378">
        <f t="shared" si="5"/>
        <v>95243</v>
      </c>
      <c r="H64" s="1377">
        <v>1920</v>
      </c>
      <c r="I64" s="1378">
        <f t="shared" si="0"/>
        <v>88320</v>
      </c>
      <c r="J64" s="1377">
        <v>1400</v>
      </c>
      <c r="K64" s="1378">
        <f t="shared" si="1"/>
        <v>64400</v>
      </c>
      <c r="L64" s="1377">
        <v>1000</v>
      </c>
      <c r="M64" s="1378">
        <f t="shared" si="2"/>
        <v>46000</v>
      </c>
      <c r="N64" s="1377">
        <v>1150.6099999999999</v>
      </c>
      <c r="O64" s="1378">
        <f t="shared" si="3"/>
        <v>52928.06</v>
      </c>
      <c r="P64" s="1377">
        <v>1050</v>
      </c>
      <c r="Q64" s="1378">
        <f t="shared" si="4"/>
        <v>48300</v>
      </c>
    </row>
    <row r="65" spans="1:17" ht="17.5" x14ac:dyDescent="0.35">
      <c r="A65" s="962">
        <v>60</v>
      </c>
      <c r="B65" s="962" t="s">
        <v>36</v>
      </c>
      <c r="C65" s="959" t="s">
        <v>3127</v>
      </c>
      <c r="D65" s="962">
        <v>4</v>
      </c>
      <c r="E65" s="962" t="s">
        <v>10</v>
      </c>
      <c r="F65" s="1377">
        <v>592.25</v>
      </c>
      <c r="G65" s="1378">
        <f t="shared" si="5"/>
        <v>2369</v>
      </c>
      <c r="H65" s="1377">
        <v>870</v>
      </c>
      <c r="I65" s="1378">
        <f t="shared" si="0"/>
        <v>3480</v>
      </c>
      <c r="J65" s="1377">
        <v>800</v>
      </c>
      <c r="K65" s="1378">
        <f t="shared" si="1"/>
        <v>3200</v>
      </c>
      <c r="L65" s="1377">
        <v>600</v>
      </c>
      <c r="M65" s="1378">
        <f t="shared" si="2"/>
        <v>2400</v>
      </c>
      <c r="N65" s="1377">
        <v>838.61</v>
      </c>
      <c r="O65" s="1378">
        <f t="shared" si="3"/>
        <v>3354.44</v>
      </c>
      <c r="P65" s="1377">
        <v>1200</v>
      </c>
      <c r="Q65" s="1378">
        <f t="shared" si="4"/>
        <v>4800</v>
      </c>
    </row>
    <row r="66" spans="1:17" ht="17.5" x14ac:dyDescent="0.35">
      <c r="A66" s="962">
        <v>61</v>
      </c>
      <c r="B66" s="962" t="s">
        <v>36</v>
      </c>
      <c r="C66" s="959" t="s">
        <v>3128</v>
      </c>
      <c r="D66" s="962">
        <v>1</v>
      </c>
      <c r="E66" s="962" t="s">
        <v>10</v>
      </c>
      <c r="F66" s="1377">
        <v>146.05000000000001</v>
      </c>
      <c r="G66" s="1378">
        <f t="shared" si="5"/>
        <v>146.05000000000001</v>
      </c>
      <c r="H66" s="1377">
        <v>200</v>
      </c>
      <c r="I66" s="1378">
        <f t="shared" si="0"/>
        <v>200</v>
      </c>
      <c r="J66" s="1377">
        <v>100</v>
      </c>
      <c r="K66" s="1378">
        <f t="shared" si="1"/>
        <v>100</v>
      </c>
      <c r="L66" s="1377">
        <v>300</v>
      </c>
      <c r="M66" s="1378">
        <f t="shared" si="2"/>
        <v>300</v>
      </c>
      <c r="N66" s="1377">
        <v>859.77</v>
      </c>
      <c r="O66" s="1378">
        <f t="shared" si="3"/>
        <v>859.77</v>
      </c>
      <c r="P66" s="1377">
        <v>400</v>
      </c>
      <c r="Q66" s="1378">
        <f t="shared" si="4"/>
        <v>400</v>
      </c>
    </row>
    <row r="67" spans="1:17" ht="17.5" x14ac:dyDescent="0.35">
      <c r="A67" s="962">
        <v>62</v>
      </c>
      <c r="B67" s="962" t="s">
        <v>36</v>
      </c>
      <c r="C67" s="959" t="s">
        <v>2094</v>
      </c>
      <c r="D67" s="962">
        <v>1</v>
      </c>
      <c r="E67" s="962" t="s">
        <v>10</v>
      </c>
      <c r="F67" s="1377">
        <v>1017.75</v>
      </c>
      <c r="G67" s="1378">
        <f t="shared" si="5"/>
        <v>1017.75</v>
      </c>
      <c r="H67" s="1377">
        <v>120</v>
      </c>
      <c r="I67" s="1378">
        <f t="shared" si="0"/>
        <v>120</v>
      </c>
      <c r="J67" s="1377">
        <v>50</v>
      </c>
      <c r="K67" s="1378">
        <f t="shared" si="1"/>
        <v>50</v>
      </c>
      <c r="L67" s="1377">
        <v>300</v>
      </c>
      <c r="M67" s="1378">
        <f t="shared" si="2"/>
        <v>300</v>
      </c>
      <c r="N67" s="1377">
        <v>406.7</v>
      </c>
      <c r="O67" s="1378">
        <f t="shared" si="3"/>
        <v>406.7</v>
      </c>
      <c r="P67" s="1377">
        <v>300</v>
      </c>
      <c r="Q67" s="1378">
        <f t="shared" si="4"/>
        <v>300</v>
      </c>
    </row>
    <row r="68" spans="1:17" ht="17.5" x14ac:dyDescent="0.35">
      <c r="A68" s="962">
        <v>63</v>
      </c>
      <c r="B68" s="962" t="s">
        <v>36</v>
      </c>
      <c r="C68" s="959" t="s">
        <v>3129</v>
      </c>
      <c r="D68" s="962">
        <v>3</v>
      </c>
      <c r="E68" s="962" t="s">
        <v>10</v>
      </c>
      <c r="F68" s="1377">
        <v>3154.84</v>
      </c>
      <c r="G68" s="1378">
        <f t="shared" si="5"/>
        <v>9464.52</v>
      </c>
      <c r="H68" s="1377">
        <v>3500</v>
      </c>
      <c r="I68" s="1378">
        <f t="shared" si="0"/>
        <v>10500</v>
      </c>
      <c r="J68" s="1377">
        <v>2500</v>
      </c>
      <c r="K68" s="1378">
        <f t="shared" si="1"/>
        <v>7500</v>
      </c>
      <c r="L68" s="1377">
        <v>2500</v>
      </c>
      <c r="M68" s="1378">
        <f t="shared" si="2"/>
        <v>7500</v>
      </c>
      <c r="N68" s="1377">
        <v>2969.32</v>
      </c>
      <c r="O68" s="1378">
        <f t="shared" si="3"/>
        <v>8907.9600000000009</v>
      </c>
      <c r="P68" s="1377">
        <v>4400</v>
      </c>
      <c r="Q68" s="1378">
        <f t="shared" si="4"/>
        <v>13200</v>
      </c>
    </row>
    <row r="69" spans="1:17" ht="17.5" x14ac:dyDescent="0.35">
      <c r="A69" s="962">
        <v>64</v>
      </c>
      <c r="B69" s="962" t="s">
        <v>36</v>
      </c>
      <c r="C69" s="959" t="s">
        <v>3130</v>
      </c>
      <c r="D69" s="962">
        <v>2</v>
      </c>
      <c r="E69" s="962" t="s">
        <v>10</v>
      </c>
      <c r="F69" s="1377">
        <v>1811.25</v>
      </c>
      <c r="G69" s="1378">
        <f t="shared" si="5"/>
        <v>3622.5</v>
      </c>
      <c r="H69" s="1377">
        <v>1</v>
      </c>
      <c r="I69" s="1378">
        <f t="shared" ref="I69:I119" si="6">H69*D69</f>
        <v>2</v>
      </c>
      <c r="J69" s="1377">
        <v>400</v>
      </c>
      <c r="K69" s="1378">
        <f t="shared" ref="K69:K119" si="7">J69*D69</f>
        <v>800</v>
      </c>
      <c r="L69" s="1377">
        <v>1500</v>
      </c>
      <c r="M69" s="1378">
        <f t="shared" ref="M69:M119" si="8">L69*D69</f>
        <v>3000</v>
      </c>
      <c r="N69" s="1377">
        <v>950.49</v>
      </c>
      <c r="O69" s="1378">
        <f t="shared" ref="O69:O119" si="9">N69*D69</f>
        <v>1900.98</v>
      </c>
      <c r="P69" s="1377">
        <v>1400</v>
      </c>
      <c r="Q69" s="1378">
        <f t="shared" ref="Q69:Q119" si="10">P69*D69</f>
        <v>2800</v>
      </c>
    </row>
    <row r="70" spans="1:17" ht="17.5" x14ac:dyDescent="0.35">
      <c r="A70" s="962">
        <v>65</v>
      </c>
      <c r="B70" s="962" t="s">
        <v>36</v>
      </c>
      <c r="C70" s="959" t="s">
        <v>3131</v>
      </c>
      <c r="D70" s="962">
        <v>146</v>
      </c>
      <c r="E70" s="962" t="s">
        <v>3</v>
      </c>
      <c r="F70" s="1377">
        <v>51.36</v>
      </c>
      <c r="G70" s="1378">
        <f t="shared" ref="G70:G119" si="11">F70*D70</f>
        <v>7498.5599999999995</v>
      </c>
      <c r="H70" s="1377">
        <v>72</v>
      </c>
      <c r="I70" s="1378">
        <f t="shared" si="6"/>
        <v>10512</v>
      </c>
      <c r="J70" s="1377">
        <v>22</v>
      </c>
      <c r="K70" s="1378">
        <f t="shared" si="7"/>
        <v>3212</v>
      </c>
      <c r="L70" s="1377">
        <v>80</v>
      </c>
      <c r="M70" s="1378">
        <f t="shared" si="8"/>
        <v>11680</v>
      </c>
      <c r="N70" s="1377">
        <v>45.51</v>
      </c>
      <c r="O70" s="1378">
        <f t="shared" si="9"/>
        <v>6644.46</v>
      </c>
      <c r="P70" s="1377">
        <v>62</v>
      </c>
      <c r="Q70" s="1378">
        <f t="shared" si="10"/>
        <v>9052</v>
      </c>
    </row>
    <row r="71" spans="1:17" ht="17.5" x14ac:dyDescent="0.35">
      <c r="A71" s="962">
        <v>66</v>
      </c>
      <c r="B71" s="962" t="s">
        <v>36</v>
      </c>
      <c r="C71" s="959" t="s">
        <v>3132</v>
      </c>
      <c r="D71" s="963">
        <v>825</v>
      </c>
      <c r="E71" s="962" t="s">
        <v>3</v>
      </c>
      <c r="F71" s="1377">
        <v>33.409999999999997</v>
      </c>
      <c r="G71" s="1378">
        <f t="shared" si="11"/>
        <v>27563.249999999996</v>
      </c>
      <c r="H71" s="1377">
        <v>36</v>
      </c>
      <c r="I71" s="1378">
        <f t="shared" si="6"/>
        <v>29700</v>
      </c>
      <c r="J71" s="1377">
        <v>28</v>
      </c>
      <c r="K71" s="1378">
        <f t="shared" si="7"/>
        <v>23100</v>
      </c>
      <c r="L71" s="1377">
        <v>68</v>
      </c>
      <c r="M71" s="1378">
        <f t="shared" si="8"/>
        <v>56100</v>
      </c>
      <c r="N71" s="1377">
        <v>35.549999999999997</v>
      </c>
      <c r="O71" s="1378">
        <f t="shared" si="9"/>
        <v>29328.749999999996</v>
      </c>
      <c r="P71" s="1377">
        <v>50</v>
      </c>
      <c r="Q71" s="1378">
        <f t="shared" si="10"/>
        <v>41250</v>
      </c>
    </row>
    <row r="72" spans="1:17" ht="17.5" x14ac:dyDescent="0.35">
      <c r="A72" s="962">
        <v>67</v>
      </c>
      <c r="B72" s="962" t="s">
        <v>36</v>
      </c>
      <c r="C72" s="959" t="s">
        <v>3133</v>
      </c>
      <c r="D72" s="962">
        <v>110</v>
      </c>
      <c r="E72" s="962" t="s">
        <v>3</v>
      </c>
      <c r="F72" s="1377">
        <v>63.51</v>
      </c>
      <c r="G72" s="1378">
        <f t="shared" si="11"/>
        <v>6986.0999999999995</v>
      </c>
      <c r="H72" s="1377">
        <v>82</v>
      </c>
      <c r="I72" s="1378">
        <f t="shared" si="6"/>
        <v>9020</v>
      </c>
      <c r="J72" s="1377">
        <v>28</v>
      </c>
      <c r="K72" s="1378">
        <f t="shared" si="7"/>
        <v>3080</v>
      </c>
      <c r="L72" s="1377">
        <v>103</v>
      </c>
      <c r="M72" s="1378">
        <f t="shared" si="8"/>
        <v>11330</v>
      </c>
      <c r="N72" s="1377">
        <v>50.08</v>
      </c>
      <c r="O72" s="1378">
        <f t="shared" si="9"/>
        <v>5508.8</v>
      </c>
      <c r="P72" s="1377">
        <v>95</v>
      </c>
      <c r="Q72" s="1378">
        <f t="shared" si="10"/>
        <v>10450</v>
      </c>
    </row>
    <row r="73" spans="1:17" ht="17.5" x14ac:dyDescent="0.35">
      <c r="A73" s="962">
        <v>68</v>
      </c>
      <c r="B73" s="962" t="s">
        <v>36</v>
      </c>
      <c r="C73" s="959" t="s">
        <v>758</v>
      </c>
      <c r="D73" s="962">
        <v>9</v>
      </c>
      <c r="E73" s="962" t="s">
        <v>10</v>
      </c>
      <c r="F73" s="1377">
        <v>1303.8499999999999</v>
      </c>
      <c r="G73" s="1378">
        <f t="shared" si="11"/>
        <v>11734.65</v>
      </c>
      <c r="H73" s="1377">
        <v>1185</v>
      </c>
      <c r="I73" s="1378">
        <f t="shared" si="6"/>
        <v>10665</v>
      </c>
      <c r="J73" s="1377">
        <v>1700</v>
      </c>
      <c r="K73" s="1382">
        <f t="shared" si="7"/>
        <v>15300</v>
      </c>
      <c r="L73" s="1377">
        <v>1000</v>
      </c>
      <c r="M73" s="1378">
        <f t="shared" si="8"/>
        <v>9000</v>
      </c>
      <c r="N73" s="1377">
        <v>1402.31</v>
      </c>
      <c r="O73" s="1378">
        <f t="shared" si="9"/>
        <v>12620.789999999999</v>
      </c>
      <c r="P73" s="1377">
        <v>1850</v>
      </c>
      <c r="Q73" s="1378">
        <f t="shared" si="10"/>
        <v>16650</v>
      </c>
    </row>
    <row r="74" spans="1:17" ht="17.5" x14ac:dyDescent="0.35">
      <c r="A74" s="962">
        <v>69</v>
      </c>
      <c r="B74" s="962" t="s">
        <v>36</v>
      </c>
      <c r="C74" s="959" t="s">
        <v>2107</v>
      </c>
      <c r="D74" s="962">
        <v>7</v>
      </c>
      <c r="E74" s="962" t="s">
        <v>10</v>
      </c>
      <c r="F74" s="1377">
        <v>2296.5500000000002</v>
      </c>
      <c r="G74" s="1378">
        <f t="shared" si="11"/>
        <v>16075.850000000002</v>
      </c>
      <c r="H74" s="1377">
        <v>2700</v>
      </c>
      <c r="I74" s="1378">
        <f t="shared" si="6"/>
        <v>18900</v>
      </c>
      <c r="J74" s="1377">
        <v>2300</v>
      </c>
      <c r="K74" s="1378">
        <f t="shared" si="7"/>
        <v>16100</v>
      </c>
      <c r="L74" s="1377">
        <v>4900</v>
      </c>
      <c r="M74" s="1378">
        <f t="shared" si="8"/>
        <v>34300</v>
      </c>
      <c r="N74" s="1377">
        <v>1947.99</v>
      </c>
      <c r="O74" s="1378">
        <f t="shared" si="9"/>
        <v>13635.93</v>
      </c>
      <c r="P74" s="1377">
        <v>4800</v>
      </c>
      <c r="Q74" s="1378">
        <f t="shared" si="10"/>
        <v>33600</v>
      </c>
    </row>
    <row r="75" spans="1:17" ht="17.5" x14ac:dyDescent="0.35">
      <c r="A75" s="962">
        <v>70</v>
      </c>
      <c r="B75" s="962" t="s">
        <v>36</v>
      </c>
      <c r="C75" s="959" t="s">
        <v>2440</v>
      </c>
      <c r="D75" s="962">
        <v>125</v>
      </c>
      <c r="E75" s="962" t="s">
        <v>3</v>
      </c>
      <c r="F75" s="1377">
        <v>35.01</v>
      </c>
      <c r="G75" s="1378">
        <f t="shared" si="11"/>
        <v>4376.25</v>
      </c>
      <c r="H75" s="1377">
        <v>12</v>
      </c>
      <c r="I75" s="1378">
        <f t="shared" si="6"/>
        <v>1500</v>
      </c>
      <c r="J75" s="1377">
        <v>5</v>
      </c>
      <c r="K75" s="1378">
        <f t="shared" si="7"/>
        <v>625</v>
      </c>
      <c r="L75" s="1377">
        <v>68</v>
      </c>
      <c r="M75" s="1378">
        <f t="shared" si="8"/>
        <v>8500</v>
      </c>
      <c r="N75" s="1377">
        <v>35.549999999999997</v>
      </c>
      <c r="O75" s="1378">
        <f t="shared" si="9"/>
        <v>4443.75</v>
      </c>
      <c r="P75" s="1377">
        <v>60</v>
      </c>
      <c r="Q75" s="1378">
        <f t="shared" si="10"/>
        <v>7500</v>
      </c>
    </row>
    <row r="76" spans="1:17" ht="18" x14ac:dyDescent="0.4">
      <c r="A76" s="962"/>
      <c r="B76" s="962"/>
      <c r="C76" s="1379" t="s">
        <v>764</v>
      </c>
      <c r="D76" s="962"/>
      <c r="E76" s="962"/>
      <c r="F76" s="1377"/>
      <c r="G76" s="1378">
        <f t="shared" si="11"/>
        <v>0</v>
      </c>
      <c r="H76" s="1377">
        <v>0</v>
      </c>
      <c r="I76" s="1378">
        <f t="shared" si="6"/>
        <v>0</v>
      </c>
      <c r="J76" s="1377"/>
      <c r="K76" s="1378">
        <f t="shared" si="7"/>
        <v>0</v>
      </c>
      <c r="L76" s="1377"/>
      <c r="M76" s="1378">
        <f t="shared" si="8"/>
        <v>0</v>
      </c>
      <c r="N76" s="1377"/>
      <c r="O76" s="1378">
        <f t="shared" si="9"/>
        <v>0</v>
      </c>
      <c r="P76" s="1377"/>
      <c r="Q76" s="1378">
        <f t="shared" si="10"/>
        <v>0</v>
      </c>
    </row>
    <row r="77" spans="1:17" ht="17.5" x14ac:dyDescent="0.35">
      <c r="A77" s="962">
        <v>71</v>
      </c>
      <c r="B77" s="962">
        <v>659</v>
      </c>
      <c r="C77" s="959" t="s">
        <v>3134</v>
      </c>
      <c r="D77" s="963">
        <v>15000</v>
      </c>
      <c r="E77" s="962" t="s">
        <v>8</v>
      </c>
      <c r="F77" s="1377">
        <v>1.04</v>
      </c>
      <c r="G77" s="1378">
        <f t="shared" si="11"/>
        <v>15600</v>
      </c>
      <c r="H77" s="1377">
        <v>1.06</v>
      </c>
      <c r="I77" s="1378">
        <f t="shared" si="6"/>
        <v>15900</v>
      </c>
      <c r="J77" s="1377">
        <v>1.04</v>
      </c>
      <c r="K77" s="1378">
        <f t="shared" si="7"/>
        <v>15600</v>
      </c>
      <c r="L77" s="1377">
        <v>1.3</v>
      </c>
      <c r="M77" s="1378">
        <f t="shared" si="8"/>
        <v>19500</v>
      </c>
      <c r="N77" s="1377">
        <v>0.875</v>
      </c>
      <c r="O77" s="1378">
        <f t="shared" si="9"/>
        <v>13125</v>
      </c>
      <c r="P77" s="1377">
        <v>1.4</v>
      </c>
      <c r="Q77" s="1378">
        <f t="shared" si="10"/>
        <v>21000</v>
      </c>
    </row>
    <row r="78" spans="1:17" ht="17.5" x14ac:dyDescent="0.35">
      <c r="A78" s="962">
        <v>72</v>
      </c>
      <c r="B78" s="962">
        <v>661</v>
      </c>
      <c r="C78" s="959" t="s">
        <v>768</v>
      </c>
      <c r="D78" s="962">
        <v>72</v>
      </c>
      <c r="E78" s="962" t="s">
        <v>10</v>
      </c>
      <c r="F78" s="1377">
        <v>25.3</v>
      </c>
      <c r="G78" s="1378">
        <f t="shared" si="11"/>
        <v>1821.6000000000001</v>
      </c>
      <c r="H78" s="1377">
        <v>25.92</v>
      </c>
      <c r="I78" s="1378">
        <f t="shared" si="6"/>
        <v>1866.2400000000002</v>
      </c>
      <c r="J78" s="1377">
        <v>25</v>
      </c>
      <c r="K78" s="1378">
        <f t="shared" si="7"/>
        <v>1800</v>
      </c>
      <c r="L78" s="1377">
        <v>66</v>
      </c>
      <c r="M78" s="1378">
        <f t="shared" si="8"/>
        <v>4752</v>
      </c>
      <c r="N78" s="1377">
        <v>130.93</v>
      </c>
      <c r="O78" s="1378">
        <f t="shared" si="9"/>
        <v>9426.9600000000009</v>
      </c>
      <c r="P78" s="1377">
        <v>36</v>
      </c>
      <c r="Q78" s="1378">
        <f t="shared" si="10"/>
        <v>2592</v>
      </c>
    </row>
    <row r="79" spans="1:17" ht="17.5" x14ac:dyDescent="0.35">
      <c r="A79" s="962">
        <v>73</v>
      </c>
      <c r="B79" s="962">
        <v>659</v>
      </c>
      <c r="C79" s="959" t="s">
        <v>3135</v>
      </c>
      <c r="D79" s="962">
        <v>540</v>
      </c>
      <c r="E79" s="962" t="s">
        <v>8</v>
      </c>
      <c r="F79" s="1377">
        <v>1.04</v>
      </c>
      <c r="G79" s="1378">
        <f t="shared" si="11"/>
        <v>561.6</v>
      </c>
      <c r="H79" s="1377">
        <v>1.2</v>
      </c>
      <c r="I79" s="1378">
        <f t="shared" si="6"/>
        <v>648</v>
      </c>
      <c r="J79" s="1377">
        <v>1</v>
      </c>
      <c r="K79" s="1378">
        <f t="shared" si="7"/>
        <v>540</v>
      </c>
      <c r="L79" s="1377">
        <v>1.3</v>
      </c>
      <c r="M79" s="1378">
        <f t="shared" si="8"/>
        <v>702</v>
      </c>
      <c r="N79" s="1377">
        <v>3.03</v>
      </c>
      <c r="O79" s="1378">
        <f t="shared" si="9"/>
        <v>1636.1999999999998</v>
      </c>
      <c r="P79" s="1377">
        <v>2.2000000000000002</v>
      </c>
      <c r="Q79" s="1378">
        <f t="shared" si="10"/>
        <v>1188</v>
      </c>
    </row>
    <row r="80" spans="1:17" ht="17.5" x14ac:dyDescent="0.35">
      <c r="A80" s="962">
        <v>74</v>
      </c>
      <c r="B80" s="962">
        <v>659</v>
      </c>
      <c r="C80" s="959" t="s">
        <v>766</v>
      </c>
      <c r="D80" s="963">
        <v>3000</v>
      </c>
      <c r="E80" s="962" t="s">
        <v>8</v>
      </c>
      <c r="F80" s="1377">
        <v>1.04</v>
      </c>
      <c r="G80" s="1378">
        <f t="shared" si="11"/>
        <v>3120</v>
      </c>
      <c r="H80" s="1377">
        <v>1.2</v>
      </c>
      <c r="I80" s="1378">
        <f t="shared" si="6"/>
        <v>3600</v>
      </c>
      <c r="J80" s="1377">
        <v>1.05</v>
      </c>
      <c r="K80" s="1378">
        <f t="shared" si="7"/>
        <v>3150</v>
      </c>
      <c r="L80" s="1377">
        <v>1.3</v>
      </c>
      <c r="M80" s="1378">
        <f t="shared" si="8"/>
        <v>3900</v>
      </c>
      <c r="N80" s="1377">
        <v>1.99</v>
      </c>
      <c r="O80" s="1378">
        <f t="shared" si="9"/>
        <v>5970</v>
      </c>
      <c r="P80" s="1377">
        <v>1.65</v>
      </c>
      <c r="Q80" s="1378">
        <f t="shared" si="10"/>
        <v>4950</v>
      </c>
    </row>
    <row r="81" spans="1:17" ht="17.5" x14ac:dyDescent="0.35">
      <c r="A81" s="962">
        <v>75</v>
      </c>
      <c r="B81" s="962">
        <v>661</v>
      </c>
      <c r="C81" s="959" t="s">
        <v>769</v>
      </c>
      <c r="D81" s="962">
        <v>9</v>
      </c>
      <c r="E81" s="962" t="s">
        <v>10</v>
      </c>
      <c r="F81" s="1377">
        <v>583.04999999999995</v>
      </c>
      <c r="G81" s="1378">
        <f t="shared" si="11"/>
        <v>5247.45</v>
      </c>
      <c r="H81" s="1377">
        <v>598</v>
      </c>
      <c r="I81" s="1378">
        <f t="shared" si="6"/>
        <v>5382</v>
      </c>
      <c r="J81" s="1377">
        <v>583</v>
      </c>
      <c r="K81" s="1378">
        <f t="shared" si="7"/>
        <v>5247</v>
      </c>
      <c r="L81" s="1377">
        <v>510</v>
      </c>
      <c r="M81" s="1378">
        <f t="shared" si="8"/>
        <v>4590</v>
      </c>
      <c r="N81" s="1377">
        <v>517.09</v>
      </c>
      <c r="O81" s="1378">
        <f t="shared" si="9"/>
        <v>4653.8100000000004</v>
      </c>
      <c r="P81" s="1377">
        <v>410</v>
      </c>
      <c r="Q81" s="1378">
        <f t="shared" si="10"/>
        <v>3690</v>
      </c>
    </row>
    <row r="82" spans="1:17" ht="17.5" x14ac:dyDescent="0.35">
      <c r="A82" s="962">
        <v>76</v>
      </c>
      <c r="B82" s="962">
        <v>661</v>
      </c>
      <c r="C82" s="959" t="s">
        <v>2109</v>
      </c>
      <c r="D82" s="962">
        <v>5</v>
      </c>
      <c r="E82" s="962" t="s">
        <v>10</v>
      </c>
      <c r="F82" s="1377">
        <v>686.55</v>
      </c>
      <c r="G82" s="1378">
        <f t="shared" si="11"/>
        <v>3432.75</v>
      </c>
      <c r="H82" s="1377">
        <v>704</v>
      </c>
      <c r="I82" s="1378">
        <f t="shared" si="6"/>
        <v>3520</v>
      </c>
      <c r="J82" s="1377">
        <v>687</v>
      </c>
      <c r="K82" s="1378">
        <f t="shared" si="7"/>
        <v>3435</v>
      </c>
      <c r="L82" s="1377">
        <v>560</v>
      </c>
      <c r="M82" s="1378">
        <f t="shared" si="8"/>
        <v>2800</v>
      </c>
      <c r="N82" s="1377">
        <v>534.58000000000004</v>
      </c>
      <c r="O82" s="1378">
        <f t="shared" si="9"/>
        <v>2672.9</v>
      </c>
      <c r="P82" s="1377">
        <v>475</v>
      </c>
      <c r="Q82" s="1378">
        <f t="shared" si="10"/>
        <v>2375</v>
      </c>
    </row>
    <row r="83" spans="1:17" ht="17.5" x14ac:dyDescent="0.35">
      <c r="A83" s="962">
        <v>77</v>
      </c>
      <c r="B83" s="962">
        <v>661</v>
      </c>
      <c r="C83" s="959" t="s">
        <v>3136</v>
      </c>
      <c r="D83" s="962">
        <v>4</v>
      </c>
      <c r="E83" s="962" t="s">
        <v>10</v>
      </c>
      <c r="F83" s="1377">
        <v>686.55</v>
      </c>
      <c r="G83" s="1378">
        <f t="shared" si="11"/>
        <v>2746.2</v>
      </c>
      <c r="H83" s="1377">
        <v>704</v>
      </c>
      <c r="I83" s="1378">
        <f t="shared" si="6"/>
        <v>2816</v>
      </c>
      <c r="J83" s="1377">
        <v>687</v>
      </c>
      <c r="K83" s="1378">
        <f t="shared" si="7"/>
        <v>2748</v>
      </c>
      <c r="L83" s="1377">
        <v>590</v>
      </c>
      <c r="M83" s="1378">
        <f t="shared" si="8"/>
        <v>2360</v>
      </c>
      <c r="N83" s="1377">
        <v>639.58000000000004</v>
      </c>
      <c r="O83" s="1378">
        <f t="shared" si="9"/>
        <v>2558.3200000000002</v>
      </c>
      <c r="P83" s="1377">
        <v>495</v>
      </c>
      <c r="Q83" s="1378">
        <f t="shared" si="10"/>
        <v>1980</v>
      </c>
    </row>
    <row r="84" spans="1:17" ht="17.5" x14ac:dyDescent="0.35">
      <c r="A84" s="962">
        <v>78</v>
      </c>
      <c r="B84" s="962">
        <v>661</v>
      </c>
      <c r="C84" s="959" t="s">
        <v>780</v>
      </c>
      <c r="D84" s="962">
        <v>3</v>
      </c>
      <c r="E84" s="962" t="s">
        <v>10</v>
      </c>
      <c r="F84" s="1377">
        <v>617.54999999999995</v>
      </c>
      <c r="G84" s="1378">
        <f t="shared" si="11"/>
        <v>1852.6499999999999</v>
      </c>
      <c r="H84" s="1377">
        <v>637</v>
      </c>
      <c r="I84" s="1378">
        <f t="shared" si="6"/>
        <v>1911</v>
      </c>
      <c r="J84" s="1377">
        <v>618</v>
      </c>
      <c r="K84" s="1378">
        <f t="shared" si="7"/>
        <v>1854</v>
      </c>
      <c r="L84" s="1377">
        <v>600</v>
      </c>
      <c r="M84" s="1378">
        <f t="shared" si="8"/>
        <v>1800</v>
      </c>
      <c r="N84" s="1377">
        <v>509.36</v>
      </c>
      <c r="O84" s="1378">
        <f t="shared" si="9"/>
        <v>1528.08</v>
      </c>
      <c r="P84" s="1377">
        <v>475</v>
      </c>
      <c r="Q84" s="1378">
        <f t="shared" si="10"/>
        <v>1425</v>
      </c>
    </row>
    <row r="85" spans="1:17" ht="17.5" x14ac:dyDescent="0.35">
      <c r="A85" s="962">
        <v>79</v>
      </c>
      <c r="B85" s="962">
        <v>661</v>
      </c>
      <c r="C85" s="959" t="s">
        <v>3137</v>
      </c>
      <c r="D85" s="962">
        <v>3</v>
      </c>
      <c r="E85" s="962" t="s">
        <v>10</v>
      </c>
      <c r="F85" s="1377">
        <v>724.5</v>
      </c>
      <c r="G85" s="1378">
        <f t="shared" si="11"/>
        <v>2173.5</v>
      </c>
      <c r="H85" s="1377">
        <v>742</v>
      </c>
      <c r="I85" s="1378">
        <f t="shared" si="6"/>
        <v>2226</v>
      </c>
      <c r="J85" s="1377">
        <v>725</v>
      </c>
      <c r="K85" s="1378">
        <f t="shared" si="7"/>
        <v>2175</v>
      </c>
      <c r="L85" s="1377">
        <v>510</v>
      </c>
      <c r="M85" s="1378">
        <f t="shared" si="8"/>
        <v>1530</v>
      </c>
      <c r="N85" s="1377">
        <v>589.21</v>
      </c>
      <c r="O85" s="1378">
        <f t="shared" si="9"/>
        <v>1767.63</v>
      </c>
      <c r="P85" s="1377">
        <v>450</v>
      </c>
      <c r="Q85" s="1378">
        <f t="shared" si="10"/>
        <v>1350</v>
      </c>
    </row>
    <row r="86" spans="1:17" ht="17.5" x14ac:dyDescent="0.35">
      <c r="A86" s="962">
        <v>80</v>
      </c>
      <c r="B86" s="962">
        <v>661</v>
      </c>
      <c r="C86" s="959" t="s">
        <v>775</v>
      </c>
      <c r="D86" s="962">
        <v>2</v>
      </c>
      <c r="E86" s="962" t="s">
        <v>10</v>
      </c>
      <c r="F86" s="1377">
        <v>790.05</v>
      </c>
      <c r="G86" s="1378">
        <f t="shared" si="11"/>
        <v>1580.1</v>
      </c>
      <c r="H86" s="1377">
        <v>809</v>
      </c>
      <c r="I86" s="1378">
        <f t="shared" si="6"/>
        <v>1618</v>
      </c>
      <c r="J86" s="1377">
        <v>790</v>
      </c>
      <c r="K86" s="1378">
        <f t="shared" si="7"/>
        <v>1580</v>
      </c>
      <c r="L86" s="1377">
        <v>600</v>
      </c>
      <c r="M86" s="1378">
        <f t="shared" si="8"/>
        <v>1200</v>
      </c>
      <c r="N86" s="1377">
        <v>757.08</v>
      </c>
      <c r="O86" s="1378">
        <f t="shared" si="9"/>
        <v>1514.16</v>
      </c>
      <c r="P86" s="1377">
        <v>540</v>
      </c>
      <c r="Q86" s="1378">
        <f t="shared" si="10"/>
        <v>1080</v>
      </c>
    </row>
    <row r="87" spans="1:17" ht="17.5" x14ac:dyDescent="0.35">
      <c r="A87" s="962">
        <v>81</v>
      </c>
      <c r="B87" s="962">
        <v>661</v>
      </c>
      <c r="C87" s="959" t="s">
        <v>778</v>
      </c>
      <c r="D87" s="962">
        <v>3</v>
      </c>
      <c r="E87" s="962" t="s">
        <v>10</v>
      </c>
      <c r="F87" s="1377">
        <v>617.54999999999995</v>
      </c>
      <c r="G87" s="1378">
        <f t="shared" si="11"/>
        <v>1852.6499999999999</v>
      </c>
      <c r="H87" s="1377">
        <v>633</v>
      </c>
      <c r="I87" s="1378">
        <f t="shared" si="6"/>
        <v>1899</v>
      </c>
      <c r="J87" s="1377">
        <v>618</v>
      </c>
      <c r="K87" s="1378">
        <f t="shared" si="7"/>
        <v>1854</v>
      </c>
      <c r="L87" s="1377">
        <v>540</v>
      </c>
      <c r="M87" s="1378">
        <f t="shared" si="8"/>
        <v>1620</v>
      </c>
      <c r="N87" s="1377">
        <v>656.36</v>
      </c>
      <c r="O87" s="1378">
        <f t="shared" si="9"/>
        <v>1969.08</v>
      </c>
      <c r="P87" s="1377">
        <v>415</v>
      </c>
      <c r="Q87" s="1378">
        <f t="shared" si="10"/>
        <v>1245</v>
      </c>
    </row>
    <row r="88" spans="1:17" ht="17.5" x14ac:dyDescent="0.35">
      <c r="A88" s="962">
        <v>82</v>
      </c>
      <c r="B88" s="962">
        <v>661</v>
      </c>
      <c r="C88" s="959" t="s">
        <v>3138</v>
      </c>
      <c r="D88" s="962">
        <v>4</v>
      </c>
      <c r="E88" s="962" t="s">
        <v>10</v>
      </c>
      <c r="F88" s="1377">
        <v>531.29999999999995</v>
      </c>
      <c r="G88" s="1378">
        <f t="shared" si="11"/>
        <v>2125.1999999999998</v>
      </c>
      <c r="H88" s="1377">
        <v>544</v>
      </c>
      <c r="I88" s="1378">
        <f t="shared" si="6"/>
        <v>2176</v>
      </c>
      <c r="J88" s="1377">
        <v>531</v>
      </c>
      <c r="K88" s="1378">
        <f t="shared" si="7"/>
        <v>2124</v>
      </c>
      <c r="L88" s="1377">
        <v>510</v>
      </c>
      <c r="M88" s="1378">
        <f t="shared" si="8"/>
        <v>2040</v>
      </c>
      <c r="N88" s="1377">
        <v>589.21</v>
      </c>
      <c r="O88" s="1378">
        <f t="shared" si="9"/>
        <v>2356.84</v>
      </c>
      <c r="P88" s="1377">
        <v>410</v>
      </c>
      <c r="Q88" s="1378">
        <f t="shared" si="10"/>
        <v>1640</v>
      </c>
    </row>
    <row r="89" spans="1:17" ht="17.5" x14ac:dyDescent="0.35">
      <c r="A89" s="962">
        <v>83</v>
      </c>
      <c r="B89" s="962">
        <v>661</v>
      </c>
      <c r="C89" s="959" t="s">
        <v>781</v>
      </c>
      <c r="D89" s="962">
        <v>7</v>
      </c>
      <c r="E89" s="962" t="s">
        <v>10</v>
      </c>
      <c r="F89" s="1377">
        <v>583.04999999999995</v>
      </c>
      <c r="G89" s="1378">
        <f t="shared" si="11"/>
        <v>4081.3499999999995</v>
      </c>
      <c r="H89" s="1377">
        <v>597</v>
      </c>
      <c r="I89" s="1378">
        <f t="shared" si="6"/>
        <v>4179</v>
      </c>
      <c r="J89" s="1377">
        <v>583</v>
      </c>
      <c r="K89" s="1378">
        <f t="shared" si="7"/>
        <v>4081</v>
      </c>
      <c r="L89" s="1377">
        <v>530</v>
      </c>
      <c r="M89" s="1378">
        <f t="shared" si="8"/>
        <v>3710</v>
      </c>
      <c r="N89" s="1377">
        <v>446.32</v>
      </c>
      <c r="O89" s="1378">
        <f t="shared" si="9"/>
        <v>3124.24</v>
      </c>
      <c r="P89" s="1377">
        <v>470</v>
      </c>
      <c r="Q89" s="1378">
        <f t="shared" si="10"/>
        <v>3290</v>
      </c>
    </row>
    <row r="90" spans="1:17" ht="17.5" x14ac:dyDescent="0.35">
      <c r="A90" s="962">
        <v>84</v>
      </c>
      <c r="B90" s="962">
        <v>661</v>
      </c>
      <c r="C90" s="959" t="s">
        <v>782</v>
      </c>
      <c r="D90" s="962">
        <v>6</v>
      </c>
      <c r="E90" s="962" t="s">
        <v>10</v>
      </c>
      <c r="F90" s="1377">
        <v>479.55</v>
      </c>
      <c r="G90" s="1378">
        <f t="shared" si="11"/>
        <v>2877.3</v>
      </c>
      <c r="H90" s="1377">
        <v>491</v>
      </c>
      <c r="I90" s="1378">
        <f t="shared" si="6"/>
        <v>2946</v>
      </c>
      <c r="J90" s="1377">
        <v>480</v>
      </c>
      <c r="K90" s="1378">
        <f t="shared" si="7"/>
        <v>2880</v>
      </c>
      <c r="L90" s="1377">
        <v>510</v>
      </c>
      <c r="M90" s="1378">
        <f t="shared" si="8"/>
        <v>3060</v>
      </c>
      <c r="N90" s="1377">
        <v>501</v>
      </c>
      <c r="O90" s="1378">
        <f t="shared" si="9"/>
        <v>3006</v>
      </c>
      <c r="P90" s="1377">
        <v>395</v>
      </c>
      <c r="Q90" s="1378">
        <f t="shared" si="10"/>
        <v>2370</v>
      </c>
    </row>
    <row r="91" spans="1:17" ht="17.5" x14ac:dyDescent="0.35">
      <c r="A91" s="962">
        <v>85</v>
      </c>
      <c r="B91" s="962">
        <v>661</v>
      </c>
      <c r="C91" s="959" t="s">
        <v>3139</v>
      </c>
      <c r="D91" s="962">
        <v>13</v>
      </c>
      <c r="E91" s="962" t="s">
        <v>10</v>
      </c>
      <c r="F91" s="1377">
        <v>410.55</v>
      </c>
      <c r="G91" s="1378">
        <f t="shared" si="11"/>
        <v>5337.1500000000005</v>
      </c>
      <c r="H91" s="1377">
        <v>420</v>
      </c>
      <c r="I91" s="1378">
        <f t="shared" si="6"/>
        <v>5460</v>
      </c>
      <c r="J91" s="1377">
        <v>411</v>
      </c>
      <c r="K91" s="1378">
        <f t="shared" si="7"/>
        <v>5343</v>
      </c>
      <c r="L91" s="1377">
        <v>320</v>
      </c>
      <c r="M91" s="1378">
        <f t="shared" si="8"/>
        <v>4160</v>
      </c>
      <c r="N91" s="1377">
        <v>376.78</v>
      </c>
      <c r="O91" s="1378">
        <f t="shared" si="9"/>
        <v>4898.1399999999994</v>
      </c>
      <c r="P91" s="1377">
        <v>330</v>
      </c>
      <c r="Q91" s="1378">
        <f t="shared" si="10"/>
        <v>4290</v>
      </c>
    </row>
    <row r="92" spans="1:17" ht="17.5" x14ac:dyDescent="0.35">
      <c r="A92" s="962">
        <v>86</v>
      </c>
      <c r="B92" s="962">
        <v>661</v>
      </c>
      <c r="C92" s="959" t="s">
        <v>783</v>
      </c>
      <c r="D92" s="962">
        <v>24</v>
      </c>
      <c r="E92" s="962" t="s">
        <v>10</v>
      </c>
      <c r="F92" s="1377">
        <v>341.55</v>
      </c>
      <c r="G92" s="1378">
        <f t="shared" si="11"/>
        <v>8197.2000000000007</v>
      </c>
      <c r="H92" s="1377">
        <v>350</v>
      </c>
      <c r="I92" s="1378">
        <f t="shared" si="6"/>
        <v>8400</v>
      </c>
      <c r="J92" s="1377">
        <v>342</v>
      </c>
      <c r="K92" s="1378">
        <f t="shared" si="7"/>
        <v>8208</v>
      </c>
      <c r="L92" s="1377">
        <v>320</v>
      </c>
      <c r="M92" s="1378">
        <f t="shared" si="8"/>
        <v>7680</v>
      </c>
      <c r="N92" s="1377">
        <v>376.78</v>
      </c>
      <c r="O92" s="1378">
        <f t="shared" si="9"/>
        <v>9042.7199999999993</v>
      </c>
      <c r="P92" s="1377">
        <v>330</v>
      </c>
      <c r="Q92" s="1378">
        <f t="shared" si="10"/>
        <v>7920</v>
      </c>
    </row>
    <row r="93" spans="1:17" ht="17.5" x14ac:dyDescent="0.35">
      <c r="A93" s="962">
        <v>87</v>
      </c>
      <c r="B93" s="962">
        <v>661</v>
      </c>
      <c r="C93" s="959" t="s">
        <v>3140</v>
      </c>
      <c r="D93" s="962">
        <v>4</v>
      </c>
      <c r="E93" s="962" t="s">
        <v>10</v>
      </c>
      <c r="F93" s="1377">
        <v>448.5</v>
      </c>
      <c r="G93" s="1378">
        <f t="shared" si="11"/>
        <v>1794</v>
      </c>
      <c r="H93" s="1377">
        <v>460</v>
      </c>
      <c r="I93" s="1378">
        <f t="shared" si="6"/>
        <v>1840</v>
      </c>
      <c r="J93" s="1377">
        <v>449</v>
      </c>
      <c r="K93" s="1378">
        <f t="shared" si="7"/>
        <v>1796</v>
      </c>
      <c r="L93" s="1377">
        <v>320</v>
      </c>
      <c r="M93" s="1378">
        <f t="shared" si="8"/>
        <v>1280</v>
      </c>
      <c r="N93" s="1377">
        <v>400.28</v>
      </c>
      <c r="O93" s="1378">
        <f t="shared" si="9"/>
        <v>1601.12</v>
      </c>
      <c r="P93" s="1377">
        <v>330</v>
      </c>
      <c r="Q93" s="1378">
        <f t="shared" si="10"/>
        <v>1320</v>
      </c>
    </row>
    <row r="94" spans="1:17" ht="17.5" x14ac:dyDescent="0.35">
      <c r="A94" s="962">
        <v>88</v>
      </c>
      <c r="B94" s="962">
        <v>661</v>
      </c>
      <c r="C94" s="959" t="s">
        <v>789</v>
      </c>
      <c r="D94" s="962">
        <v>10</v>
      </c>
      <c r="E94" s="962" t="s">
        <v>10</v>
      </c>
      <c r="F94" s="1377">
        <v>55.2</v>
      </c>
      <c r="G94" s="1378">
        <f t="shared" si="11"/>
        <v>552</v>
      </c>
      <c r="H94" s="1377">
        <v>57</v>
      </c>
      <c r="I94" s="1378">
        <f t="shared" si="6"/>
        <v>570</v>
      </c>
      <c r="J94" s="1377">
        <v>55</v>
      </c>
      <c r="K94" s="1378">
        <f t="shared" si="7"/>
        <v>550</v>
      </c>
      <c r="L94" s="1377">
        <v>60</v>
      </c>
      <c r="M94" s="1378">
        <f t="shared" si="8"/>
        <v>600</v>
      </c>
      <c r="N94" s="1377">
        <v>91.93</v>
      </c>
      <c r="O94" s="1378">
        <f t="shared" si="9"/>
        <v>919.30000000000007</v>
      </c>
      <c r="P94" s="1377">
        <v>85</v>
      </c>
      <c r="Q94" s="1378">
        <f t="shared" si="10"/>
        <v>850</v>
      </c>
    </row>
    <row r="95" spans="1:17" ht="17.5" x14ac:dyDescent="0.35">
      <c r="A95" s="962">
        <v>89</v>
      </c>
      <c r="B95" s="962">
        <v>661</v>
      </c>
      <c r="C95" s="959" t="s">
        <v>791</v>
      </c>
      <c r="D95" s="962">
        <v>3</v>
      </c>
      <c r="E95" s="962" t="s">
        <v>10</v>
      </c>
      <c r="F95" s="1377">
        <v>50.6</v>
      </c>
      <c r="G95" s="1378">
        <f t="shared" si="11"/>
        <v>151.80000000000001</v>
      </c>
      <c r="H95" s="1377">
        <v>52</v>
      </c>
      <c r="I95" s="1378">
        <f t="shared" si="6"/>
        <v>156</v>
      </c>
      <c r="J95" s="1377">
        <v>51</v>
      </c>
      <c r="K95" s="1378">
        <f t="shared" si="7"/>
        <v>153</v>
      </c>
      <c r="L95" s="1377">
        <v>60</v>
      </c>
      <c r="M95" s="1378">
        <f t="shared" si="8"/>
        <v>180</v>
      </c>
      <c r="N95" s="1377">
        <v>81.28</v>
      </c>
      <c r="O95" s="1378">
        <f t="shared" si="9"/>
        <v>243.84</v>
      </c>
      <c r="P95" s="1377">
        <v>85</v>
      </c>
      <c r="Q95" s="1378">
        <f t="shared" si="10"/>
        <v>255</v>
      </c>
    </row>
    <row r="96" spans="1:17" ht="17.5" x14ac:dyDescent="0.35">
      <c r="A96" s="962">
        <v>90</v>
      </c>
      <c r="B96" s="962">
        <v>661</v>
      </c>
      <c r="C96" s="959" t="s">
        <v>3141</v>
      </c>
      <c r="D96" s="962">
        <v>2</v>
      </c>
      <c r="E96" s="962" t="s">
        <v>10</v>
      </c>
      <c r="F96" s="1377">
        <v>101.2</v>
      </c>
      <c r="G96" s="1378">
        <f t="shared" si="11"/>
        <v>202.4</v>
      </c>
      <c r="H96" s="1377">
        <v>104</v>
      </c>
      <c r="I96" s="1378">
        <f t="shared" si="6"/>
        <v>208</v>
      </c>
      <c r="J96" s="1377">
        <v>102</v>
      </c>
      <c r="K96" s="1378">
        <f t="shared" si="7"/>
        <v>204</v>
      </c>
      <c r="L96" s="1377">
        <v>85</v>
      </c>
      <c r="M96" s="1378">
        <f t="shared" si="8"/>
        <v>170</v>
      </c>
      <c r="N96" s="1377">
        <v>93.8</v>
      </c>
      <c r="O96" s="1378">
        <f t="shared" si="9"/>
        <v>187.6</v>
      </c>
      <c r="P96" s="1377">
        <v>100</v>
      </c>
      <c r="Q96" s="1378">
        <f t="shared" si="10"/>
        <v>200</v>
      </c>
    </row>
    <row r="97" spans="1:17" ht="17.5" x14ac:dyDescent="0.35">
      <c r="A97" s="962">
        <v>91</v>
      </c>
      <c r="B97" s="962">
        <v>661</v>
      </c>
      <c r="C97" s="959" t="s">
        <v>3142</v>
      </c>
      <c r="D97" s="962">
        <v>23</v>
      </c>
      <c r="E97" s="962" t="s">
        <v>10</v>
      </c>
      <c r="F97" s="1377">
        <v>23</v>
      </c>
      <c r="G97" s="1378">
        <f t="shared" si="11"/>
        <v>529</v>
      </c>
      <c r="H97" s="1377">
        <v>23.6</v>
      </c>
      <c r="I97" s="1378">
        <f t="shared" si="6"/>
        <v>542.80000000000007</v>
      </c>
      <c r="J97" s="1377">
        <v>23</v>
      </c>
      <c r="K97" s="1378">
        <f t="shared" si="7"/>
        <v>529</v>
      </c>
      <c r="L97" s="1377">
        <v>25</v>
      </c>
      <c r="M97" s="1378">
        <f t="shared" si="8"/>
        <v>575</v>
      </c>
      <c r="N97" s="1377">
        <v>45.08</v>
      </c>
      <c r="O97" s="1378">
        <f t="shared" si="9"/>
        <v>1036.8399999999999</v>
      </c>
      <c r="P97" s="1377">
        <v>60</v>
      </c>
      <c r="Q97" s="1378">
        <f t="shared" si="10"/>
        <v>1380</v>
      </c>
    </row>
    <row r="98" spans="1:17" ht="17.5" x14ac:dyDescent="0.35">
      <c r="A98" s="962">
        <v>92</v>
      </c>
      <c r="B98" s="962">
        <v>661</v>
      </c>
      <c r="C98" s="959" t="s">
        <v>3143</v>
      </c>
      <c r="D98" s="962">
        <v>80</v>
      </c>
      <c r="E98" s="962" t="s">
        <v>10</v>
      </c>
      <c r="F98" s="1377">
        <v>23</v>
      </c>
      <c r="G98" s="1378">
        <f t="shared" si="11"/>
        <v>1840</v>
      </c>
      <c r="H98" s="1377">
        <v>23.6</v>
      </c>
      <c r="I98" s="1378">
        <f t="shared" si="6"/>
        <v>1888</v>
      </c>
      <c r="J98" s="1377">
        <v>23</v>
      </c>
      <c r="K98" s="1378">
        <f t="shared" si="7"/>
        <v>1840</v>
      </c>
      <c r="L98" s="1377">
        <v>40</v>
      </c>
      <c r="M98" s="1378">
        <f t="shared" si="8"/>
        <v>3200</v>
      </c>
      <c r="N98" s="1377">
        <v>57.21</v>
      </c>
      <c r="O98" s="1378">
        <f t="shared" si="9"/>
        <v>4576.8</v>
      </c>
      <c r="P98" s="1377">
        <v>70</v>
      </c>
      <c r="Q98" s="1378">
        <f t="shared" si="10"/>
        <v>5600</v>
      </c>
    </row>
    <row r="99" spans="1:17" ht="17.5" x14ac:dyDescent="0.35">
      <c r="A99" s="962">
        <v>93</v>
      </c>
      <c r="B99" s="962">
        <v>661</v>
      </c>
      <c r="C99" s="959" t="s">
        <v>3144</v>
      </c>
      <c r="D99" s="962">
        <v>80</v>
      </c>
      <c r="E99" s="962" t="s">
        <v>10</v>
      </c>
      <c r="F99" s="1377">
        <v>55.2</v>
      </c>
      <c r="G99" s="1378">
        <f t="shared" si="11"/>
        <v>4416</v>
      </c>
      <c r="H99" s="1377">
        <v>56.57</v>
      </c>
      <c r="I99" s="1378">
        <f t="shared" si="6"/>
        <v>4525.6000000000004</v>
      </c>
      <c r="J99" s="1377">
        <v>55</v>
      </c>
      <c r="K99" s="1378">
        <f t="shared" si="7"/>
        <v>4400</v>
      </c>
      <c r="L99" s="1377">
        <v>75</v>
      </c>
      <c r="M99" s="1378">
        <f t="shared" si="8"/>
        <v>6000</v>
      </c>
      <c r="N99" s="1377">
        <v>84.93</v>
      </c>
      <c r="O99" s="1378">
        <f t="shared" si="9"/>
        <v>6794.4000000000005</v>
      </c>
      <c r="P99" s="1377">
        <v>85</v>
      </c>
      <c r="Q99" s="1378">
        <f t="shared" si="10"/>
        <v>6800</v>
      </c>
    </row>
    <row r="100" spans="1:17" ht="17.5" x14ac:dyDescent="0.35">
      <c r="A100" s="962">
        <v>94</v>
      </c>
      <c r="B100" s="962">
        <v>661</v>
      </c>
      <c r="C100" s="959" t="s">
        <v>3145</v>
      </c>
      <c r="D100" s="962">
        <v>124</v>
      </c>
      <c r="E100" s="962" t="s">
        <v>10</v>
      </c>
      <c r="F100" s="1377">
        <v>17.25</v>
      </c>
      <c r="G100" s="1378">
        <f t="shared" si="11"/>
        <v>2139</v>
      </c>
      <c r="H100" s="1377">
        <v>17.7</v>
      </c>
      <c r="I100" s="1378">
        <f t="shared" si="6"/>
        <v>2194.7999999999997</v>
      </c>
      <c r="J100" s="1377">
        <v>18</v>
      </c>
      <c r="K100" s="1378">
        <f t="shared" si="7"/>
        <v>2232</v>
      </c>
      <c r="L100" s="1377">
        <v>20</v>
      </c>
      <c r="M100" s="1378">
        <f t="shared" si="8"/>
        <v>2480</v>
      </c>
      <c r="N100" s="1377">
        <v>41.45</v>
      </c>
      <c r="O100" s="1378">
        <f t="shared" si="9"/>
        <v>5139.8</v>
      </c>
      <c r="P100" s="1377">
        <v>35</v>
      </c>
      <c r="Q100" s="1378">
        <f t="shared" si="10"/>
        <v>4340</v>
      </c>
    </row>
    <row r="101" spans="1:17" ht="17.5" x14ac:dyDescent="0.35">
      <c r="A101" s="962">
        <v>95</v>
      </c>
      <c r="B101" s="962">
        <v>661</v>
      </c>
      <c r="C101" s="959" t="s">
        <v>3146</v>
      </c>
      <c r="D101" s="962">
        <v>70</v>
      </c>
      <c r="E101" s="962" t="s">
        <v>10</v>
      </c>
      <c r="F101" s="1377">
        <v>50.6</v>
      </c>
      <c r="G101" s="1378">
        <f t="shared" si="11"/>
        <v>3542</v>
      </c>
      <c r="H101" s="1377">
        <v>51.5</v>
      </c>
      <c r="I101" s="1378">
        <f t="shared" si="6"/>
        <v>3605</v>
      </c>
      <c r="J101" s="1377">
        <v>50</v>
      </c>
      <c r="K101" s="1378">
        <f t="shared" si="7"/>
        <v>3500</v>
      </c>
      <c r="L101" s="1377">
        <v>85</v>
      </c>
      <c r="M101" s="1378">
        <f t="shared" si="8"/>
        <v>5950</v>
      </c>
      <c r="N101" s="1377">
        <v>59.92</v>
      </c>
      <c r="O101" s="1378">
        <f t="shared" si="9"/>
        <v>4194.4000000000005</v>
      </c>
      <c r="P101" s="1377">
        <v>90</v>
      </c>
      <c r="Q101" s="1378">
        <f t="shared" si="10"/>
        <v>6300</v>
      </c>
    </row>
    <row r="102" spans="1:17" ht="17.5" x14ac:dyDescent="0.35">
      <c r="A102" s="962">
        <v>96</v>
      </c>
      <c r="B102" s="962">
        <v>661</v>
      </c>
      <c r="C102" s="959" t="s">
        <v>3147</v>
      </c>
      <c r="D102" s="962">
        <v>74</v>
      </c>
      <c r="E102" s="962" t="s">
        <v>10</v>
      </c>
      <c r="F102" s="1377">
        <v>43.7</v>
      </c>
      <c r="G102" s="1378">
        <f t="shared" si="11"/>
        <v>3233.8</v>
      </c>
      <c r="H102" s="1377">
        <v>45</v>
      </c>
      <c r="I102" s="1378">
        <f t="shared" si="6"/>
        <v>3330</v>
      </c>
      <c r="J102" s="1377">
        <v>44</v>
      </c>
      <c r="K102" s="1378">
        <f t="shared" si="7"/>
        <v>3256</v>
      </c>
      <c r="L102" s="1377">
        <v>64</v>
      </c>
      <c r="M102" s="1378">
        <f t="shared" si="8"/>
        <v>4736</v>
      </c>
      <c r="N102" s="1377">
        <v>58.88</v>
      </c>
      <c r="O102" s="1378">
        <f t="shared" si="9"/>
        <v>4357.12</v>
      </c>
      <c r="P102" s="1377">
        <v>70</v>
      </c>
      <c r="Q102" s="1378">
        <f t="shared" si="10"/>
        <v>5180</v>
      </c>
    </row>
    <row r="103" spans="1:17" ht="17.5" x14ac:dyDescent="0.35">
      <c r="A103" s="962">
        <v>97</v>
      </c>
      <c r="B103" s="962">
        <v>661</v>
      </c>
      <c r="C103" s="959" t="s">
        <v>3148</v>
      </c>
      <c r="D103" s="962">
        <v>96</v>
      </c>
      <c r="E103" s="962" t="s">
        <v>10</v>
      </c>
      <c r="F103" s="1377">
        <v>46</v>
      </c>
      <c r="G103" s="1378">
        <f t="shared" si="11"/>
        <v>4416</v>
      </c>
      <c r="H103" s="1377">
        <v>47</v>
      </c>
      <c r="I103" s="1378">
        <f t="shared" si="6"/>
        <v>4512</v>
      </c>
      <c r="J103" s="1377">
        <v>46</v>
      </c>
      <c r="K103" s="1378">
        <f t="shared" si="7"/>
        <v>4416</v>
      </c>
      <c r="L103" s="1377">
        <v>64</v>
      </c>
      <c r="M103" s="1378">
        <f t="shared" si="8"/>
        <v>6144</v>
      </c>
      <c r="N103" s="1377">
        <v>65.599999999999994</v>
      </c>
      <c r="O103" s="1378">
        <f t="shared" si="9"/>
        <v>6297.5999999999995</v>
      </c>
      <c r="P103" s="1377">
        <v>85</v>
      </c>
      <c r="Q103" s="1378">
        <f t="shared" si="10"/>
        <v>8160</v>
      </c>
    </row>
    <row r="104" spans="1:17" ht="17.5" x14ac:dyDescent="0.35">
      <c r="A104" s="962">
        <v>98</v>
      </c>
      <c r="B104" s="962">
        <v>661</v>
      </c>
      <c r="C104" s="959" t="s">
        <v>3149</v>
      </c>
      <c r="D104" s="962">
        <v>16</v>
      </c>
      <c r="E104" s="962" t="s">
        <v>10</v>
      </c>
      <c r="F104" s="1377">
        <v>652.04999999999995</v>
      </c>
      <c r="G104" s="1378">
        <f t="shared" si="11"/>
        <v>10432.799999999999</v>
      </c>
      <c r="H104" s="1377">
        <v>668</v>
      </c>
      <c r="I104" s="1378">
        <f t="shared" si="6"/>
        <v>10688</v>
      </c>
      <c r="J104" s="1377">
        <v>653</v>
      </c>
      <c r="K104" s="1378">
        <f t="shared" si="7"/>
        <v>10448</v>
      </c>
      <c r="L104" s="1377">
        <v>510</v>
      </c>
      <c r="M104" s="1378">
        <f t="shared" si="8"/>
        <v>8160</v>
      </c>
      <c r="N104" s="1377">
        <v>504.16</v>
      </c>
      <c r="O104" s="1378">
        <f t="shared" si="9"/>
        <v>8066.56</v>
      </c>
      <c r="P104" s="1377">
        <v>415</v>
      </c>
      <c r="Q104" s="1378">
        <f t="shared" si="10"/>
        <v>6640</v>
      </c>
    </row>
    <row r="105" spans="1:17" ht="17.5" x14ac:dyDescent="0.35">
      <c r="A105" s="962">
        <v>99</v>
      </c>
      <c r="B105" s="962">
        <v>661</v>
      </c>
      <c r="C105" s="959" t="s">
        <v>3150</v>
      </c>
      <c r="D105" s="962">
        <v>14</v>
      </c>
      <c r="E105" s="962" t="s">
        <v>10</v>
      </c>
      <c r="F105" s="1377">
        <v>496.8</v>
      </c>
      <c r="G105" s="1378">
        <f t="shared" si="11"/>
        <v>6955.2</v>
      </c>
      <c r="H105" s="1377">
        <v>509</v>
      </c>
      <c r="I105" s="1378">
        <f t="shared" si="6"/>
        <v>7126</v>
      </c>
      <c r="J105" s="1377">
        <v>497</v>
      </c>
      <c r="K105" s="1378">
        <f t="shared" si="7"/>
        <v>6958</v>
      </c>
      <c r="L105" s="1377">
        <v>360</v>
      </c>
      <c r="M105" s="1378">
        <f t="shared" si="8"/>
        <v>5040</v>
      </c>
      <c r="N105" s="1377">
        <v>457.21</v>
      </c>
      <c r="O105" s="1378">
        <f t="shared" si="9"/>
        <v>6400.94</v>
      </c>
      <c r="P105" s="1377">
        <v>395</v>
      </c>
      <c r="Q105" s="1378">
        <f t="shared" si="10"/>
        <v>5530</v>
      </c>
    </row>
    <row r="106" spans="1:17" ht="17.5" x14ac:dyDescent="0.35">
      <c r="A106" s="962">
        <v>100</v>
      </c>
      <c r="B106" s="962">
        <v>661</v>
      </c>
      <c r="C106" s="959" t="s">
        <v>3151</v>
      </c>
      <c r="D106" s="962">
        <v>16</v>
      </c>
      <c r="E106" s="962" t="s">
        <v>10</v>
      </c>
      <c r="F106" s="1377">
        <v>686.55</v>
      </c>
      <c r="G106" s="1378">
        <f t="shared" si="11"/>
        <v>10984.8</v>
      </c>
      <c r="H106" s="1377">
        <v>703</v>
      </c>
      <c r="I106" s="1378">
        <f t="shared" si="6"/>
        <v>11248</v>
      </c>
      <c r="J106" s="1377">
        <v>687</v>
      </c>
      <c r="K106" s="1378">
        <f t="shared" si="7"/>
        <v>10992</v>
      </c>
      <c r="L106" s="1377">
        <v>450</v>
      </c>
      <c r="M106" s="1378">
        <f t="shared" si="8"/>
        <v>7200</v>
      </c>
      <c r="N106" s="1377">
        <v>414</v>
      </c>
      <c r="O106" s="1378">
        <f t="shared" si="9"/>
        <v>6624</v>
      </c>
      <c r="P106" s="1377">
        <v>395</v>
      </c>
      <c r="Q106" s="1378">
        <f t="shared" si="10"/>
        <v>6320</v>
      </c>
    </row>
    <row r="107" spans="1:17" ht="17.5" x14ac:dyDescent="0.35">
      <c r="A107" s="962">
        <v>101</v>
      </c>
      <c r="B107" s="962" t="s">
        <v>36</v>
      </c>
      <c r="C107" s="959" t="s">
        <v>3152</v>
      </c>
      <c r="D107" s="962">
        <v>6</v>
      </c>
      <c r="E107" s="962" t="s">
        <v>10</v>
      </c>
      <c r="F107" s="1377">
        <v>230</v>
      </c>
      <c r="G107" s="1378">
        <f t="shared" si="11"/>
        <v>1380</v>
      </c>
      <c r="H107" s="1377">
        <v>236</v>
      </c>
      <c r="I107" s="1378">
        <f t="shared" si="6"/>
        <v>1416</v>
      </c>
      <c r="J107" s="1377">
        <v>230</v>
      </c>
      <c r="K107" s="1378">
        <f t="shared" si="7"/>
        <v>1380</v>
      </c>
      <c r="L107" s="1377">
        <v>100</v>
      </c>
      <c r="M107" s="1378">
        <f t="shared" si="8"/>
        <v>600</v>
      </c>
      <c r="N107" s="1377">
        <v>304.5</v>
      </c>
      <c r="O107" s="1378">
        <f t="shared" si="9"/>
        <v>1827</v>
      </c>
      <c r="P107" s="1377">
        <v>160</v>
      </c>
      <c r="Q107" s="1378">
        <f t="shared" si="10"/>
        <v>960</v>
      </c>
    </row>
    <row r="108" spans="1:17" ht="17.5" x14ac:dyDescent="0.35">
      <c r="A108" s="962">
        <v>102</v>
      </c>
      <c r="B108" s="962" t="s">
        <v>36</v>
      </c>
      <c r="C108" s="959" t="s">
        <v>3153</v>
      </c>
      <c r="D108" s="963">
        <v>1278</v>
      </c>
      <c r="E108" s="962" t="s">
        <v>8</v>
      </c>
      <c r="F108" s="1377">
        <v>4.12</v>
      </c>
      <c r="G108" s="1378">
        <f t="shared" si="11"/>
        <v>5265.3600000000006</v>
      </c>
      <c r="H108" s="1377">
        <v>4.22</v>
      </c>
      <c r="I108" s="1378">
        <f t="shared" si="6"/>
        <v>5393.16</v>
      </c>
      <c r="J108" s="1377">
        <v>4</v>
      </c>
      <c r="K108" s="1378">
        <f t="shared" si="7"/>
        <v>5112</v>
      </c>
      <c r="L108" s="1377">
        <v>2</v>
      </c>
      <c r="M108" s="1378">
        <f t="shared" si="8"/>
        <v>2556</v>
      </c>
      <c r="N108" s="1377">
        <v>2.76</v>
      </c>
      <c r="O108" s="1378">
        <f t="shared" si="9"/>
        <v>3527.2799999999997</v>
      </c>
      <c r="P108" s="1377">
        <v>6</v>
      </c>
      <c r="Q108" s="1378">
        <f t="shared" si="10"/>
        <v>7668</v>
      </c>
    </row>
    <row r="109" spans="1:17" ht="17.5" x14ac:dyDescent="0.35">
      <c r="A109" s="962">
        <v>103</v>
      </c>
      <c r="B109" s="962" t="s">
        <v>36</v>
      </c>
      <c r="C109" s="959" t="s">
        <v>3154</v>
      </c>
      <c r="D109" s="962">
        <v>120</v>
      </c>
      <c r="E109" s="962" t="s">
        <v>4</v>
      </c>
      <c r="F109" s="1377">
        <v>143.75</v>
      </c>
      <c r="G109" s="1378">
        <f t="shared" si="11"/>
        <v>17250</v>
      </c>
      <c r="H109" s="1377">
        <v>147.30000000000001</v>
      </c>
      <c r="I109" s="1378">
        <f t="shared" si="6"/>
        <v>17676</v>
      </c>
      <c r="J109" s="1377">
        <v>144</v>
      </c>
      <c r="K109" s="1378">
        <f t="shared" si="7"/>
        <v>17280</v>
      </c>
      <c r="L109" s="1377">
        <v>180</v>
      </c>
      <c r="M109" s="1378">
        <f t="shared" si="8"/>
        <v>21600</v>
      </c>
      <c r="N109" s="1377">
        <v>96.23</v>
      </c>
      <c r="O109" s="1378">
        <f t="shared" si="9"/>
        <v>11547.6</v>
      </c>
      <c r="P109" s="1377">
        <v>105</v>
      </c>
      <c r="Q109" s="1378">
        <f t="shared" si="10"/>
        <v>12600</v>
      </c>
    </row>
    <row r="110" spans="1:17" ht="17.5" x14ac:dyDescent="0.35">
      <c r="A110" s="962">
        <v>104</v>
      </c>
      <c r="B110" s="962" t="s">
        <v>36</v>
      </c>
      <c r="C110" s="959" t="s">
        <v>809</v>
      </c>
      <c r="D110" s="962">
        <v>2</v>
      </c>
      <c r="E110" s="962" t="s">
        <v>10</v>
      </c>
      <c r="F110" s="1377">
        <v>12563.75</v>
      </c>
      <c r="G110" s="1378">
        <f t="shared" si="11"/>
        <v>25127.5</v>
      </c>
      <c r="H110" s="1377">
        <v>12935</v>
      </c>
      <c r="I110" s="1378">
        <f t="shared" si="6"/>
        <v>25870</v>
      </c>
      <c r="J110" s="1377">
        <v>5600</v>
      </c>
      <c r="K110" s="1378">
        <f t="shared" si="7"/>
        <v>11200</v>
      </c>
      <c r="L110" s="1377">
        <v>7200</v>
      </c>
      <c r="M110" s="1378">
        <f t="shared" si="8"/>
        <v>14400</v>
      </c>
      <c r="N110" s="1377">
        <v>10368.75</v>
      </c>
      <c r="O110" s="1378">
        <f t="shared" si="9"/>
        <v>20737.5</v>
      </c>
      <c r="P110" s="1377">
        <v>4800</v>
      </c>
      <c r="Q110" s="1378">
        <f t="shared" si="10"/>
        <v>9600</v>
      </c>
    </row>
    <row r="111" spans="1:17" ht="17.5" x14ac:dyDescent="0.35">
      <c r="A111" s="962">
        <v>105</v>
      </c>
      <c r="B111" s="962" t="s">
        <v>36</v>
      </c>
      <c r="C111" s="959" t="s">
        <v>813</v>
      </c>
      <c r="D111" s="962">
        <v>16</v>
      </c>
      <c r="E111" s="962" t="s">
        <v>10</v>
      </c>
      <c r="F111" s="1377">
        <v>99.19</v>
      </c>
      <c r="G111" s="1378">
        <f t="shared" si="11"/>
        <v>1587.04</v>
      </c>
      <c r="H111" s="1377">
        <v>338</v>
      </c>
      <c r="I111" s="1378">
        <f t="shared" si="6"/>
        <v>5408</v>
      </c>
      <c r="J111" s="1377">
        <v>100</v>
      </c>
      <c r="K111" s="1378">
        <f t="shared" si="7"/>
        <v>1600</v>
      </c>
      <c r="L111" s="1377">
        <v>400</v>
      </c>
      <c r="M111" s="1378">
        <f t="shared" si="8"/>
        <v>6400</v>
      </c>
      <c r="N111" s="1377">
        <v>120.39</v>
      </c>
      <c r="O111" s="1378">
        <f t="shared" si="9"/>
        <v>1926.24</v>
      </c>
      <c r="P111" s="1377">
        <v>180</v>
      </c>
      <c r="Q111" s="1378">
        <f t="shared" si="10"/>
        <v>2880</v>
      </c>
    </row>
    <row r="112" spans="1:17" ht="17.5" x14ac:dyDescent="0.35">
      <c r="A112" s="962">
        <v>106</v>
      </c>
      <c r="B112" s="962" t="s">
        <v>36</v>
      </c>
      <c r="C112" s="959" t="s">
        <v>3155</v>
      </c>
      <c r="D112" s="962">
        <v>2</v>
      </c>
      <c r="E112" s="962" t="s">
        <v>10</v>
      </c>
      <c r="F112" s="1377">
        <v>1092.5</v>
      </c>
      <c r="G112" s="1378">
        <f t="shared" si="11"/>
        <v>2185</v>
      </c>
      <c r="H112" s="1377">
        <v>2968</v>
      </c>
      <c r="I112" s="1378">
        <f t="shared" si="6"/>
        <v>5936</v>
      </c>
      <c r="J112" s="1377">
        <v>1000</v>
      </c>
      <c r="K112" s="1378">
        <f t="shared" si="7"/>
        <v>2000</v>
      </c>
      <c r="L112" s="1383">
        <v>700</v>
      </c>
      <c r="M112" s="1378">
        <f t="shared" si="8"/>
        <v>1400</v>
      </c>
      <c r="N112" s="1383">
        <v>634</v>
      </c>
      <c r="O112" s="1378">
        <f t="shared" si="9"/>
        <v>1268</v>
      </c>
      <c r="P112" s="1383">
        <v>700</v>
      </c>
      <c r="Q112" s="1378">
        <f t="shared" si="10"/>
        <v>1400</v>
      </c>
    </row>
    <row r="113" spans="1:17" ht="17.5" x14ac:dyDescent="0.35">
      <c r="A113" s="962">
        <v>107</v>
      </c>
      <c r="B113" s="962" t="s">
        <v>36</v>
      </c>
      <c r="C113" s="959" t="s">
        <v>3156</v>
      </c>
      <c r="D113" s="963">
        <v>1</v>
      </c>
      <c r="E113" s="962" t="s">
        <v>100</v>
      </c>
      <c r="F113" s="1377">
        <v>6210</v>
      </c>
      <c r="G113" s="1378">
        <f t="shared" si="11"/>
        <v>6210</v>
      </c>
      <c r="H113" s="1377">
        <v>2945</v>
      </c>
      <c r="I113" s="1378">
        <f t="shared" si="6"/>
        <v>2945</v>
      </c>
      <c r="J113" s="1377">
        <v>1700</v>
      </c>
      <c r="K113" s="1378">
        <f t="shared" si="7"/>
        <v>1700</v>
      </c>
      <c r="L113" s="1377">
        <v>2300</v>
      </c>
      <c r="M113" s="1378">
        <f t="shared" si="8"/>
        <v>2300</v>
      </c>
      <c r="N113" s="1377">
        <v>1042</v>
      </c>
      <c r="O113" s="1378">
        <f t="shared" si="9"/>
        <v>1042</v>
      </c>
      <c r="P113" s="1377">
        <v>3400</v>
      </c>
      <c r="Q113" s="1378">
        <f t="shared" si="10"/>
        <v>3400</v>
      </c>
    </row>
    <row r="114" spans="1:17" ht="17.5" x14ac:dyDescent="0.35">
      <c r="A114" s="962">
        <v>108</v>
      </c>
      <c r="B114" s="962" t="s">
        <v>36</v>
      </c>
      <c r="C114" s="959" t="s">
        <v>3157</v>
      </c>
      <c r="D114" s="963">
        <v>1</v>
      </c>
      <c r="E114" s="962" t="s">
        <v>10</v>
      </c>
      <c r="F114" s="1377">
        <v>3662.75</v>
      </c>
      <c r="G114" s="1378">
        <f t="shared" si="11"/>
        <v>3662.75</v>
      </c>
      <c r="H114" s="1377">
        <v>7367</v>
      </c>
      <c r="I114" s="1378">
        <f t="shared" si="6"/>
        <v>7367</v>
      </c>
      <c r="J114" s="1377">
        <v>17000</v>
      </c>
      <c r="K114" s="1378">
        <f t="shared" si="7"/>
        <v>17000</v>
      </c>
      <c r="L114" s="1377">
        <v>2000</v>
      </c>
      <c r="M114" s="1378">
        <f t="shared" si="8"/>
        <v>2000</v>
      </c>
      <c r="N114" s="1377">
        <v>4318.0600000000004</v>
      </c>
      <c r="O114" s="1378">
        <f t="shared" si="9"/>
        <v>4318.0600000000004</v>
      </c>
      <c r="P114" s="1377">
        <v>19000</v>
      </c>
      <c r="Q114" s="1378">
        <f t="shared" si="10"/>
        <v>19000</v>
      </c>
    </row>
    <row r="115" spans="1:17" ht="17.5" x14ac:dyDescent="0.35">
      <c r="A115" s="962">
        <v>109</v>
      </c>
      <c r="B115" s="962" t="s">
        <v>36</v>
      </c>
      <c r="C115" s="959" t="s">
        <v>3158</v>
      </c>
      <c r="D115" s="962">
        <v>124</v>
      </c>
      <c r="E115" s="962" t="s">
        <v>3</v>
      </c>
      <c r="F115" s="1377">
        <v>81.87</v>
      </c>
      <c r="G115" s="1378">
        <f t="shared" si="11"/>
        <v>10151.880000000001</v>
      </c>
      <c r="H115" s="1377">
        <v>83.66</v>
      </c>
      <c r="I115" s="1378">
        <f t="shared" si="6"/>
        <v>10373.84</v>
      </c>
      <c r="J115" s="1377">
        <v>60</v>
      </c>
      <c r="K115" s="1378">
        <f t="shared" si="7"/>
        <v>7440</v>
      </c>
      <c r="L115" s="1377">
        <v>75</v>
      </c>
      <c r="M115" s="1378">
        <f t="shared" si="8"/>
        <v>9300</v>
      </c>
      <c r="N115" s="1377">
        <v>9158</v>
      </c>
      <c r="O115" s="1382">
        <f t="shared" si="9"/>
        <v>1135592</v>
      </c>
      <c r="P115" s="1377">
        <v>75</v>
      </c>
      <c r="Q115" s="1378">
        <f t="shared" si="10"/>
        <v>9300</v>
      </c>
    </row>
    <row r="116" spans="1:17" ht="17.5" x14ac:dyDescent="0.35">
      <c r="A116" s="962">
        <v>110</v>
      </c>
      <c r="B116" s="962" t="s">
        <v>36</v>
      </c>
      <c r="C116" s="959" t="s">
        <v>3159</v>
      </c>
      <c r="D116" s="962">
        <v>6</v>
      </c>
      <c r="E116" s="962" t="s">
        <v>4</v>
      </c>
      <c r="F116" s="1377">
        <v>156.4</v>
      </c>
      <c r="G116" s="1378">
        <f t="shared" si="11"/>
        <v>938.40000000000009</v>
      </c>
      <c r="H116" s="1377">
        <v>288</v>
      </c>
      <c r="I116" s="1378">
        <f t="shared" si="6"/>
        <v>1728</v>
      </c>
      <c r="J116" s="1377">
        <v>40</v>
      </c>
      <c r="K116" s="1378">
        <f t="shared" si="7"/>
        <v>240</v>
      </c>
      <c r="L116" s="1377">
        <v>150</v>
      </c>
      <c r="M116" s="1378">
        <f t="shared" si="8"/>
        <v>900</v>
      </c>
      <c r="N116" s="1377">
        <v>96.23</v>
      </c>
      <c r="O116" s="1378">
        <f t="shared" si="9"/>
        <v>577.38</v>
      </c>
      <c r="P116" s="1377">
        <v>150</v>
      </c>
      <c r="Q116" s="1378">
        <f t="shared" si="10"/>
        <v>900</v>
      </c>
    </row>
    <row r="117" spans="1:17" ht="17.5" x14ac:dyDescent="0.35">
      <c r="A117" s="962">
        <v>111</v>
      </c>
      <c r="B117" s="962" t="s">
        <v>36</v>
      </c>
      <c r="C117" s="959" t="s">
        <v>3160</v>
      </c>
      <c r="D117" s="962">
        <v>47</v>
      </c>
      <c r="E117" s="962" t="s">
        <v>3</v>
      </c>
      <c r="F117" s="1377">
        <v>58.09</v>
      </c>
      <c r="G117" s="1378">
        <f t="shared" si="11"/>
        <v>2730.23</v>
      </c>
      <c r="H117" s="1377">
        <v>64</v>
      </c>
      <c r="I117" s="1378">
        <f t="shared" si="6"/>
        <v>3008</v>
      </c>
      <c r="J117" s="1377">
        <v>35</v>
      </c>
      <c r="K117" s="1378">
        <f t="shared" si="7"/>
        <v>1645</v>
      </c>
      <c r="L117" s="1377">
        <v>85</v>
      </c>
      <c r="M117" s="1378">
        <f t="shared" si="8"/>
        <v>3995</v>
      </c>
      <c r="N117" s="1377">
        <v>47.87</v>
      </c>
      <c r="O117" s="1378">
        <f t="shared" si="9"/>
        <v>2249.89</v>
      </c>
      <c r="P117" s="1377">
        <v>120</v>
      </c>
      <c r="Q117" s="1378">
        <f t="shared" si="10"/>
        <v>5640</v>
      </c>
    </row>
    <row r="118" spans="1:17" ht="17.5" x14ac:dyDescent="0.35">
      <c r="A118" s="960"/>
      <c r="B118" s="960"/>
      <c r="C118" s="965" t="s">
        <v>3161</v>
      </c>
      <c r="D118" s="960">
        <v>1</v>
      </c>
      <c r="E118" s="960" t="s">
        <v>100</v>
      </c>
      <c r="F118" s="1281">
        <v>20000</v>
      </c>
      <c r="G118" s="1276">
        <f t="shared" si="11"/>
        <v>20000</v>
      </c>
      <c r="H118" s="1281">
        <v>20000</v>
      </c>
      <c r="I118" s="1276">
        <f t="shared" si="6"/>
        <v>20000</v>
      </c>
      <c r="J118" s="1281">
        <v>20000</v>
      </c>
      <c r="K118" s="1276">
        <f t="shared" si="7"/>
        <v>20000</v>
      </c>
      <c r="L118" s="1281">
        <v>20000</v>
      </c>
      <c r="M118" s="1276">
        <f t="shared" si="8"/>
        <v>20000</v>
      </c>
      <c r="N118" s="1281">
        <v>20000</v>
      </c>
      <c r="O118" s="1276">
        <f t="shared" si="9"/>
        <v>20000</v>
      </c>
      <c r="P118" s="1281">
        <v>20000</v>
      </c>
      <c r="Q118" s="1279">
        <f t="shared" si="10"/>
        <v>20000</v>
      </c>
    </row>
    <row r="119" spans="1:17" ht="17.5" x14ac:dyDescent="0.35">
      <c r="A119" s="960"/>
      <c r="B119" s="960"/>
      <c r="C119" s="965" t="s">
        <v>3162</v>
      </c>
      <c r="D119" s="960">
        <v>1</v>
      </c>
      <c r="E119" s="960" t="s">
        <v>100</v>
      </c>
      <c r="F119" s="1281">
        <v>25000</v>
      </c>
      <c r="G119" s="1276">
        <f t="shared" si="11"/>
        <v>25000</v>
      </c>
      <c r="H119" s="1281">
        <v>25000</v>
      </c>
      <c r="I119" s="1276">
        <f t="shared" si="6"/>
        <v>25000</v>
      </c>
      <c r="J119" s="1281">
        <v>25000</v>
      </c>
      <c r="K119" s="1276">
        <f t="shared" si="7"/>
        <v>25000</v>
      </c>
      <c r="L119" s="1281">
        <v>25000</v>
      </c>
      <c r="M119" s="1276">
        <f t="shared" si="8"/>
        <v>25000</v>
      </c>
      <c r="N119" s="1281">
        <v>25000</v>
      </c>
      <c r="O119" s="1276">
        <f t="shared" si="9"/>
        <v>25000</v>
      </c>
      <c r="P119" s="1281">
        <v>25000</v>
      </c>
      <c r="Q119" s="1279">
        <f t="shared" si="10"/>
        <v>25000</v>
      </c>
    </row>
    <row r="120" spans="1:17" ht="18" x14ac:dyDescent="0.4">
      <c r="A120" s="960"/>
      <c r="B120" s="960"/>
      <c r="C120" s="1282" t="s">
        <v>1185</v>
      </c>
      <c r="D120" s="960"/>
      <c r="E120" s="960"/>
      <c r="F120" s="1278"/>
      <c r="G120" s="1278">
        <f>SUM(G4:G119)</f>
        <v>1943739.25</v>
      </c>
      <c r="H120" s="1278"/>
      <c r="I120" s="1278">
        <f t="shared" ref="I120:O120" si="12">SUM(I4:I119)</f>
        <v>2050654.78</v>
      </c>
      <c r="J120" s="1278"/>
      <c r="K120" s="1278">
        <f t="shared" si="12"/>
        <v>2077400</v>
      </c>
      <c r="L120" s="1278"/>
      <c r="M120" s="1278">
        <f t="shared" si="12"/>
        <v>2140055</v>
      </c>
      <c r="N120" s="1278"/>
      <c r="O120" s="1278">
        <f t="shared" si="12"/>
        <v>3541472.08</v>
      </c>
      <c r="P120" s="1278"/>
      <c r="Q120" s="1278">
        <f t="shared" ref="Q120" si="13">SUM(Q4:Q119)</f>
        <v>2389426</v>
      </c>
    </row>
    <row r="121" spans="1:17" ht="18" x14ac:dyDescent="0.4">
      <c r="A121" s="960"/>
      <c r="B121" s="960"/>
      <c r="C121" s="1282" t="s">
        <v>2123</v>
      </c>
      <c r="D121" s="960"/>
      <c r="E121" s="960"/>
      <c r="F121" s="1278"/>
      <c r="G121" s="1279">
        <v>1943739.25</v>
      </c>
      <c r="H121" s="1278"/>
      <c r="I121" s="1279">
        <v>2050654.78</v>
      </c>
      <c r="J121" s="1278"/>
      <c r="K121" s="1279">
        <v>2074000</v>
      </c>
      <c r="L121" s="1278"/>
      <c r="M121" s="1279">
        <v>2140055</v>
      </c>
      <c r="N121" s="1278"/>
      <c r="O121" s="1279">
        <v>2157879</v>
      </c>
      <c r="P121" s="1278"/>
      <c r="Q121" s="1279">
        <v>2389426</v>
      </c>
    </row>
    <row r="122" spans="1:17" ht="18" x14ac:dyDescent="0.4">
      <c r="A122" s="960"/>
      <c r="B122" s="960"/>
      <c r="C122" s="1282" t="s">
        <v>672</v>
      </c>
      <c r="D122" s="960"/>
      <c r="E122" s="960"/>
      <c r="F122" s="1278"/>
      <c r="G122" s="1279">
        <f>G120-G121</f>
        <v>0</v>
      </c>
      <c r="H122" s="1278"/>
      <c r="I122" s="1279">
        <f>I120-I121</f>
        <v>0</v>
      </c>
      <c r="J122" s="1278"/>
      <c r="K122" s="1280">
        <f>K120-K121</f>
        <v>3400</v>
      </c>
      <c r="L122" s="1278"/>
      <c r="M122" s="1279">
        <f>M120-M121</f>
        <v>0</v>
      </c>
      <c r="N122" s="1278"/>
      <c r="O122" s="1280">
        <f>O120-O121</f>
        <v>1383593.08</v>
      </c>
      <c r="P122" s="1278"/>
      <c r="Q122" s="1279">
        <f>Q120-Q121</f>
        <v>0</v>
      </c>
    </row>
    <row r="123" spans="1:17" ht="17.5" x14ac:dyDescent="0.35">
      <c r="A123" s="960"/>
      <c r="B123" s="960"/>
      <c r="C123" s="965"/>
      <c r="D123" s="960"/>
      <c r="E123" s="960"/>
      <c r="F123" s="1278"/>
      <c r="G123" s="1279"/>
      <c r="H123" s="1278"/>
      <c r="I123" s="1279"/>
      <c r="J123" s="1278"/>
      <c r="K123" s="1279"/>
      <c r="L123" s="1278"/>
      <c r="M123" s="1279"/>
      <c r="N123" s="1278"/>
      <c r="O123" s="1279"/>
      <c r="P123" s="1278"/>
      <c r="Q123" s="1279"/>
    </row>
    <row r="124" spans="1:17" ht="17.5" x14ac:dyDescent="0.35">
      <c r="A124" s="960" t="s">
        <v>824</v>
      </c>
      <c r="B124" s="960">
        <v>709</v>
      </c>
      <c r="C124" s="965" t="s">
        <v>2124</v>
      </c>
      <c r="D124" s="1277">
        <v>5409</v>
      </c>
      <c r="E124" s="960" t="s">
        <v>8</v>
      </c>
      <c r="F124" s="1278">
        <v>0</v>
      </c>
      <c r="G124" s="1279">
        <f>F124*D124</f>
        <v>0</v>
      </c>
      <c r="H124" s="1278">
        <v>3.03</v>
      </c>
      <c r="I124" s="1279">
        <f>H124*D124</f>
        <v>16389.27</v>
      </c>
      <c r="J124" s="1278">
        <v>3</v>
      </c>
      <c r="K124" s="1279">
        <f>J124*D124</f>
        <v>16227</v>
      </c>
      <c r="L124" s="1278">
        <v>12.35</v>
      </c>
      <c r="M124" s="1279">
        <f>L124*D124</f>
        <v>66801.149999999994</v>
      </c>
      <c r="N124" s="1278">
        <v>3.15</v>
      </c>
      <c r="O124" s="1279">
        <f>N124*D124</f>
        <v>17038.349999999999</v>
      </c>
      <c r="P124" s="1278">
        <v>9</v>
      </c>
      <c r="Q124" s="1279">
        <f>P124*D124</f>
        <v>48681</v>
      </c>
    </row>
    <row r="125" spans="1:17" ht="17.5" x14ac:dyDescent="0.35">
      <c r="A125" s="960"/>
      <c r="B125" s="960"/>
      <c r="C125" s="965"/>
      <c r="D125" s="960"/>
      <c r="E125" s="960"/>
      <c r="F125" s="1278"/>
      <c r="G125" s="1279"/>
      <c r="H125" s="1278"/>
      <c r="I125" s="1279"/>
      <c r="J125" s="1278"/>
      <c r="K125" s="1279"/>
      <c r="L125" s="1278"/>
      <c r="M125" s="1279"/>
      <c r="N125" s="1278"/>
      <c r="O125" s="1279"/>
      <c r="P125" s="1278"/>
      <c r="Q125" s="1279"/>
    </row>
    <row r="126" spans="1:17" ht="18" x14ac:dyDescent="0.4">
      <c r="A126" s="960"/>
      <c r="B126" s="960"/>
      <c r="C126" s="1282" t="s">
        <v>2126</v>
      </c>
      <c r="D126" s="960"/>
      <c r="E126" s="960"/>
      <c r="F126" s="1278"/>
      <c r="G126" s="1278">
        <f>G120+G124</f>
        <v>1943739.25</v>
      </c>
      <c r="H126" s="1278"/>
      <c r="I126" s="1278">
        <f t="shared" ref="I126:O126" si="14">I120+I124</f>
        <v>2067044.05</v>
      </c>
      <c r="J126" s="1278"/>
      <c r="K126" s="1278">
        <f t="shared" si="14"/>
        <v>2093627</v>
      </c>
      <c r="L126" s="1278"/>
      <c r="M126" s="1278">
        <f t="shared" si="14"/>
        <v>2206856.15</v>
      </c>
      <c r="N126" s="1278"/>
      <c r="O126" s="1278">
        <f t="shared" si="14"/>
        <v>3558510.43</v>
      </c>
      <c r="P126" s="1278"/>
      <c r="Q126" s="1278">
        <f t="shared" ref="Q126" si="15">Q120+Q124</f>
        <v>2438107</v>
      </c>
    </row>
  </sheetData>
  <mergeCells count="6">
    <mergeCell ref="P2:Q2"/>
    <mergeCell ref="F2:G2"/>
    <mergeCell ref="H2:I2"/>
    <mergeCell ref="J2:K2"/>
    <mergeCell ref="L2:M2"/>
    <mergeCell ref="N2:O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50"/>
  <sheetViews>
    <sheetView workbookViewId="0">
      <selection activeCell="K21" sqref="K21"/>
    </sheetView>
  </sheetViews>
  <sheetFormatPr defaultRowHeight="14.5" x14ac:dyDescent="0.35"/>
  <cols>
    <col min="3" max="3" width="43.81640625" customWidth="1"/>
    <col min="4" max="5" width="11" customWidth="1"/>
    <col min="6" max="23" width="13.54296875" customWidth="1"/>
  </cols>
  <sheetData>
    <row r="1" spans="1:23" ht="18" x14ac:dyDescent="0.4">
      <c r="A1" s="1933" t="s">
        <v>3521</v>
      </c>
      <c r="B1" s="1934"/>
      <c r="C1" s="1934"/>
      <c r="D1" s="1934"/>
      <c r="E1" s="1934"/>
      <c r="F1" s="1934"/>
      <c r="G1" s="1935"/>
      <c r="H1" s="107"/>
    </row>
    <row r="2" spans="1:23" ht="18.5" thickBot="1" x14ac:dyDescent="0.45">
      <c r="A2" s="1936" t="s">
        <v>3522</v>
      </c>
      <c r="B2" s="1937"/>
      <c r="C2" s="1937"/>
      <c r="D2" s="1937"/>
      <c r="E2" s="1937"/>
      <c r="F2" s="1937"/>
      <c r="G2" s="1938"/>
      <c r="H2" s="107"/>
    </row>
    <row r="3" spans="1:23" ht="18.5" x14ac:dyDescent="0.35">
      <c r="A3" s="1939" t="s">
        <v>3523</v>
      </c>
      <c r="B3" s="1940"/>
      <c r="C3" s="1940"/>
      <c r="D3" s="1940"/>
      <c r="E3" s="1940"/>
      <c r="F3" s="1940"/>
      <c r="G3" s="1941"/>
      <c r="H3" s="107"/>
    </row>
    <row r="4" spans="1:23" ht="17.5" x14ac:dyDescent="0.35">
      <c r="A4" s="1446"/>
      <c r="B4" s="1447"/>
      <c r="C4" s="1447"/>
      <c r="D4" s="1448"/>
      <c r="E4" s="1447"/>
      <c r="F4" s="1931" t="s">
        <v>1592</v>
      </c>
      <c r="G4" s="1932"/>
      <c r="H4" s="1931" t="s">
        <v>1593</v>
      </c>
      <c r="I4" s="1932"/>
      <c r="J4" s="1931" t="s">
        <v>1594</v>
      </c>
      <c r="K4" s="1932"/>
      <c r="L4" s="1931" t="s">
        <v>1595</v>
      </c>
      <c r="M4" s="1932"/>
      <c r="N4" s="1931" t="s">
        <v>1596</v>
      </c>
      <c r="O4" s="1932"/>
      <c r="P4" s="1931" t="s">
        <v>1597</v>
      </c>
      <c r="Q4" s="1932"/>
      <c r="R4" s="1931" t="s">
        <v>1598</v>
      </c>
      <c r="S4" s="1932"/>
      <c r="T4" s="1931" t="s">
        <v>1599</v>
      </c>
      <c r="U4" s="1932"/>
      <c r="V4" s="1931" t="s">
        <v>1600</v>
      </c>
      <c r="W4" s="1932"/>
    </row>
    <row r="5" spans="1:23" x14ac:dyDescent="0.35">
      <c r="A5" s="1925" t="s">
        <v>551</v>
      </c>
      <c r="B5" s="1927" t="s">
        <v>0</v>
      </c>
      <c r="C5" s="1927" t="s">
        <v>53</v>
      </c>
      <c r="D5" s="1917" t="s">
        <v>3524</v>
      </c>
      <c r="E5" s="1929" t="s">
        <v>676</v>
      </c>
      <c r="F5" s="1917" t="s">
        <v>5</v>
      </c>
      <c r="G5" s="1915" t="s">
        <v>1614</v>
      </c>
      <c r="H5" s="1917" t="s">
        <v>5</v>
      </c>
      <c r="I5" s="1915" t="s">
        <v>1614</v>
      </c>
      <c r="J5" s="1917" t="s">
        <v>5</v>
      </c>
      <c r="K5" s="1915" t="s">
        <v>1614</v>
      </c>
      <c r="L5" s="1917" t="s">
        <v>5</v>
      </c>
      <c r="M5" s="1915" t="s">
        <v>1614</v>
      </c>
      <c r="N5" s="1917" t="s">
        <v>5</v>
      </c>
      <c r="O5" s="1915" t="s">
        <v>1614</v>
      </c>
      <c r="P5" s="1917" t="s">
        <v>5</v>
      </c>
      <c r="Q5" s="1915" t="s">
        <v>1614</v>
      </c>
      <c r="R5" s="1917" t="s">
        <v>5</v>
      </c>
      <c r="S5" s="1915" t="s">
        <v>1614</v>
      </c>
      <c r="T5" s="1917" t="s">
        <v>5</v>
      </c>
      <c r="U5" s="1915" t="s">
        <v>1614</v>
      </c>
      <c r="V5" s="1917" t="s">
        <v>5</v>
      </c>
      <c r="W5" s="1915" t="s">
        <v>1614</v>
      </c>
    </row>
    <row r="6" spans="1:23" x14ac:dyDescent="0.35">
      <c r="A6" s="1926"/>
      <c r="B6" s="1928"/>
      <c r="C6" s="1928"/>
      <c r="D6" s="1918"/>
      <c r="E6" s="1930"/>
      <c r="F6" s="1918"/>
      <c r="G6" s="1916"/>
      <c r="H6" s="1918"/>
      <c r="I6" s="1916"/>
      <c r="J6" s="1918"/>
      <c r="K6" s="1916"/>
      <c r="L6" s="1918"/>
      <c r="M6" s="1916"/>
      <c r="N6" s="1918"/>
      <c r="O6" s="1916"/>
      <c r="P6" s="1918"/>
      <c r="Q6" s="1916"/>
      <c r="R6" s="1918"/>
      <c r="S6" s="1916"/>
      <c r="T6" s="1918"/>
      <c r="U6" s="1916"/>
      <c r="V6" s="1918"/>
      <c r="W6" s="1916"/>
    </row>
    <row r="7" spans="1:23" x14ac:dyDescent="0.35">
      <c r="A7" s="1449">
        <v>1</v>
      </c>
      <c r="B7" s="1450">
        <v>201</v>
      </c>
      <c r="C7" s="1451" t="s">
        <v>557</v>
      </c>
      <c r="D7" s="1452">
        <v>1</v>
      </c>
      <c r="E7" s="1450" t="s">
        <v>100</v>
      </c>
      <c r="F7" s="1453">
        <v>6509</v>
      </c>
      <c r="G7" s="1453">
        <f>F7*D7</f>
        <v>6509</v>
      </c>
      <c r="H7" s="1453">
        <v>8000</v>
      </c>
      <c r="I7" s="1453">
        <f>H7*D7</f>
        <v>8000</v>
      </c>
      <c r="J7" s="1453">
        <v>3000</v>
      </c>
      <c r="K7" s="1453">
        <f>J7*D7</f>
        <v>3000</v>
      </c>
      <c r="L7" s="1453">
        <v>8000</v>
      </c>
      <c r="M7" s="1453">
        <f>L7*D7</f>
        <v>8000</v>
      </c>
      <c r="N7" s="1453">
        <v>7260.06</v>
      </c>
      <c r="O7" s="1453">
        <f>N7*D7</f>
        <v>7260.06</v>
      </c>
      <c r="P7" s="1453">
        <v>9003.9699999999993</v>
      </c>
      <c r="Q7" s="1453">
        <f>P7*D7</f>
        <v>9003.9699999999993</v>
      </c>
      <c r="R7" s="1453">
        <v>500</v>
      </c>
      <c r="S7" s="1453">
        <f>R7*D7</f>
        <v>500</v>
      </c>
      <c r="T7" s="1453">
        <v>5000</v>
      </c>
      <c r="U7" s="1453">
        <f>T7*D7</f>
        <v>5000</v>
      </c>
      <c r="V7" s="1453">
        <v>14000</v>
      </c>
      <c r="W7" s="1453">
        <f>V7*D7</f>
        <v>14000</v>
      </c>
    </row>
    <row r="8" spans="1:23" x14ac:dyDescent="0.35">
      <c r="A8" s="1449">
        <v>2</v>
      </c>
      <c r="B8" s="1450" t="s">
        <v>3525</v>
      </c>
      <c r="C8" s="1451" t="s">
        <v>3526</v>
      </c>
      <c r="D8" s="1454">
        <v>613</v>
      </c>
      <c r="E8" s="1450" t="s">
        <v>4</v>
      </c>
      <c r="F8" s="1453">
        <v>4.51</v>
      </c>
      <c r="G8" s="1453">
        <f t="shared" ref="G8:G48" si="0">F8*D8</f>
        <v>2764.6299999999997</v>
      </c>
      <c r="H8" s="1453">
        <v>14.69</v>
      </c>
      <c r="I8" s="1453">
        <f t="shared" ref="I8:I48" si="1">H8*D8</f>
        <v>9004.9699999999993</v>
      </c>
      <c r="J8" s="1453">
        <v>16</v>
      </c>
      <c r="K8" s="1453">
        <f t="shared" ref="K8:K48" si="2">J8*D8</f>
        <v>9808</v>
      </c>
      <c r="L8" s="1453">
        <v>11</v>
      </c>
      <c r="M8" s="1453">
        <f t="shared" ref="M8:M48" si="3">L8*D8</f>
        <v>6743</v>
      </c>
      <c r="N8" s="1453">
        <v>23.94</v>
      </c>
      <c r="O8" s="1453">
        <f t="shared" ref="O8:O48" si="4">N8*D8</f>
        <v>14675.220000000001</v>
      </c>
      <c r="P8" s="1453">
        <v>17.09</v>
      </c>
      <c r="Q8" s="1453">
        <f t="shared" ref="Q8:Q48" si="5">P8*D8</f>
        <v>10476.17</v>
      </c>
      <c r="R8" s="1453">
        <v>8</v>
      </c>
      <c r="S8" s="1453">
        <f t="shared" ref="S8:S48" si="6">R8*D8</f>
        <v>4904</v>
      </c>
      <c r="T8" s="1453">
        <v>10</v>
      </c>
      <c r="U8" s="1453">
        <f t="shared" ref="U8:U48" si="7">T8*D8</f>
        <v>6130</v>
      </c>
      <c r="V8" s="1453">
        <v>19</v>
      </c>
      <c r="W8" s="1453">
        <f t="shared" ref="W8:W48" si="8">V8*D8</f>
        <v>11647</v>
      </c>
    </row>
    <row r="9" spans="1:23" x14ac:dyDescent="0.35">
      <c r="A9" s="1449">
        <v>3</v>
      </c>
      <c r="B9" s="1450" t="s">
        <v>3525</v>
      </c>
      <c r="C9" s="1451" t="s">
        <v>3527</v>
      </c>
      <c r="D9" s="1454">
        <v>487</v>
      </c>
      <c r="E9" s="1450" t="s">
        <v>4</v>
      </c>
      <c r="F9" s="1453">
        <v>3.69</v>
      </c>
      <c r="G9" s="1453">
        <f t="shared" si="0"/>
        <v>1797.03</v>
      </c>
      <c r="H9" s="1453">
        <v>25.67</v>
      </c>
      <c r="I9" s="1453">
        <f t="shared" si="1"/>
        <v>12501.29</v>
      </c>
      <c r="J9" s="1453">
        <v>16</v>
      </c>
      <c r="K9" s="1453">
        <f t="shared" si="2"/>
        <v>7792</v>
      </c>
      <c r="L9" s="1453">
        <v>10</v>
      </c>
      <c r="M9" s="1453">
        <f t="shared" si="3"/>
        <v>4870</v>
      </c>
      <c r="N9" s="1453">
        <v>18.079999999999998</v>
      </c>
      <c r="O9" s="1453">
        <f t="shared" si="4"/>
        <v>8804.9599999999991</v>
      </c>
      <c r="P9" s="1453">
        <v>19.420000000000002</v>
      </c>
      <c r="Q9" s="1453">
        <f t="shared" si="5"/>
        <v>9457.5400000000009</v>
      </c>
      <c r="R9" s="1453">
        <v>8</v>
      </c>
      <c r="S9" s="1453">
        <f t="shared" si="6"/>
        <v>3896</v>
      </c>
      <c r="T9" s="1453">
        <v>15</v>
      </c>
      <c r="U9" s="1453">
        <f t="shared" si="7"/>
        <v>7305</v>
      </c>
      <c r="V9" s="1453">
        <v>7</v>
      </c>
      <c r="W9" s="1453">
        <f t="shared" si="8"/>
        <v>3409</v>
      </c>
    </row>
    <row r="10" spans="1:23" x14ac:dyDescent="0.35">
      <c r="A10" s="1449">
        <v>4</v>
      </c>
      <c r="B10" s="1450">
        <v>203</v>
      </c>
      <c r="C10" s="1451" t="s">
        <v>3528</v>
      </c>
      <c r="D10" s="1454">
        <v>20</v>
      </c>
      <c r="E10" s="1450" t="s">
        <v>4</v>
      </c>
      <c r="F10" s="1453">
        <v>71.760000000000005</v>
      </c>
      <c r="G10" s="1453">
        <f t="shared" si="0"/>
        <v>1435.2</v>
      </c>
      <c r="H10" s="1453">
        <v>25</v>
      </c>
      <c r="I10" s="1453">
        <f t="shared" si="1"/>
        <v>500</v>
      </c>
      <c r="J10" s="1453">
        <v>16</v>
      </c>
      <c r="K10" s="1453">
        <f t="shared" si="2"/>
        <v>320</v>
      </c>
      <c r="L10" s="1453">
        <v>15</v>
      </c>
      <c r="M10" s="1453">
        <f t="shared" si="3"/>
        <v>300</v>
      </c>
      <c r="N10" s="1453">
        <v>73.38</v>
      </c>
      <c r="O10" s="1453">
        <f t="shared" si="4"/>
        <v>1467.6</v>
      </c>
      <c r="P10" s="1453">
        <v>20.329999999999998</v>
      </c>
      <c r="Q10" s="1453">
        <f t="shared" si="5"/>
        <v>406.59999999999997</v>
      </c>
      <c r="R10" s="1453">
        <v>30</v>
      </c>
      <c r="S10" s="1453">
        <f t="shared" si="6"/>
        <v>600</v>
      </c>
      <c r="T10" s="1453">
        <v>50</v>
      </c>
      <c r="U10" s="1453">
        <f t="shared" si="7"/>
        <v>1000</v>
      </c>
      <c r="V10" s="1453">
        <v>26</v>
      </c>
      <c r="W10" s="1453">
        <f t="shared" si="8"/>
        <v>520</v>
      </c>
    </row>
    <row r="11" spans="1:23" ht="15" thickBot="1" x14ac:dyDescent="0.4">
      <c r="A11" s="1455">
        <v>5</v>
      </c>
      <c r="B11" s="1456" t="s">
        <v>3529</v>
      </c>
      <c r="C11" s="1457" t="s">
        <v>613</v>
      </c>
      <c r="D11" s="1458">
        <v>253</v>
      </c>
      <c r="E11" s="1456" t="s">
        <v>8</v>
      </c>
      <c r="F11" s="1459">
        <v>0.69</v>
      </c>
      <c r="G11" s="1453">
        <f t="shared" si="0"/>
        <v>174.57</v>
      </c>
      <c r="H11" s="1459">
        <v>11.86</v>
      </c>
      <c r="I11" s="1453">
        <f t="shared" si="1"/>
        <v>3000.58</v>
      </c>
      <c r="J11" s="1459">
        <v>1</v>
      </c>
      <c r="K11" s="1453">
        <f t="shared" si="2"/>
        <v>253</v>
      </c>
      <c r="L11" s="1459">
        <v>0.87</v>
      </c>
      <c r="M11" s="1453">
        <f t="shared" si="3"/>
        <v>220.10999999999999</v>
      </c>
      <c r="N11" s="1459">
        <v>7.34</v>
      </c>
      <c r="O11" s="1453">
        <f t="shared" si="4"/>
        <v>1857.02</v>
      </c>
      <c r="P11" s="1459">
        <v>2.15</v>
      </c>
      <c r="Q11" s="1453">
        <f t="shared" si="5"/>
        <v>543.94999999999993</v>
      </c>
      <c r="R11" s="1459">
        <v>1</v>
      </c>
      <c r="S11" s="1453">
        <f t="shared" si="6"/>
        <v>253</v>
      </c>
      <c r="T11" s="1459">
        <v>2</v>
      </c>
      <c r="U11" s="1453">
        <f t="shared" si="7"/>
        <v>506</v>
      </c>
      <c r="V11" s="1459">
        <v>4</v>
      </c>
      <c r="W11" s="1453">
        <f t="shared" si="8"/>
        <v>1012</v>
      </c>
    </row>
    <row r="12" spans="1:23" x14ac:dyDescent="0.35">
      <c r="A12" s="1460">
        <v>6</v>
      </c>
      <c r="B12" s="1461" t="s">
        <v>3529</v>
      </c>
      <c r="C12" s="1462" t="s">
        <v>614</v>
      </c>
      <c r="D12" s="1463">
        <v>1</v>
      </c>
      <c r="E12" s="1461" t="s">
        <v>615</v>
      </c>
      <c r="F12" s="1464">
        <v>103.5</v>
      </c>
      <c r="G12" s="1453">
        <f t="shared" si="0"/>
        <v>103.5</v>
      </c>
      <c r="H12" s="1464">
        <v>125</v>
      </c>
      <c r="I12" s="1453">
        <f t="shared" si="1"/>
        <v>125</v>
      </c>
      <c r="J12" s="1464">
        <v>265</v>
      </c>
      <c r="K12" s="1453">
        <f t="shared" si="2"/>
        <v>265</v>
      </c>
      <c r="L12" s="1464">
        <v>100</v>
      </c>
      <c r="M12" s="1453">
        <f t="shared" si="3"/>
        <v>100</v>
      </c>
      <c r="N12" s="1464">
        <v>97.84</v>
      </c>
      <c r="O12" s="1453">
        <f t="shared" si="4"/>
        <v>97.84</v>
      </c>
      <c r="P12" s="1464">
        <v>271.52999999999997</v>
      </c>
      <c r="Q12" s="1453">
        <f t="shared" si="5"/>
        <v>271.52999999999997</v>
      </c>
      <c r="R12" s="1464">
        <v>100</v>
      </c>
      <c r="S12" s="1453">
        <f t="shared" si="6"/>
        <v>100</v>
      </c>
      <c r="T12" s="1464">
        <v>250</v>
      </c>
      <c r="U12" s="1453">
        <f t="shared" si="7"/>
        <v>250</v>
      </c>
      <c r="V12" s="1464">
        <v>295</v>
      </c>
      <c r="W12" s="1453">
        <f t="shared" si="8"/>
        <v>295</v>
      </c>
    </row>
    <row r="13" spans="1:23" x14ac:dyDescent="0.35">
      <c r="A13" s="1449">
        <v>7</v>
      </c>
      <c r="B13" s="1450" t="s">
        <v>3530</v>
      </c>
      <c r="C13" s="1451" t="s">
        <v>3531</v>
      </c>
      <c r="D13" s="1454">
        <v>180</v>
      </c>
      <c r="E13" s="1450" t="s">
        <v>110</v>
      </c>
      <c r="F13" s="1453">
        <v>41.85</v>
      </c>
      <c r="G13" s="1453">
        <f t="shared" si="0"/>
        <v>7533</v>
      </c>
      <c r="H13" s="1453">
        <v>61.11</v>
      </c>
      <c r="I13" s="1453">
        <f t="shared" si="1"/>
        <v>10999.8</v>
      </c>
      <c r="J13" s="1453">
        <v>55</v>
      </c>
      <c r="K13" s="1453">
        <f t="shared" si="2"/>
        <v>9900</v>
      </c>
      <c r="L13" s="1453">
        <v>57</v>
      </c>
      <c r="M13" s="1453">
        <f t="shared" si="3"/>
        <v>10260</v>
      </c>
      <c r="N13" s="1453">
        <v>44.38</v>
      </c>
      <c r="O13" s="1453">
        <f t="shared" si="4"/>
        <v>7988.4000000000005</v>
      </c>
      <c r="P13" s="1453">
        <v>52.79</v>
      </c>
      <c r="Q13" s="1453">
        <f t="shared" si="5"/>
        <v>9502.2000000000007</v>
      </c>
      <c r="R13" s="1453">
        <v>48</v>
      </c>
      <c r="S13" s="1453">
        <f t="shared" si="6"/>
        <v>8640</v>
      </c>
      <c r="T13" s="1453">
        <v>53</v>
      </c>
      <c r="U13" s="1453">
        <f t="shared" si="7"/>
        <v>9540</v>
      </c>
      <c r="V13" s="1453">
        <v>48</v>
      </c>
      <c r="W13" s="1453">
        <f t="shared" si="8"/>
        <v>8640</v>
      </c>
    </row>
    <row r="14" spans="1:23" x14ac:dyDescent="0.35">
      <c r="A14" s="1449">
        <v>8</v>
      </c>
      <c r="B14" s="1450" t="s">
        <v>3532</v>
      </c>
      <c r="C14" s="1451" t="s">
        <v>3533</v>
      </c>
      <c r="D14" s="1452">
        <v>290</v>
      </c>
      <c r="E14" s="1450" t="s">
        <v>4</v>
      </c>
      <c r="F14" s="1453">
        <v>44.02</v>
      </c>
      <c r="G14" s="1453">
        <f t="shared" si="0"/>
        <v>12765.800000000001</v>
      </c>
      <c r="H14" s="1453">
        <v>51.72</v>
      </c>
      <c r="I14" s="1453">
        <f t="shared" si="1"/>
        <v>14998.8</v>
      </c>
      <c r="J14" s="1453">
        <v>63</v>
      </c>
      <c r="K14" s="1453">
        <f t="shared" si="2"/>
        <v>18270</v>
      </c>
      <c r="L14" s="1453">
        <v>12.74</v>
      </c>
      <c r="M14" s="1453">
        <f t="shared" si="3"/>
        <v>3694.6</v>
      </c>
      <c r="N14" s="1453">
        <v>34.56</v>
      </c>
      <c r="O14" s="1453">
        <f t="shared" si="4"/>
        <v>10022.400000000001</v>
      </c>
      <c r="P14" s="1453">
        <v>16.86</v>
      </c>
      <c r="Q14" s="1453">
        <f t="shared" si="5"/>
        <v>4889.3999999999996</v>
      </c>
      <c r="R14" s="1453">
        <v>10</v>
      </c>
      <c r="S14" s="1453">
        <f t="shared" si="6"/>
        <v>2900</v>
      </c>
      <c r="T14" s="1453">
        <v>61.5</v>
      </c>
      <c r="U14" s="1453">
        <f t="shared" si="7"/>
        <v>17835</v>
      </c>
      <c r="V14" s="1453">
        <v>17</v>
      </c>
      <c r="W14" s="1453">
        <f t="shared" si="8"/>
        <v>4930</v>
      </c>
    </row>
    <row r="15" spans="1:23" x14ac:dyDescent="0.35">
      <c r="A15" s="1449">
        <v>9</v>
      </c>
      <c r="B15" s="1450" t="s">
        <v>3532</v>
      </c>
      <c r="C15" s="1451" t="s">
        <v>3534</v>
      </c>
      <c r="D15" s="1452">
        <v>2562</v>
      </c>
      <c r="E15" s="1450" t="s">
        <v>8</v>
      </c>
      <c r="F15" s="1453">
        <v>1.73</v>
      </c>
      <c r="G15" s="1453">
        <f t="shared" si="0"/>
        <v>4432.26</v>
      </c>
      <c r="H15" s="1453">
        <v>1.56</v>
      </c>
      <c r="I15" s="1453">
        <f t="shared" si="1"/>
        <v>3996.7200000000003</v>
      </c>
      <c r="J15" s="1453">
        <v>2.5</v>
      </c>
      <c r="K15" s="1453">
        <f t="shared" si="2"/>
        <v>6405</v>
      </c>
      <c r="L15" s="1453">
        <v>1.17</v>
      </c>
      <c r="M15" s="1453">
        <f t="shared" si="3"/>
        <v>2997.54</v>
      </c>
      <c r="N15" s="1453">
        <v>2.64</v>
      </c>
      <c r="O15" s="1453">
        <f t="shared" si="4"/>
        <v>6763.68</v>
      </c>
      <c r="P15" s="1453">
        <v>1.39</v>
      </c>
      <c r="Q15" s="1453">
        <f t="shared" si="5"/>
        <v>3561.18</v>
      </c>
      <c r="R15" s="1453">
        <v>1</v>
      </c>
      <c r="S15" s="1453">
        <f t="shared" si="6"/>
        <v>2562</v>
      </c>
      <c r="T15" s="1453">
        <v>2.75</v>
      </c>
      <c r="U15" s="1453">
        <f t="shared" si="7"/>
        <v>7045.5</v>
      </c>
      <c r="V15" s="1453">
        <v>2.6</v>
      </c>
      <c r="W15" s="1453">
        <f t="shared" si="8"/>
        <v>6661.2</v>
      </c>
    </row>
    <row r="16" spans="1:23" ht="15" thickBot="1" x14ac:dyDescent="0.4">
      <c r="A16" s="1455">
        <v>10</v>
      </c>
      <c r="B16" s="1456" t="s">
        <v>3532</v>
      </c>
      <c r="C16" s="1457" t="s">
        <v>3535</v>
      </c>
      <c r="D16" s="1465">
        <v>130</v>
      </c>
      <c r="E16" s="1456" t="s">
        <v>8</v>
      </c>
      <c r="F16" s="1459">
        <v>1.73</v>
      </c>
      <c r="G16" s="1453">
        <f t="shared" si="0"/>
        <v>224.9</v>
      </c>
      <c r="H16" s="1459">
        <v>1.53</v>
      </c>
      <c r="I16" s="1453">
        <f t="shared" si="1"/>
        <v>198.9</v>
      </c>
      <c r="J16" s="1459">
        <v>3</v>
      </c>
      <c r="K16" s="1453">
        <f t="shared" si="2"/>
        <v>390</v>
      </c>
      <c r="L16" s="1459">
        <v>1</v>
      </c>
      <c r="M16" s="1453">
        <f t="shared" si="3"/>
        <v>130</v>
      </c>
      <c r="N16" s="1459">
        <v>0.65</v>
      </c>
      <c r="O16" s="1453">
        <f t="shared" si="4"/>
        <v>84.5</v>
      </c>
      <c r="P16" s="1459">
        <v>2</v>
      </c>
      <c r="Q16" s="1453">
        <f t="shared" si="5"/>
        <v>260</v>
      </c>
      <c r="R16" s="1459">
        <v>1</v>
      </c>
      <c r="S16" s="1453">
        <f t="shared" si="6"/>
        <v>130</v>
      </c>
      <c r="T16" s="1459">
        <v>2.56</v>
      </c>
      <c r="U16" s="1453">
        <f t="shared" si="7"/>
        <v>332.8</v>
      </c>
      <c r="V16" s="1459">
        <v>5.75</v>
      </c>
      <c r="W16" s="1453">
        <f t="shared" si="8"/>
        <v>747.5</v>
      </c>
    </row>
    <row r="17" spans="1:23" x14ac:dyDescent="0.35">
      <c r="A17" s="1460">
        <v>11</v>
      </c>
      <c r="B17" s="1461" t="s">
        <v>3532</v>
      </c>
      <c r="C17" s="1462" t="s">
        <v>2605</v>
      </c>
      <c r="D17" s="1466">
        <v>0.35</v>
      </c>
      <c r="E17" s="1461" t="s">
        <v>247</v>
      </c>
      <c r="F17" s="1464">
        <v>747.5</v>
      </c>
      <c r="G17" s="1453">
        <f t="shared" si="0"/>
        <v>261.625</v>
      </c>
      <c r="H17" s="1464">
        <v>857.14</v>
      </c>
      <c r="I17" s="1453">
        <f t="shared" si="1"/>
        <v>299.99899999999997</v>
      </c>
      <c r="J17" s="1464">
        <v>600</v>
      </c>
      <c r="K17" s="1453">
        <f t="shared" si="2"/>
        <v>210</v>
      </c>
      <c r="L17" s="1464">
        <v>450</v>
      </c>
      <c r="M17" s="1453">
        <f t="shared" si="3"/>
        <v>157.5</v>
      </c>
      <c r="N17" s="1464">
        <v>595.70000000000005</v>
      </c>
      <c r="O17" s="1453">
        <f t="shared" si="4"/>
        <v>208.495</v>
      </c>
      <c r="P17" s="1464">
        <v>1527.38</v>
      </c>
      <c r="Q17" s="1453">
        <f t="shared" si="5"/>
        <v>534.58299999999997</v>
      </c>
      <c r="R17" s="1464">
        <v>600</v>
      </c>
      <c r="S17" s="1453">
        <f t="shared" si="6"/>
        <v>210</v>
      </c>
      <c r="T17" s="1464">
        <v>1127.51</v>
      </c>
      <c r="U17" s="1453">
        <f t="shared" si="7"/>
        <v>394.62849999999997</v>
      </c>
      <c r="V17" s="1464">
        <v>400</v>
      </c>
      <c r="W17" s="1453">
        <f t="shared" si="8"/>
        <v>140</v>
      </c>
    </row>
    <row r="18" spans="1:23" x14ac:dyDescent="0.35">
      <c r="A18" s="1449">
        <v>12</v>
      </c>
      <c r="B18" s="1450" t="s">
        <v>3532</v>
      </c>
      <c r="C18" s="1451" t="s">
        <v>2606</v>
      </c>
      <c r="D18" s="1467">
        <v>0.53</v>
      </c>
      <c r="E18" s="1450" t="s">
        <v>1272</v>
      </c>
      <c r="F18" s="1453">
        <v>552</v>
      </c>
      <c r="G18" s="1453">
        <f t="shared" si="0"/>
        <v>292.56</v>
      </c>
      <c r="H18" s="1453">
        <v>188.67</v>
      </c>
      <c r="I18" s="1453">
        <f t="shared" si="1"/>
        <v>99.995099999999994</v>
      </c>
      <c r="J18" s="1453">
        <v>900</v>
      </c>
      <c r="K18" s="1453">
        <f t="shared" si="2"/>
        <v>477</v>
      </c>
      <c r="L18" s="1453">
        <v>2</v>
      </c>
      <c r="M18" s="1453">
        <f t="shared" si="3"/>
        <v>1.06</v>
      </c>
      <c r="N18" s="1453">
        <v>112.4</v>
      </c>
      <c r="O18" s="1453">
        <f t="shared" si="4"/>
        <v>59.572000000000003</v>
      </c>
      <c r="P18" s="1453">
        <v>776.2</v>
      </c>
      <c r="Q18" s="1453">
        <f t="shared" si="5"/>
        <v>411.38600000000002</v>
      </c>
      <c r="R18" s="1453">
        <v>400</v>
      </c>
      <c r="S18" s="1453">
        <f t="shared" si="6"/>
        <v>212</v>
      </c>
      <c r="T18" s="1453">
        <v>12.77</v>
      </c>
      <c r="U18" s="1453">
        <f t="shared" si="7"/>
        <v>6.7681000000000004</v>
      </c>
      <c r="V18" s="1453">
        <v>75</v>
      </c>
      <c r="W18" s="1453">
        <f t="shared" si="8"/>
        <v>39.75</v>
      </c>
    </row>
    <row r="19" spans="1:23" x14ac:dyDescent="0.35">
      <c r="A19" s="1449">
        <v>13</v>
      </c>
      <c r="B19" s="1450" t="s">
        <v>3532</v>
      </c>
      <c r="C19" s="1451" t="s">
        <v>602</v>
      </c>
      <c r="D19" s="1452">
        <v>14</v>
      </c>
      <c r="E19" s="1450" t="s">
        <v>1069</v>
      </c>
      <c r="F19" s="1453">
        <v>50.77</v>
      </c>
      <c r="G19" s="1453">
        <f t="shared" si="0"/>
        <v>710.78000000000009</v>
      </c>
      <c r="H19" s="1453">
        <v>75</v>
      </c>
      <c r="I19" s="1453">
        <f t="shared" si="1"/>
        <v>1050</v>
      </c>
      <c r="J19" s="1453">
        <v>21</v>
      </c>
      <c r="K19" s="1453">
        <f t="shared" si="2"/>
        <v>294</v>
      </c>
      <c r="L19" s="1453">
        <v>1</v>
      </c>
      <c r="M19" s="1453">
        <f t="shared" si="3"/>
        <v>14</v>
      </c>
      <c r="N19" s="1453">
        <v>23.6</v>
      </c>
      <c r="O19" s="1453">
        <f t="shared" si="4"/>
        <v>330.40000000000003</v>
      </c>
      <c r="P19" s="1453">
        <v>1</v>
      </c>
      <c r="Q19" s="1453">
        <f t="shared" si="5"/>
        <v>14</v>
      </c>
      <c r="R19" s="1453">
        <v>1</v>
      </c>
      <c r="S19" s="1453">
        <f t="shared" si="6"/>
        <v>14</v>
      </c>
      <c r="T19" s="1453">
        <v>10.25</v>
      </c>
      <c r="U19" s="1453">
        <f t="shared" si="7"/>
        <v>143.5</v>
      </c>
      <c r="V19" s="1453">
        <v>7</v>
      </c>
      <c r="W19" s="1453">
        <f t="shared" si="8"/>
        <v>98</v>
      </c>
    </row>
    <row r="20" spans="1:23" x14ac:dyDescent="0.35">
      <c r="A20" s="1449">
        <v>14</v>
      </c>
      <c r="B20" s="1450" t="s">
        <v>3536</v>
      </c>
      <c r="C20" s="1451" t="s">
        <v>3537</v>
      </c>
      <c r="D20" s="1452">
        <v>5000</v>
      </c>
      <c r="E20" s="1450" t="s">
        <v>563</v>
      </c>
      <c r="F20" s="1453">
        <v>0.27</v>
      </c>
      <c r="G20" s="1453">
        <f t="shared" si="0"/>
        <v>1350</v>
      </c>
      <c r="H20" s="1453">
        <v>0.44</v>
      </c>
      <c r="I20" s="1453">
        <f t="shared" si="1"/>
        <v>2200</v>
      </c>
      <c r="J20" s="1453">
        <v>1</v>
      </c>
      <c r="K20" s="1453">
        <f t="shared" si="2"/>
        <v>5000</v>
      </c>
      <c r="L20" s="1453">
        <v>0.5</v>
      </c>
      <c r="M20" s="1453">
        <f t="shared" si="3"/>
        <v>2500</v>
      </c>
      <c r="N20" s="1453">
        <v>1</v>
      </c>
      <c r="O20" s="1453">
        <f t="shared" si="4"/>
        <v>5000</v>
      </c>
      <c r="P20" s="1453">
        <v>1</v>
      </c>
      <c r="Q20" s="1453">
        <f t="shared" si="5"/>
        <v>5000</v>
      </c>
      <c r="R20" s="1453">
        <v>1</v>
      </c>
      <c r="S20" s="1453">
        <f t="shared" si="6"/>
        <v>5000</v>
      </c>
      <c r="T20" s="1453">
        <v>1</v>
      </c>
      <c r="U20" s="1453">
        <f t="shared" si="7"/>
        <v>5000</v>
      </c>
      <c r="V20" s="1453">
        <v>1</v>
      </c>
      <c r="W20" s="1453">
        <f t="shared" si="8"/>
        <v>5000</v>
      </c>
    </row>
    <row r="21" spans="1:23" ht="15" thickBot="1" x14ac:dyDescent="0.4">
      <c r="A21" s="1455">
        <v>15</v>
      </c>
      <c r="B21" s="1456" t="s">
        <v>3538</v>
      </c>
      <c r="C21" s="1457" t="s">
        <v>3539</v>
      </c>
      <c r="D21" s="1465">
        <v>49</v>
      </c>
      <c r="E21" s="1456" t="s">
        <v>4</v>
      </c>
      <c r="F21" s="1459">
        <v>276</v>
      </c>
      <c r="G21" s="1453">
        <f t="shared" si="0"/>
        <v>13524</v>
      </c>
      <c r="H21" s="1459">
        <v>311.39999999999998</v>
      </c>
      <c r="I21" s="1453">
        <f t="shared" si="1"/>
        <v>15258.599999999999</v>
      </c>
      <c r="J21" s="1459">
        <v>400</v>
      </c>
      <c r="K21" s="1453">
        <f t="shared" si="2"/>
        <v>19600</v>
      </c>
      <c r="L21" s="1459">
        <v>206</v>
      </c>
      <c r="M21" s="1453">
        <f t="shared" si="3"/>
        <v>10094</v>
      </c>
      <c r="N21" s="1459">
        <v>224.79</v>
      </c>
      <c r="O21" s="1453">
        <f t="shared" si="4"/>
        <v>11014.71</v>
      </c>
      <c r="P21" s="1459">
        <v>329.98</v>
      </c>
      <c r="Q21" s="1453">
        <f t="shared" si="5"/>
        <v>16169.02</v>
      </c>
      <c r="R21" s="1459">
        <v>300</v>
      </c>
      <c r="S21" s="1453">
        <f t="shared" si="6"/>
        <v>14700</v>
      </c>
      <c r="T21" s="1459">
        <v>336</v>
      </c>
      <c r="U21" s="1453">
        <f t="shared" si="7"/>
        <v>16464</v>
      </c>
      <c r="V21" s="1459">
        <v>300</v>
      </c>
      <c r="W21" s="1453">
        <f t="shared" si="8"/>
        <v>14700</v>
      </c>
    </row>
    <row r="22" spans="1:23" x14ac:dyDescent="0.35">
      <c r="A22" s="1460">
        <v>16</v>
      </c>
      <c r="B22" s="1461" t="s">
        <v>3540</v>
      </c>
      <c r="C22" s="1462" t="s">
        <v>3541</v>
      </c>
      <c r="D22" s="1468">
        <v>38</v>
      </c>
      <c r="E22" s="1461" t="s">
        <v>4</v>
      </c>
      <c r="F22" s="1464">
        <v>55.75</v>
      </c>
      <c r="G22" s="1453">
        <f t="shared" si="0"/>
        <v>2118.5</v>
      </c>
      <c r="H22" s="1464">
        <v>63.15</v>
      </c>
      <c r="I22" s="1453">
        <f t="shared" si="1"/>
        <v>2399.6999999999998</v>
      </c>
      <c r="J22" s="1464">
        <v>130</v>
      </c>
      <c r="K22" s="1453">
        <f t="shared" si="2"/>
        <v>4940</v>
      </c>
      <c r="L22" s="1464">
        <v>109</v>
      </c>
      <c r="M22" s="1453">
        <f t="shared" si="3"/>
        <v>4142</v>
      </c>
      <c r="N22" s="1464">
        <v>85.3</v>
      </c>
      <c r="O22" s="1453">
        <f t="shared" si="4"/>
        <v>3241.4</v>
      </c>
      <c r="P22" s="1464">
        <v>110.65</v>
      </c>
      <c r="Q22" s="1453">
        <f t="shared" si="5"/>
        <v>4204.7</v>
      </c>
      <c r="R22" s="1464">
        <v>45</v>
      </c>
      <c r="S22" s="1453">
        <f t="shared" si="6"/>
        <v>1710</v>
      </c>
      <c r="T22" s="1464">
        <v>62.8</v>
      </c>
      <c r="U22" s="1453">
        <f t="shared" si="7"/>
        <v>2386.4</v>
      </c>
      <c r="V22" s="1464">
        <v>75</v>
      </c>
      <c r="W22" s="1453">
        <f t="shared" si="8"/>
        <v>2850</v>
      </c>
    </row>
    <row r="23" spans="1:23" x14ac:dyDescent="0.35">
      <c r="A23" s="1449">
        <v>17</v>
      </c>
      <c r="B23" s="1450" t="s">
        <v>3542</v>
      </c>
      <c r="C23" s="1451" t="s">
        <v>3543</v>
      </c>
      <c r="D23" s="1452">
        <v>38</v>
      </c>
      <c r="E23" s="1450" t="s">
        <v>9</v>
      </c>
      <c r="F23" s="1453">
        <v>6.9</v>
      </c>
      <c r="G23" s="1453">
        <f t="shared" si="0"/>
        <v>262.2</v>
      </c>
      <c r="H23" s="1453">
        <v>3.45</v>
      </c>
      <c r="I23" s="1453">
        <f t="shared" si="1"/>
        <v>131.1</v>
      </c>
      <c r="J23" s="1453">
        <v>4</v>
      </c>
      <c r="K23" s="1453">
        <f t="shared" si="2"/>
        <v>152</v>
      </c>
      <c r="L23" s="1453">
        <v>3.6</v>
      </c>
      <c r="M23" s="1453">
        <f t="shared" si="3"/>
        <v>136.80000000000001</v>
      </c>
      <c r="N23" s="1453">
        <v>4.5</v>
      </c>
      <c r="O23" s="1453">
        <f t="shared" si="4"/>
        <v>171</v>
      </c>
      <c r="P23" s="1453">
        <v>2.19</v>
      </c>
      <c r="Q23" s="1453">
        <f t="shared" si="5"/>
        <v>83.22</v>
      </c>
      <c r="R23" s="1453">
        <v>2</v>
      </c>
      <c r="S23" s="1453">
        <f t="shared" si="6"/>
        <v>76</v>
      </c>
      <c r="T23" s="1453">
        <v>3</v>
      </c>
      <c r="U23" s="1453">
        <f t="shared" si="7"/>
        <v>114</v>
      </c>
      <c r="V23" s="1453">
        <v>2</v>
      </c>
      <c r="W23" s="1453">
        <f t="shared" si="8"/>
        <v>76</v>
      </c>
    </row>
    <row r="24" spans="1:23" x14ac:dyDescent="0.35">
      <c r="A24" s="1449">
        <v>18</v>
      </c>
      <c r="B24" s="1450" t="s">
        <v>3544</v>
      </c>
      <c r="C24" s="1451" t="s">
        <v>3545</v>
      </c>
      <c r="D24" s="1452">
        <v>12</v>
      </c>
      <c r="E24" s="1450" t="s">
        <v>4</v>
      </c>
      <c r="F24" s="1453">
        <v>95.45</v>
      </c>
      <c r="G24" s="1453">
        <f t="shared" si="0"/>
        <v>1145.4000000000001</v>
      </c>
      <c r="H24" s="1453">
        <v>175</v>
      </c>
      <c r="I24" s="1453">
        <f t="shared" si="1"/>
        <v>2100</v>
      </c>
      <c r="J24" s="1453">
        <v>72</v>
      </c>
      <c r="K24" s="1453">
        <f t="shared" si="2"/>
        <v>864</v>
      </c>
      <c r="L24" s="1453">
        <v>157</v>
      </c>
      <c r="M24" s="1453">
        <f t="shared" si="3"/>
        <v>1884</v>
      </c>
      <c r="N24" s="1453">
        <v>105.63</v>
      </c>
      <c r="O24" s="1453">
        <f t="shared" si="4"/>
        <v>1267.56</v>
      </c>
      <c r="P24" s="1453">
        <v>159.07</v>
      </c>
      <c r="Q24" s="1453">
        <f t="shared" si="5"/>
        <v>1908.84</v>
      </c>
      <c r="R24" s="1453">
        <v>50</v>
      </c>
      <c r="S24" s="1453">
        <f t="shared" si="6"/>
        <v>600</v>
      </c>
      <c r="T24" s="1453">
        <v>73.05</v>
      </c>
      <c r="U24" s="1453">
        <f t="shared" si="7"/>
        <v>876.59999999999991</v>
      </c>
      <c r="V24" s="1453">
        <v>125</v>
      </c>
      <c r="W24" s="1453">
        <f t="shared" si="8"/>
        <v>1500</v>
      </c>
    </row>
    <row r="25" spans="1:23" ht="28" x14ac:dyDescent="0.35">
      <c r="A25" s="1449">
        <v>19</v>
      </c>
      <c r="B25" s="1450" t="s">
        <v>3546</v>
      </c>
      <c r="C25" s="1451" t="s">
        <v>3547</v>
      </c>
      <c r="D25" s="1452">
        <v>24</v>
      </c>
      <c r="E25" s="1450" t="s">
        <v>4</v>
      </c>
      <c r="F25" s="1453">
        <v>305.89999999999998</v>
      </c>
      <c r="G25" s="1453">
        <f t="shared" si="0"/>
        <v>7341.5999999999995</v>
      </c>
      <c r="H25" s="1453">
        <v>635.75</v>
      </c>
      <c r="I25" s="1453">
        <f t="shared" si="1"/>
        <v>15258</v>
      </c>
      <c r="J25" s="1453">
        <v>650</v>
      </c>
      <c r="K25" s="1453">
        <f t="shared" si="2"/>
        <v>15600</v>
      </c>
      <c r="L25" s="1453">
        <v>225</v>
      </c>
      <c r="M25" s="1453">
        <f t="shared" si="3"/>
        <v>5400</v>
      </c>
      <c r="N25" s="1453">
        <v>236.03</v>
      </c>
      <c r="O25" s="1453">
        <f t="shared" si="4"/>
        <v>5664.72</v>
      </c>
      <c r="P25" s="1453">
        <v>604.98</v>
      </c>
      <c r="Q25" s="1453">
        <f t="shared" si="5"/>
        <v>14519.52</v>
      </c>
      <c r="R25" s="1453">
        <v>500</v>
      </c>
      <c r="S25" s="1453">
        <f t="shared" si="6"/>
        <v>12000</v>
      </c>
      <c r="T25" s="1453">
        <v>406</v>
      </c>
      <c r="U25" s="1453">
        <f t="shared" si="7"/>
        <v>9744</v>
      </c>
      <c r="V25" s="1453">
        <v>550</v>
      </c>
      <c r="W25" s="1453">
        <f t="shared" si="8"/>
        <v>13200</v>
      </c>
    </row>
    <row r="26" spans="1:23" x14ac:dyDescent="0.35">
      <c r="A26" s="1449">
        <v>20</v>
      </c>
      <c r="B26" s="1450">
        <v>638</v>
      </c>
      <c r="C26" s="1451" t="s">
        <v>3548</v>
      </c>
      <c r="D26" s="1452">
        <v>80</v>
      </c>
      <c r="E26" s="1450" t="s">
        <v>110</v>
      </c>
      <c r="F26" s="1453">
        <v>32.51</v>
      </c>
      <c r="G26" s="1453">
        <f t="shared" si="0"/>
        <v>2600.7999999999997</v>
      </c>
      <c r="H26" s="1453">
        <v>23</v>
      </c>
      <c r="I26" s="1453">
        <f t="shared" si="1"/>
        <v>1840</v>
      </c>
      <c r="J26" s="1453">
        <v>35</v>
      </c>
      <c r="K26" s="1453">
        <f t="shared" si="2"/>
        <v>2800</v>
      </c>
      <c r="L26" s="1453">
        <v>57</v>
      </c>
      <c r="M26" s="1453">
        <f t="shared" si="3"/>
        <v>4560</v>
      </c>
      <c r="N26" s="1453">
        <v>36.51</v>
      </c>
      <c r="O26" s="1453">
        <f t="shared" si="4"/>
        <v>2920.7999999999997</v>
      </c>
      <c r="P26" s="1453">
        <v>17.399999999999999</v>
      </c>
      <c r="Q26" s="1453">
        <f t="shared" si="5"/>
        <v>1392</v>
      </c>
      <c r="R26" s="1453">
        <v>40</v>
      </c>
      <c r="S26" s="1453">
        <f t="shared" si="6"/>
        <v>3200</v>
      </c>
      <c r="T26" s="1453">
        <v>22.34</v>
      </c>
      <c r="U26" s="1453">
        <f t="shared" si="7"/>
        <v>1787.2</v>
      </c>
      <c r="V26" s="1453">
        <v>82</v>
      </c>
      <c r="W26" s="1453">
        <f t="shared" si="8"/>
        <v>6560</v>
      </c>
    </row>
    <row r="27" spans="1:23" ht="15" thickBot="1" x14ac:dyDescent="0.4">
      <c r="A27" s="1455">
        <v>21</v>
      </c>
      <c r="B27" s="1456">
        <v>638</v>
      </c>
      <c r="C27" s="1457" t="s">
        <v>3549</v>
      </c>
      <c r="D27" s="1465">
        <v>2</v>
      </c>
      <c r="E27" s="1456" t="s">
        <v>563</v>
      </c>
      <c r="F27" s="1459">
        <v>920.58</v>
      </c>
      <c r="G27" s="1453">
        <f t="shared" si="0"/>
        <v>1841.16</v>
      </c>
      <c r="H27" s="1459">
        <v>730</v>
      </c>
      <c r="I27" s="1453">
        <f t="shared" si="1"/>
        <v>1460</v>
      </c>
      <c r="J27" s="1459">
        <v>450</v>
      </c>
      <c r="K27" s="1453">
        <f t="shared" si="2"/>
        <v>900</v>
      </c>
      <c r="L27" s="1459">
        <v>520</v>
      </c>
      <c r="M27" s="1453">
        <f t="shared" si="3"/>
        <v>1040</v>
      </c>
      <c r="N27" s="1459">
        <v>582.77</v>
      </c>
      <c r="O27" s="1453">
        <f t="shared" si="4"/>
        <v>1165.54</v>
      </c>
      <c r="P27" s="1459">
        <v>508.18</v>
      </c>
      <c r="Q27" s="1453">
        <f t="shared" si="5"/>
        <v>1016.36</v>
      </c>
      <c r="R27" s="1459">
        <v>200</v>
      </c>
      <c r="S27" s="1453">
        <f t="shared" si="6"/>
        <v>400</v>
      </c>
      <c r="T27" s="1459">
        <v>901.25</v>
      </c>
      <c r="U27" s="1453">
        <f t="shared" si="7"/>
        <v>1802.5</v>
      </c>
      <c r="V27" s="1459">
        <v>815</v>
      </c>
      <c r="W27" s="1453">
        <f t="shared" si="8"/>
        <v>1630</v>
      </c>
    </row>
    <row r="28" spans="1:23" x14ac:dyDescent="0.35">
      <c r="A28" s="1469">
        <v>22</v>
      </c>
      <c r="B28" s="1470" t="s">
        <v>3550</v>
      </c>
      <c r="C28" s="1471" t="s">
        <v>3551</v>
      </c>
      <c r="D28" s="1472">
        <v>8</v>
      </c>
      <c r="E28" s="1470" t="s">
        <v>563</v>
      </c>
      <c r="F28" s="1473">
        <v>207</v>
      </c>
      <c r="G28" s="1453">
        <f t="shared" si="0"/>
        <v>1656</v>
      </c>
      <c r="H28" s="1473">
        <v>66.36</v>
      </c>
      <c r="I28" s="1453">
        <f t="shared" si="1"/>
        <v>530.88</v>
      </c>
      <c r="J28" s="1473">
        <v>140</v>
      </c>
      <c r="K28" s="1453">
        <f t="shared" si="2"/>
        <v>1120</v>
      </c>
      <c r="L28" s="1473">
        <v>100</v>
      </c>
      <c r="M28" s="1453">
        <f t="shared" si="3"/>
        <v>800</v>
      </c>
      <c r="N28" s="1473">
        <v>95.54</v>
      </c>
      <c r="O28" s="1453">
        <f t="shared" si="4"/>
        <v>764.32</v>
      </c>
      <c r="P28" s="1473">
        <v>54.99</v>
      </c>
      <c r="Q28" s="1453">
        <f t="shared" si="5"/>
        <v>439.92</v>
      </c>
      <c r="R28" s="1473">
        <v>48</v>
      </c>
      <c r="S28" s="1453">
        <f t="shared" si="6"/>
        <v>384</v>
      </c>
      <c r="T28" s="1473">
        <v>53</v>
      </c>
      <c r="U28" s="1453">
        <f t="shared" si="7"/>
        <v>424</v>
      </c>
      <c r="V28" s="1473">
        <v>48</v>
      </c>
      <c r="W28" s="1453">
        <f t="shared" si="8"/>
        <v>384</v>
      </c>
    </row>
    <row r="29" spans="1:23" x14ac:dyDescent="0.35">
      <c r="A29" s="1449">
        <v>23</v>
      </c>
      <c r="B29" s="1450" t="s">
        <v>3550</v>
      </c>
      <c r="C29" s="1451" t="s">
        <v>3552</v>
      </c>
      <c r="D29" s="1474">
        <v>6</v>
      </c>
      <c r="E29" s="1450" t="s">
        <v>563</v>
      </c>
      <c r="F29" s="1475">
        <v>179.21</v>
      </c>
      <c r="G29" s="1453">
        <f t="shared" si="0"/>
        <v>1075.26</v>
      </c>
      <c r="H29" s="1475">
        <v>132</v>
      </c>
      <c r="I29" s="1453">
        <f t="shared" si="1"/>
        <v>792</v>
      </c>
      <c r="J29" s="1475">
        <v>140</v>
      </c>
      <c r="K29" s="1453">
        <f t="shared" si="2"/>
        <v>840</v>
      </c>
      <c r="L29" s="1475">
        <v>185</v>
      </c>
      <c r="M29" s="1453">
        <f t="shared" si="3"/>
        <v>1110</v>
      </c>
      <c r="N29" s="1475">
        <v>185.46</v>
      </c>
      <c r="O29" s="1453">
        <f t="shared" si="4"/>
        <v>1112.76</v>
      </c>
      <c r="P29" s="1475">
        <v>82.49</v>
      </c>
      <c r="Q29" s="1453">
        <f t="shared" si="5"/>
        <v>494.93999999999994</v>
      </c>
      <c r="R29" s="1475">
        <v>73</v>
      </c>
      <c r="S29" s="1453">
        <f t="shared" si="6"/>
        <v>438</v>
      </c>
      <c r="T29" s="1475">
        <v>80</v>
      </c>
      <c r="U29" s="1453">
        <f t="shared" si="7"/>
        <v>480</v>
      </c>
      <c r="V29" s="1475">
        <v>72</v>
      </c>
      <c r="W29" s="1453">
        <f t="shared" si="8"/>
        <v>432</v>
      </c>
    </row>
    <row r="30" spans="1:23" ht="28" x14ac:dyDescent="0.35">
      <c r="A30" s="1449">
        <v>24</v>
      </c>
      <c r="B30" s="1450" t="s">
        <v>3553</v>
      </c>
      <c r="C30" s="1451" t="s">
        <v>3554</v>
      </c>
      <c r="D30" s="1474">
        <v>1</v>
      </c>
      <c r="E30" s="1474" t="s">
        <v>100</v>
      </c>
      <c r="F30" s="1475">
        <v>6348</v>
      </c>
      <c r="G30" s="1453">
        <f t="shared" si="0"/>
        <v>6348</v>
      </c>
      <c r="H30" s="1475">
        <v>11000</v>
      </c>
      <c r="I30" s="1453">
        <f t="shared" si="1"/>
        <v>11000</v>
      </c>
      <c r="J30" s="1475">
        <v>21000</v>
      </c>
      <c r="K30" s="1453">
        <f t="shared" si="2"/>
        <v>21000</v>
      </c>
      <c r="L30" s="1475">
        <v>14000</v>
      </c>
      <c r="M30" s="1453">
        <f t="shared" si="3"/>
        <v>14000</v>
      </c>
      <c r="N30" s="1475">
        <v>7033.94</v>
      </c>
      <c r="O30" s="1453">
        <f t="shared" si="4"/>
        <v>7033.94</v>
      </c>
      <c r="P30" s="1475">
        <v>6870.03</v>
      </c>
      <c r="Q30" s="1453">
        <f t="shared" si="5"/>
        <v>6870.03</v>
      </c>
      <c r="R30" s="1475">
        <v>19000</v>
      </c>
      <c r="S30" s="1453">
        <f t="shared" si="6"/>
        <v>19000</v>
      </c>
      <c r="T30" s="1475">
        <v>14800</v>
      </c>
      <c r="U30" s="1453">
        <f t="shared" si="7"/>
        <v>14800</v>
      </c>
      <c r="V30" s="1475">
        <v>17500</v>
      </c>
      <c r="W30" s="1453">
        <f t="shared" si="8"/>
        <v>17500</v>
      </c>
    </row>
    <row r="31" spans="1:23" x14ac:dyDescent="0.35">
      <c r="A31" s="1449">
        <v>25</v>
      </c>
      <c r="B31" s="1450" t="s">
        <v>3553</v>
      </c>
      <c r="C31" s="1451" t="s">
        <v>3555</v>
      </c>
      <c r="D31" s="1474">
        <v>52</v>
      </c>
      <c r="E31" s="1450" t="s">
        <v>8</v>
      </c>
      <c r="F31" s="1475">
        <v>22.56</v>
      </c>
      <c r="G31" s="1453">
        <f t="shared" si="0"/>
        <v>1173.1199999999999</v>
      </c>
      <c r="H31" s="1475">
        <v>3.84</v>
      </c>
      <c r="I31" s="1453">
        <f t="shared" si="1"/>
        <v>199.68</v>
      </c>
      <c r="J31" s="1475">
        <v>10</v>
      </c>
      <c r="K31" s="1453">
        <f t="shared" si="2"/>
        <v>520</v>
      </c>
      <c r="L31" s="1475">
        <v>19</v>
      </c>
      <c r="M31" s="1453">
        <f t="shared" si="3"/>
        <v>988</v>
      </c>
      <c r="N31" s="1475">
        <v>16.510000000000002</v>
      </c>
      <c r="O31" s="1453">
        <f t="shared" si="4"/>
        <v>858.5200000000001</v>
      </c>
      <c r="P31" s="1475">
        <v>14.67</v>
      </c>
      <c r="Q31" s="1453">
        <f t="shared" si="5"/>
        <v>762.84</v>
      </c>
      <c r="R31" s="1475">
        <v>11</v>
      </c>
      <c r="S31" s="1453">
        <f t="shared" si="6"/>
        <v>572</v>
      </c>
      <c r="T31" s="1475">
        <v>6.92</v>
      </c>
      <c r="U31" s="1453">
        <f t="shared" si="7"/>
        <v>359.84</v>
      </c>
      <c r="V31" s="1475">
        <v>23</v>
      </c>
      <c r="W31" s="1453">
        <f t="shared" si="8"/>
        <v>1196</v>
      </c>
    </row>
    <row r="32" spans="1:23" ht="15" thickBot="1" x14ac:dyDescent="0.4">
      <c r="A32" s="1455">
        <v>26</v>
      </c>
      <c r="B32" s="1456" t="s">
        <v>3556</v>
      </c>
      <c r="C32" s="1457" t="s">
        <v>3557</v>
      </c>
      <c r="D32" s="1476">
        <v>1</v>
      </c>
      <c r="E32" s="1456" t="s">
        <v>100</v>
      </c>
      <c r="F32" s="1459">
        <v>782</v>
      </c>
      <c r="G32" s="1453">
        <f t="shared" si="0"/>
        <v>782</v>
      </c>
      <c r="H32" s="1459">
        <v>6000</v>
      </c>
      <c r="I32" s="1453">
        <f t="shared" si="1"/>
        <v>6000</v>
      </c>
      <c r="J32" s="1459">
        <v>1700</v>
      </c>
      <c r="K32" s="1453">
        <f t="shared" si="2"/>
        <v>1700</v>
      </c>
      <c r="L32" s="1459">
        <v>9000</v>
      </c>
      <c r="M32" s="1453">
        <f t="shared" si="3"/>
        <v>9000</v>
      </c>
      <c r="N32" s="1459">
        <v>5745.22</v>
      </c>
      <c r="O32" s="1453">
        <f t="shared" si="4"/>
        <v>5745.22</v>
      </c>
      <c r="P32" s="1459">
        <v>6254.05</v>
      </c>
      <c r="Q32" s="1453">
        <f t="shared" si="5"/>
        <v>6254.05</v>
      </c>
      <c r="R32" s="1459">
        <v>4900</v>
      </c>
      <c r="S32" s="1453">
        <f t="shared" si="6"/>
        <v>4900</v>
      </c>
      <c r="T32" s="1459">
        <v>11625</v>
      </c>
      <c r="U32" s="1453">
        <f t="shared" si="7"/>
        <v>11625</v>
      </c>
      <c r="V32" s="1459">
        <v>18500</v>
      </c>
      <c r="W32" s="1453">
        <f t="shared" si="8"/>
        <v>18500</v>
      </c>
    </row>
    <row r="33" spans="1:23" x14ac:dyDescent="0.35">
      <c r="A33" s="1460">
        <v>27</v>
      </c>
      <c r="B33" s="1461" t="s">
        <v>3556</v>
      </c>
      <c r="C33" s="1462" t="s">
        <v>3558</v>
      </c>
      <c r="D33" s="1466">
        <v>1</v>
      </c>
      <c r="E33" s="1461" t="s">
        <v>100</v>
      </c>
      <c r="F33" s="1464">
        <v>1380</v>
      </c>
      <c r="G33" s="1453">
        <f t="shared" si="0"/>
        <v>1380</v>
      </c>
      <c r="H33" s="1464">
        <v>100</v>
      </c>
      <c r="I33" s="1453">
        <f t="shared" si="1"/>
        <v>100</v>
      </c>
      <c r="J33" s="1464">
        <v>320</v>
      </c>
      <c r="K33" s="1453">
        <f t="shared" si="2"/>
        <v>320</v>
      </c>
      <c r="L33" s="1464">
        <v>30000</v>
      </c>
      <c r="M33" s="1453">
        <f t="shared" si="3"/>
        <v>30000</v>
      </c>
      <c r="N33" s="1464">
        <v>5450.76</v>
      </c>
      <c r="O33" s="1453">
        <f t="shared" si="4"/>
        <v>5450.76</v>
      </c>
      <c r="P33" s="1464">
        <v>4890.09</v>
      </c>
      <c r="Q33" s="1453">
        <f t="shared" si="5"/>
        <v>4890.09</v>
      </c>
      <c r="R33" s="1464">
        <v>3000</v>
      </c>
      <c r="S33" s="1453">
        <f t="shared" si="6"/>
        <v>3000</v>
      </c>
      <c r="T33" s="1464">
        <v>1434</v>
      </c>
      <c r="U33" s="1453">
        <f t="shared" si="7"/>
        <v>1434</v>
      </c>
      <c r="V33" s="1464">
        <v>18250</v>
      </c>
      <c r="W33" s="1453">
        <f t="shared" si="8"/>
        <v>18250</v>
      </c>
    </row>
    <row r="34" spans="1:23" x14ac:dyDescent="0.35">
      <c r="A34" s="1449">
        <v>28</v>
      </c>
      <c r="B34" s="1450" t="s">
        <v>3559</v>
      </c>
      <c r="C34" s="1451" t="s">
        <v>3560</v>
      </c>
      <c r="D34" s="1452">
        <v>9439</v>
      </c>
      <c r="E34" s="1450" t="s">
        <v>458</v>
      </c>
      <c r="F34" s="1453">
        <v>0.55000000000000004</v>
      </c>
      <c r="G34" s="1453">
        <f t="shared" si="0"/>
        <v>5191.4500000000007</v>
      </c>
      <c r="H34" s="1453">
        <v>0.09</v>
      </c>
      <c r="I34" s="1453">
        <f t="shared" si="1"/>
        <v>849.51</v>
      </c>
      <c r="J34" s="1453">
        <v>0.25</v>
      </c>
      <c r="K34" s="1453">
        <f t="shared" si="2"/>
        <v>2359.75</v>
      </c>
      <c r="L34" s="1453">
        <v>1.2</v>
      </c>
      <c r="M34" s="1453">
        <f t="shared" si="3"/>
        <v>11326.8</v>
      </c>
      <c r="N34" s="1453">
        <v>1.1100000000000001</v>
      </c>
      <c r="O34" s="1453">
        <f t="shared" si="4"/>
        <v>10477.290000000001</v>
      </c>
      <c r="P34" s="1453">
        <v>1.1100000000000001</v>
      </c>
      <c r="Q34" s="1453">
        <f t="shared" si="5"/>
        <v>10477.290000000001</v>
      </c>
      <c r="R34" s="1453">
        <v>1</v>
      </c>
      <c r="S34" s="1453">
        <f t="shared" si="6"/>
        <v>9439</v>
      </c>
      <c r="T34" s="1453">
        <v>1.1399999999999999</v>
      </c>
      <c r="U34" s="1453">
        <f t="shared" si="7"/>
        <v>10760.46</v>
      </c>
      <c r="V34" s="1453">
        <v>1.75</v>
      </c>
      <c r="W34" s="1453">
        <f t="shared" si="8"/>
        <v>16518.25</v>
      </c>
    </row>
    <row r="35" spans="1:23" x14ac:dyDescent="0.35">
      <c r="A35" s="1449">
        <v>29</v>
      </c>
      <c r="B35" s="1450" t="s">
        <v>3561</v>
      </c>
      <c r="C35" s="1451" t="s">
        <v>3562</v>
      </c>
      <c r="D35" s="1452">
        <v>77</v>
      </c>
      <c r="E35" s="1450" t="s">
        <v>4</v>
      </c>
      <c r="F35" s="1453">
        <v>224.55</v>
      </c>
      <c r="G35" s="1453">
        <f t="shared" si="0"/>
        <v>17290.350000000002</v>
      </c>
      <c r="H35" s="1453">
        <v>54.54</v>
      </c>
      <c r="I35" s="1453">
        <f t="shared" si="1"/>
        <v>4199.58</v>
      </c>
      <c r="J35" s="1453">
        <v>125</v>
      </c>
      <c r="K35" s="1453">
        <f t="shared" si="2"/>
        <v>9625</v>
      </c>
      <c r="L35" s="1453">
        <v>314</v>
      </c>
      <c r="M35" s="1453">
        <f t="shared" si="3"/>
        <v>24178</v>
      </c>
      <c r="N35" s="1453">
        <v>341.68</v>
      </c>
      <c r="O35" s="1453">
        <f t="shared" si="4"/>
        <v>26309.360000000001</v>
      </c>
      <c r="P35" s="1453">
        <v>323.45999999999998</v>
      </c>
      <c r="Q35" s="1453">
        <f t="shared" si="5"/>
        <v>24906.42</v>
      </c>
      <c r="R35" s="1453">
        <v>300</v>
      </c>
      <c r="S35" s="1453">
        <f t="shared" si="6"/>
        <v>23100</v>
      </c>
      <c r="T35" s="1453">
        <v>321.79000000000002</v>
      </c>
      <c r="U35" s="1453">
        <f t="shared" si="7"/>
        <v>24777.83</v>
      </c>
      <c r="V35" s="1453">
        <v>291</v>
      </c>
      <c r="W35" s="1453">
        <f>V35*D35</f>
        <v>22407</v>
      </c>
    </row>
    <row r="36" spans="1:23" ht="42" x14ac:dyDescent="0.35">
      <c r="A36" s="1449">
        <v>30</v>
      </c>
      <c r="B36" s="1450" t="s">
        <v>3561</v>
      </c>
      <c r="C36" s="1451" t="s">
        <v>3563</v>
      </c>
      <c r="D36" s="1452">
        <v>26</v>
      </c>
      <c r="E36" s="1450" t="s">
        <v>4</v>
      </c>
      <c r="F36" s="1453">
        <v>371.99</v>
      </c>
      <c r="G36" s="1453">
        <f t="shared" si="0"/>
        <v>9671.74</v>
      </c>
      <c r="H36" s="1453">
        <v>1423.07</v>
      </c>
      <c r="I36" s="1453">
        <f t="shared" si="1"/>
        <v>36999.82</v>
      </c>
      <c r="J36" s="1453">
        <v>1500</v>
      </c>
      <c r="K36" s="1453">
        <f t="shared" si="2"/>
        <v>39000</v>
      </c>
      <c r="L36" s="1453">
        <v>1130</v>
      </c>
      <c r="M36" s="1453">
        <f t="shared" si="3"/>
        <v>29380</v>
      </c>
      <c r="N36" s="1453">
        <v>1295.8599999999999</v>
      </c>
      <c r="O36" s="1453">
        <f t="shared" si="4"/>
        <v>33692.36</v>
      </c>
      <c r="P36" s="1453">
        <v>1332.65</v>
      </c>
      <c r="Q36" s="1453">
        <f t="shared" si="5"/>
        <v>34648.9</v>
      </c>
      <c r="R36" s="1453">
        <v>900</v>
      </c>
      <c r="S36" s="1453">
        <f t="shared" si="6"/>
        <v>23400</v>
      </c>
      <c r="T36" s="1453">
        <v>1086.18</v>
      </c>
      <c r="U36" s="1453">
        <f t="shared" si="7"/>
        <v>28240.68</v>
      </c>
      <c r="V36" s="1453">
        <v>1405</v>
      </c>
      <c r="W36" s="1453">
        <f t="shared" si="8"/>
        <v>36530</v>
      </c>
    </row>
    <row r="37" spans="1:23" ht="28" x14ac:dyDescent="0.35">
      <c r="A37" s="1449">
        <v>31</v>
      </c>
      <c r="B37" s="1450" t="s">
        <v>3561</v>
      </c>
      <c r="C37" s="1451" t="s">
        <v>3564</v>
      </c>
      <c r="D37" s="1452">
        <v>3</v>
      </c>
      <c r="E37" s="1450" t="s">
        <v>4</v>
      </c>
      <c r="F37" s="1453">
        <v>1467.02</v>
      </c>
      <c r="G37" s="1453">
        <f t="shared" si="0"/>
        <v>4401.0599999999995</v>
      </c>
      <c r="H37" s="1453">
        <v>1500</v>
      </c>
      <c r="I37" s="1453">
        <f t="shared" si="1"/>
        <v>4500</v>
      </c>
      <c r="J37" s="1453">
        <v>2300</v>
      </c>
      <c r="K37" s="1453">
        <f t="shared" si="2"/>
        <v>6900</v>
      </c>
      <c r="L37" s="1453">
        <v>1360</v>
      </c>
      <c r="M37" s="1453">
        <f t="shared" si="3"/>
        <v>4080</v>
      </c>
      <c r="N37" s="1453">
        <v>1642.05</v>
      </c>
      <c r="O37" s="1453">
        <f t="shared" si="4"/>
        <v>4926.1499999999996</v>
      </c>
      <c r="P37" s="1453">
        <v>1649.94</v>
      </c>
      <c r="Q37" s="1453">
        <f t="shared" si="5"/>
        <v>4949.82</v>
      </c>
      <c r="R37" s="1453">
        <v>1000</v>
      </c>
      <c r="S37" s="1453">
        <f t="shared" si="6"/>
        <v>3000</v>
      </c>
      <c r="T37" s="1453">
        <v>1524.9</v>
      </c>
      <c r="U37" s="1453">
        <f t="shared" si="7"/>
        <v>4574.7000000000007</v>
      </c>
      <c r="V37" s="1453">
        <v>1565</v>
      </c>
      <c r="W37" s="1453">
        <f t="shared" si="8"/>
        <v>4695</v>
      </c>
    </row>
    <row r="38" spans="1:23" ht="28.5" thickBot="1" x14ac:dyDescent="0.4">
      <c r="A38" s="1455">
        <v>32</v>
      </c>
      <c r="B38" s="1456" t="s">
        <v>3561</v>
      </c>
      <c r="C38" s="1457" t="s">
        <v>3565</v>
      </c>
      <c r="D38" s="1465">
        <v>430</v>
      </c>
      <c r="E38" s="1456" t="s">
        <v>131</v>
      </c>
      <c r="F38" s="1459">
        <v>79.11</v>
      </c>
      <c r="G38" s="1453">
        <f t="shared" si="0"/>
        <v>34017.300000000003</v>
      </c>
      <c r="H38" s="1459">
        <v>18.61</v>
      </c>
      <c r="I38" s="1453">
        <f t="shared" si="1"/>
        <v>8002.3</v>
      </c>
      <c r="J38" s="1459">
        <v>1</v>
      </c>
      <c r="K38" s="1453">
        <f t="shared" si="2"/>
        <v>430</v>
      </c>
      <c r="L38" s="1459">
        <v>33</v>
      </c>
      <c r="M38" s="1453">
        <f t="shared" si="3"/>
        <v>14190</v>
      </c>
      <c r="N38" s="1459">
        <v>15.81</v>
      </c>
      <c r="O38" s="1453">
        <f t="shared" si="4"/>
        <v>6798.3</v>
      </c>
      <c r="P38" s="1459">
        <v>7.67</v>
      </c>
      <c r="Q38" s="1453">
        <f t="shared" si="5"/>
        <v>3298.1</v>
      </c>
      <c r="R38" s="1459">
        <v>5</v>
      </c>
      <c r="S38" s="1453">
        <f t="shared" si="6"/>
        <v>2150</v>
      </c>
      <c r="T38" s="1459">
        <v>3.05</v>
      </c>
      <c r="U38" s="1453">
        <f t="shared" si="7"/>
        <v>1311.5</v>
      </c>
      <c r="V38" s="1459">
        <v>15</v>
      </c>
      <c r="W38" s="1453">
        <f t="shared" si="8"/>
        <v>6450</v>
      </c>
    </row>
    <row r="39" spans="1:23" x14ac:dyDescent="0.35">
      <c r="A39" s="1469">
        <v>33</v>
      </c>
      <c r="B39" s="1470" t="s">
        <v>3566</v>
      </c>
      <c r="C39" s="1471" t="s">
        <v>3567</v>
      </c>
      <c r="D39" s="1477">
        <v>97</v>
      </c>
      <c r="E39" s="1470" t="s">
        <v>8</v>
      </c>
      <c r="F39" s="1473">
        <v>20.99</v>
      </c>
      <c r="G39" s="1453">
        <f t="shared" si="0"/>
        <v>2036.0299999999997</v>
      </c>
      <c r="H39" s="1473">
        <v>11.34</v>
      </c>
      <c r="I39" s="1453">
        <f t="shared" si="1"/>
        <v>1099.98</v>
      </c>
      <c r="J39" s="1473">
        <v>24</v>
      </c>
      <c r="K39" s="1453">
        <f t="shared" si="2"/>
        <v>2328</v>
      </c>
      <c r="L39" s="1473">
        <v>21</v>
      </c>
      <c r="M39" s="1453">
        <f t="shared" si="3"/>
        <v>2037</v>
      </c>
      <c r="N39" s="1473">
        <v>39.340000000000003</v>
      </c>
      <c r="O39" s="1453">
        <f t="shared" si="4"/>
        <v>3815.9800000000005</v>
      </c>
      <c r="P39" s="1473">
        <v>19.18</v>
      </c>
      <c r="Q39" s="1453">
        <f t="shared" si="5"/>
        <v>1860.46</v>
      </c>
      <c r="R39" s="1473">
        <v>10</v>
      </c>
      <c r="S39" s="1453">
        <f t="shared" si="6"/>
        <v>970</v>
      </c>
      <c r="T39" s="1473">
        <v>55.5</v>
      </c>
      <c r="U39" s="1453">
        <f t="shared" si="7"/>
        <v>5383.5</v>
      </c>
      <c r="V39" s="1473">
        <v>30</v>
      </c>
      <c r="W39" s="1453">
        <f t="shared" si="8"/>
        <v>2910</v>
      </c>
    </row>
    <row r="40" spans="1:23" x14ac:dyDescent="0.35">
      <c r="A40" s="1449">
        <v>34</v>
      </c>
      <c r="B40" s="1450" t="s">
        <v>3566</v>
      </c>
      <c r="C40" s="1451" t="s">
        <v>3568</v>
      </c>
      <c r="D40" s="1454">
        <v>93</v>
      </c>
      <c r="E40" s="1450" t="s">
        <v>8</v>
      </c>
      <c r="F40" s="1453">
        <v>46.25</v>
      </c>
      <c r="G40" s="1453">
        <f t="shared" si="0"/>
        <v>4301.25</v>
      </c>
      <c r="H40" s="1453">
        <v>19.350000000000001</v>
      </c>
      <c r="I40" s="1453">
        <f t="shared" si="1"/>
        <v>1799.5500000000002</v>
      </c>
      <c r="J40" s="1453">
        <v>39</v>
      </c>
      <c r="K40" s="1453">
        <f t="shared" si="2"/>
        <v>3627</v>
      </c>
      <c r="L40" s="1453">
        <v>31.78</v>
      </c>
      <c r="M40" s="1453">
        <f t="shared" si="3"/>
        <v>2955.54</v>
      </c>
      <c r="N40" s="1453">
        <v>50.58</v>
      </c>
      <c r="O40" s="1453">
        <f t="shared" si="4"/>
        <v>4703.9399999999996</v>
      </c>
      <c r="P40" s="1453">
        <v>38.32</v>
      </c>
      <c r="Q40" s="1453">
        <f t="shared" si="5"/>
        <v>3563.76</v>
      </c>
      <c r="R40" s="1453">
        <v>20</v>
      </c>
      <c r="S40" s="1453">
        <f t="shared" si="6"/>
        <v>1860</v>
      </c>
      <c r="T40" s="1453">
        <v>66</v>
      </c>
      <c r="U40" s="1453">
        <f t="shared" si="7"/>
        <v>6138</v>
      </c>
      <c r="V40" s="1453">
        <v>38</v>
      </c>
      <c r="W40" s="1453">
        <f t="shared" si="8"/>
        <v>3534</v>
      </c>
    </row>
    <row r="41" spans="1:23" x14ac:dyDescent="0.35">
      <c r="A41" s="1449">
        <v>35</v>
      </c>
      <c r="B41" s="1450" t="s">
        <v>3569</v>
      </c>
      <c r="C41" s="1451" t="s">
        <v>3570</v>
      </c>
      <c r="D41" s="1454">
        <v>62</v>
      </c>
      <c r="E41" s="1450" t="s">
        <v>131</v>
      </c>
      <c r="F41" s="1453">
        <v>28.57</v>
      </c>
      <c r="G41" s="1453">
        <f t="shared" si="0"/>
        <v>1771.34</v>
      </c>
      <c r="H41" s="1453">
        <v>3.22</v>
      </c>
      <c r="I41" s="1453">
        <f t="shared" si="1"/>
        <v>199.64000000000001</v>
      </c>
      <c r="J41" s="1453">
        <v>15</v>
      </c>
      <c r="K41" s="1453">
        <f t="shared" si="2"/>
        <v>930</v>
      </c>
      <c r="L41" s="1453">
        <v>11.7</v>
      </c>
      <c r="M41" s="1453">
        <f t="shared" si="3"/>
        <v>725.4</v>
      </c>
      <c r="N41" s="1453">
        <v>14.12</v>
      </c>
      <c r="O41" s="1453">
        <f t="shared" si="4"/>
        <v>875.43999999999994</v>
      </c>
      <c r="P41" s="1453">
        <v>3.22</v>
      </c>
      <c r="Q41" s="1453">
        <f t="shared" si="5"/>
        <v>199.64000000000001</v>
      </c>
      <c r="R41" s="1453">
        <v>2</v>
      </c>
      <c r="S41" s="1453">
        <f t="shared" si="6"/>
        <v>124</v>
      </c>
      <c r="T41" s="1453">
        <v>5.0999999999999996</v>
      </c>
      <c r="U41" s="1453">
        <f t="shared" si="7"/>
        <v>316.2</v>
      </c>
      <c r="V41" s="1453">
        <v>7</v>
      </c>
      <c r="W41" s="1453">
        <f t="shared" si="8"/>
        <v>434</v>
      </c>
    </row>
    <row r="42" spans="1:23" ht="28" x14ac:dyDescent="0.35">
      <c r="A42" s="1449">
        <v>36</v>
      </c>
      <c r="B42" s="1450" t="s">
        <v>3571</v>
      </c>
      <c r="C42" s="1451" t="s">
        <v>3572</v>
      </c>
      <c r="D42" s="1450">
        <v>22</v>
      </c>
      <c r="E42" s="1450" t="s">
        <v>4</v>
      </c>
      <c r="F42" s="1453">
        <v>196.03</v>
      </c>
      <c r="G42" s="1453">
        <f t="shared" si="0"/>
        <v>4312.66</v>
      </c>
      <c r="H42" s="1453">
        <v>63.63</v>
      </c>
      <c r="I42" s="1453">
        <f t="shared" si="1"/>
        <v>1399.8600000000001</v>
      </c>
      <c r="J42" s="1453">
        <v>120</v>
      </c>
      <c r="K42" s="1453">
        <f t="shared" si="2"/>
        <v>2640</v>
      </c>
      <c r="L42" s="1453">
        <v>80</v>
      </c>
      <c r="M42" s="1453">
        <f t="shared" si="3"/>
        <v>1760</v>
      </c>
      <c r="N42" s="1453">
        <v>110.2</v>
      </c>
      <c r="O42" s="1453">
        <f t="shared" si="4"/>
        <v>2424.4</v>
      </c>
      <c r="P42" s="1453">
        <v>138.88</v>
      </c>
      <c r="Q42" s="1453">
        <f t="shared" si="5"/>
        <v>3055.3599999999997</v>
      </c>
      <c r="R42" s="1453">
        <v>50</v>
      </c>
      <c r="S42" s="1453">
        <f t="shared" si="6"/>
        <v>1100</v>
      </c>
      <c r="T42" s="1453">
        <v>70.239999999999995</v>
      </c>
      <c r="U42" s="1453">
        <f t="shared" si="7"/>
        <v>1545.28</v>
      </c>
      <c r="V42" s="1453">
        <v>103</v>
      </c>
      <c r="W42" s="1453">
        <f t="shared" si="8"/>
        <v>2266</v>
      </c>
    </row>
    <row r="43" spans="1:23" ht="28.5" thickBot="1" x14ac:dyDescent="0.4">
      <c r="A43" s="1455">
        <v>37</v>
      </c>
      <c r="B43" s="1456" t="s">
        <v>3573</v>
      </c>
      <c r="C43" s="1457" t="s">
        <v>3574</v>
      </c>
      <c r="D43" s="1478">
        <v>69</v>
      </c>
      <c r="E43" s="1456" t="s">
        <v>4</v>
      </c>
      <c r="F43" s="1459">
        <v>111.84</v>
      </c>
      <c r="G43" s="1453">
        <f t="shared" si="0"/>
        <v>7716.96</v>
      </c>
      <c r="H43" s="1459">
        <v>108.69</v>
      </c>
      <c r="I43" s="1453">
        <f t="shared" si="1"/>
        <v>7499.61</v>
      </c>
      <c r="J43" s="1459">
        <v>135</v>
      </c>
      <c r="K43" s="1453">
        <f t="shared" si="2"/>
        <v>9315</v>
      </c>
      <c r="L43" s="1459">
        <v>93</v>
      </c>
      <c r="M43" s="1453">
        <f t="shared" si="3"/>
        <v>6417</v>
      </c>
      <c r="N43" s="1459">
        <v>141.87</v>
      </c>
      <c r="O43" s="1453">
        <f t="shared" si="4"/>
        <v>9789.0300000000007</v>
      </c>
      <c r="P43" s="1459">
        <v>119.86</v>
      </c>
      <c r="Q43" s="1453">
        <f t="shared" si="5"/>
        <v>8270.34</v>
      </c>
      <c r="R43" s="1459">
        <v>120</v>
      </c>
      <c r="S43" s="1453">
        <f t="shared" si="6"/>
        <v>8280</v>
      </c>
      <c r="T43" s="1459">
        <v>104.83</v>
      </c>
      <c r="U43" s="1453">
        <f t="shared" si="7"/>
        <v>7233.2699999999995</v>
      </c>
      <c r="V43" s="1459">
        <v>128</v>
      </c>
      <c r="W43" s="1453">
        <f t="shared" si="8"/>
        <v>8832</v>
      </c>
    </row>
    <row r="44" spans="1:23" ht="28" x14ac:dyDescent="0.35">
      <c r="A44" s="1460">
        <v>38</v>
      </c>
      <c r="B44" s="1461" t="s">
        <v>3575</v>
      </c>
      <c r="C44" s="1462" t="s">
        <v>3576</v>
      </c>
      <c r="D44" s="1468">
        <v>44</v>
      </c>
      <c r="E44" s="1461" t="s">
        <v>110</v>
      </c>
      <c r="F44" s="1464">
        <v>1626.94</v>
      </c>
      <c r="G44" s="1453">
        <f t="shared" si="0"/>
        <v>71585.36</v>
      </c>
      <c r="H44" s="1464">
        <v>1568.18</v>
      </c>
      <c r="I44" s="1453">
        <f t="shared" si="1"/>
        <v>68999.92</v>
      </c>
      <c r="J44" s="1464">
        <v>1300</v>
      </c>
      <c r="K44" s="1453">
        <f t="shared" si="2"/>
        <v>57200</v>
      </c>
      <c r="L44" s="1464">
        <v>1030</v>
      </c>
      <c r="M44" s="1453">
        <f t="shared" si="3"/>
        <v>45320</v>
      </c>
      <c r="N44" s="1464">
        <v>1544.79</v>
      </c>
      <c r="O44" s="1453">
        <f t="shared" si="4"/>
        <v>67970.759999999995</v>
      </c>
      <c r="P44" s="1464">
        <v>1562.62</v>
      </c>
      <c r="Q44" s="1453">
        <f t="shared" si="5"/>
        <v>68755.28</v>
      </c>
      <c r="R44" s="1464">
        <v>3000</v>
      </c>
      <c r="S44" s="1453">
        <f t="shared" si="6"/>
        <v>132000</v>
      </c>
      <c r="T44" s="1464">
        <v>1810.95</v>
      </c>
      <c r="U44" s="1453">
        <f t="shared" si="7"/>
        <v>79681.8</v>
      </c>
      <c r="V44" s="1464">
        <v>1860</v>
      </c>
      <c r="W44" s="1453">
        <f t="shared" si="8"/>
        <v>81840</v>
      </c>
    </row>
    <row r="45" spans="1:23" x14ac:dyDescent="0.35">
      <c r="A45" s="1449">
        <v>39</v>
      </c>
      <c r="B45" s="1450" t="s">
        <v>3577</v>
      </c>
      <c r="C45" s="1451" t="s">
        <v>3578</v>
      </c>
      <c r="D45" s="1452">
        <v>1</v>
      </c>
      <c r="E45" s="1450" t="s">
        <v>100</v>
      </c>
      <c r="F45" s="1453">
        <v>1276.5</v>
      </c>
      <c r="G45" s="1453">
        <f t="shared" si="0"/>
        <v>1276.5</v>
      </c>
      <c r="H45" s="1453">
        <v>1100</v>
      </c>
      <c r="I45" s="1453">
        <f t="shared" si="1"/>
        <v>1100</v>
      </c>
      <c r="J45" s="1453">
        <v>2200</v>
      </c>
      <c r="K45" s="1453">
        <f t="shared" si="2"/>
        <v>2200</v>
      </c>
      <c r="L45" s="1453">
        <v>3800</v>
      </c>
      <c r="M45" s="1453">
        <f t="shared" si="3"/>
        <v>3800</v>
      </c>
      <c r="N45" s="1453">
        <v>2809.92</v>
      </c>
      <c r="O45" s="1453">
        <f t="shared" si="4"/>
        <v>2809.92</v>
      </c>
      <c r="P45" s="1453">
        <v>2007.43</v>
      </c>
      <c r="Q45" s="1453">
        <f t="shared" si="5"/>
        <v>2007.43</v>
      </c>
      <c r="R45" s="1453">
        <v>4473</v>
      </c>
      <c r="S45" s="1453">
        <f t="shared" si="6"/>
        <v>4473</v>
      </c>
      <c r="T45" s="1453">
        <v>4070</v>
      </c>
      <c r="U45" s="1453">
        <f t="shared" si="7"/>
        <v>4070</v>
      </c>
      <c r="V45" s="1453">
        <v>2800</v>
      </c>
      <c r="W45" s="1453">
        <f t="shared" si="8"/>
        <v>2800</v>
      </c>
    </row>
    <row r="46" spans="1:23" x14ac:dyDescent="0.35">
      <c r="A46" s="1449">
        <v>40</v>
      </c>
      <c r="B46" s="1450">
        <v>616</v>
      </c>
      <c r="C46" s="1451" t="s">
        <v>602</v>
      </c>
      <c r="D46" s="1452">
        <v>3</v>
      </c>
      <c r="E46" s="1450" t="s">
        <v>1069</v>
      </c>
      <c r="F46" s="1453">
        <v>71.3</v>
      </c>
      <c r="G46" s="1453">
        <f t="shared" si="0"/>
        <v>213.89999999999998</v>
      </c>
      <c r="H46" s="1453">
        <v>100</v>
      </c>
      <c r="I46" s="1453">
        <f t="shared" si="1"/>
        <v>300</v>
      </c>
      <c r="J46" s="1453">
        <v>380</v>
      </c>
      <c r="K46" s="1453">
        <f t="shared" si="2"/>
        <v>1140</v>
      </c>
      <c r="L46" s="1453">
        <v>30</v>
      </c>
      <c r="M46" s="1453">
        <f t="shared" si="3"/>
        <v>90</v>
      </c>
      <c r="N46" s="1453">
        <v>42.82</v>
      </c>
      <c r="O46" s="1453">
        <f t="shared" si="4"/>
        <v>128.46</v>
      </c>
      <c r="P46" s="1453">
        <v>1</v>
      </c>
      <c r="Q46" s="1453">
        <f t="shared" si="5"/>
        <v>3</v>
      </c>
      <c r="R46" s="1453">
        <v>1</v>
      </c>
      <c r="S46" s="1453">
        <f t="shared" si="6"/>
        <v>3</v>
      </c>
      <c r="T46" s="1453">
        <v>10.25</v>
      </c>
      <c r="U46" s="1453">
        <f t="shared" si="7"/>
        <v>30.75</v>
      </c>
      <c r="V46" s="1453">
        <v>43</v>
      </c>
      <c r="W46" s="1453">
        <f t="shared" si="8"/>
        <v>129</v>
      </c>
    </row>
    <row r="47" spans="1:23" ht="28" x14ac:dyDescent="0.35">
      <c r="A47" s="1449">
        <v>41</v>
      </c>
      <c r="B47" s="1450">
        <v>623</v>
      </c>
      <c r="C47" s="1451" t="s">
        <v>3579</v>
      </c>
      <c r="D47" s="1452">
        <v>1</v>
      </c>
      <c r="E47" s="1450" t="s">
        <v>100</v>
      </c>
      <c r="F47" s="1453">
        <v>7521</v>
      </c>
      <c r="G47" s="1453">
        <f t="shared" si="0"/>
        <v>7521</v>
      </c>
      <c r="H47" s="1453">
        <v>6000</v>
      </c>
      <c r="I47" s="1453">
        <f t="shared" si="1"/>
        <v>6000</v>
      </c>
      <c r="J47" s="1453">
        <v>4000</v>
      </c>
      <c r="K47" s="1453">
        <f t="shared" si="2"/>
        <v>4000</v>
      </c>
      <c r="L47" s="1453">
        <v>1100</v>
      </c>
      <c r="M47" s="1453">
        <f t="shared" si="3"/>
        <v>1100</v>
      </c>
      <c r="N47" s="1453">
        <v>3090.91</v>
      </c>
      <c r="O47" s="1453">
        <f t="shared" si="4"/>
        <v>3090.91</v>
      </c>
      <c r="P47" s="1453">
        <v>1924.94</v>
      </c>
      <c r="Q47" s="1453">
        <f t="shared" si="5"/>
        <v>1924.94</v>
      </c>
      <c r="R47" s="1453">
        <v>3700</v>
      </c>
      <c r="S47" s="1453">
        <f t="shared" si="6"/>
        <v>3700</v>
      </c>
      <c r="T47" s="1453">
        <v>3550</v>
      </c>
      <c r="U47" s="1453">
        <f t="shared" si="7"/>
        <v>3550</v>
      </c>
      <c r="V47" s="1453">
        <v>6875</v>
      </c>
      <c r="W47" s="1453">
        <f t="shared" si="8"/>
        <v>6875</v>
      </c>
    </row>
    <row r="48" spans="1:23" ht="15" thickBot="1" x14ac:dyDescent="0.4">
      <c r="A48" s="1479">
        <v>42</v>
      </c>
      <c r="B48" s="1480">
        <v>624</v>
      </c>
      <c r="C48" s="1457" t="s">
        <v>665</v>
      </c>
      <c r="D48" s="1465">
        <v>1</v>
      </c>
      <c r="E48" s="1456" t="s">
        <v>100</v>
      </c>
      <c r="F48" s="1459">
        <v>2576</v>
      </c>
      <c r="G48" s="1453">
        <f t="shared" si="0"/>
        <v>2576</v>
      </c>
      <c r="H48" s="1459">
        <v>11200</v>
      </c>
      <c r="I48" s="1453">
        <f t="shared" si="1"/>
        <v>11200</v>
      </c>
      <c r="J48" s="1459">
        <v>10500</v>
      </c>
      <c r="K48" s="1453">
        <f t="shared" si="2"/>
        <v>10500</v>
      </c>
      <c r="L48" s="1459">
        <v>17000</v>
      </c>
      <c r="M48" s="1453">
        <f t="shared" si="3"/>
        <v>17000</v>
      </c>
      <c r="N48" s="1459">
        <v>5777.07</v>
      </c>
      <c r="O48" s="1453">
        <f t="shared" si="4"/>
        <v>5777.07</v>
      </c>
      <c r="P48" s="1459">
        <v>13639.58</v>
      </c>
      <c r="Q48" s="1453">
        <f t="shared" si="5"/>
        <v>13639.58</v>
      </c>
      <c r="R48" s="1459">
        <v>19000</v>
      </c>
      <c r="S48" s="1453">
        <f t="shared" si="6"/>
        <v>19000</v>
      </c>
      <c r="T48" s="1459">
        <v>29273</v>
      </c>
      <c r="U48" s="1453">
        <f t="shared" si="7"/>
        <v>29273</v>
      </c>
      <c r="V48" s="1459">
        <v>10000</v>
      </c>
      <c r="W48" s="1453">
        <f t="shared" si="8"/>
        <v>10000</v>
      </c>
    </row>
    <row r="49" spans="1:23" x14ac:dyDescent="0.35">
      <c r="A49" s="1481"/>
      <c r="B49" s="1482"/>
      <c r="C49" s="1483"/>
      <c r="D49" s="1923" t="s">
        <v>823</v>
      </c>
      <c r="E49" s="1924"/>
      <c r="F49" s="1919">
        <f>SUM(G7:G48)</f>
        <v>255485.79499999995</v>
      </c>
      <c r="G49" s="1920"/>
      <c r="H49" s="1919">
        <f t="shared" ref="H49" si="9">SUM(I7:I48)</f>
        <v>278195.78409999999</v>
      </c>
      <c r="I49" s="1920"/>
      <c r="J49" s="1919">
        <f t="shared" ref="J49" si="10">SUM(K7:K48)</f>
        <v>284934.75</v>
      </c>
      <c r="K49" s="1920"/>
      <c r="L49" s="1919">
        <f t="shared" ref="L49" si="11">SUM(M7:M48)</f>
        <v>287502.34999999998</v>
      </c>
      <c r="M49" s="1920"/>
      <c r="N49" s="1919">
        <f t="shared" ref="N49" si="12">SUM(O7:O48)</f>
        <v>294620.76699999999</v>
      </c>
      <c r="O49" s="1920"/>
      <c r="P49" s="1919">
        <f t="shared" ref="P49" si="13">SUM(Q7:Q48)</f>
        <v>294898.359</v>
      </c>
      <c r="Q49" s="1920"/>
      <c r="R49" s="1919">
        <f t="shared" ref="R49" si="14">SUM(S7:S48)</f>
        <v>323500</v>
      </c>
      <c r="S49" s="1920"/>
      <c r="T49" s="1919">
        <f t="shared" ref="T49" si="15">SUM(U7:U48)</f>
        <v>329673.70659999998</v>
      </c>
      <c r="U49" s="1920"/>
      <c r="V49" s="1919">
        <f t="shared" ref="V49" si="16">SUM(W7:W48)</f>
        <v>360137.7</v>
      </c>
      <c r="W49" s="1920"/>
    </row>
    <row r="50" spans="1:23" ht="15" thickBot="1" x14ac:dyDescent="0.4">
      <c r="A50" s="1484"/>
      <c r="B50" s="1485"/>
      <c r="C50" s="1912" t="s">
        <v>3580</v>
      </c>
      <c r="D50" s="1913"/>
      <c r="E50" s="1914"/>
      <c r="F50" s="1921"/>
      <c r="G50" s="1922"/>
      <c r="H50" s="1921"/>
      <c r="I50" s="1922"/>
      <c r="J50" s="1921"/>
      <c r="K50" s="1922"/>
      <c r="L50" s="1921"/>
      <c r="M50" s="1922"/>
      <c r="N50" s="1921"/>
      <c r="O50" s="1922"/>
      <c r="P50" s="1921"/>
      <c r="Q50" s="1922"/>
      <c r="R50" s="1921"/>
      <c r="S50" s="1922"/>
      <c r="T50" s="1921"/>
      <c r="U50" s="1922"/>
      <c r="V50" s="1921"/>
      <c r="W50" s="1922"/>
    </row>
  </sheetData>
  <mergeCells count="46">
    <mergeCell ref="V4:W4"/>
    <mergeCell ref="A1:G1"/>
    <mergeCell ref="A2:G2"/>
    <mergeCell ref="A3:G3"/>
    <mergeCell ref="F4:G4"/>
    <mergeCell ref="H4:I4"/>
    <mergeCell ref="J4:K4"/>
    <mergeCell ref="L4:M4"/>
    <mergeCell ref="N4:O4"/>
    <mergeCell ref="P4:Q4"/>
    <mergeCell ref="R4:S4"/>
    <mergeCell ref="T4:U4"/>
    <mergeCell ref="A5:A6"/>
    <mergeCell ref="B5:B6"/>
    <mergeCell ref="C5:C6"/>
    <mergeCell ref="D5:D6"/>
    <mergeCell ref="E5:E6"/>
    <mergeCell ref="O5:O6"/>
    <mergeCell ref="P5:P6"/>
    <mergeCell ref="Q5:Q6"/>
    <mergeCell ref="R5:R6"/>
    <mergeCell ref="G5:G6"/>
    <mergeCell ref="H5:H6"/>
    <mergeCell ref="I5:I6"/>
    <mergeCell ref="J5:J6"/>
    <mergeCell ref="H49:I50"/>
    <mergeCell ref="J49:K50"/>
    <mergeCell ref="L49:M50"/>
    <mergeCell ref="M5:M6"/>
    <mergeCell ref="N5:N6"/>
    <mergeCell ref="C50:E50"/>
    <mergeCell ref="S5:S6"/>
    <mergeCell ref="T5:T6"/>
    <mergeCell ref="U5:U6"/>
    <mergeCell ref="V5:V6"/>
    <mergeCell ref="K5:K6"/>
    <mergeCell ref="L5:L6"/>
    <mergeCell ref="F5:F6"/>
    <mergeCell ref="N49:O50"/>
    <mergeCell ref="P49:Q50"/>
    <mergeCell ref="R49:S50"/>
    <mergeCell ref="T49:U50"/>
    <mergeCell ref="V49:W50"/>
    <mergeCell ref="W5:W6"/>
    <mergeCell ref="D49:E49"/>
    <mergeCell ref="F49:G5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6"/>
  <sheetViews>
    <sheetView workbookViewId="0">
      <selection activeCell="G5" sqref="G5:L5"/>
    </sheetView>
  </sheetViews>
  <sheetFormatPr defaultRowHeight="14.5" x14ac:dyDescent="0.35"/>
  <cols>
    <col min="1" max="1" width="14.453125" customWidth="1"/>
    <col min="4" max="4" width="52.26953125" customWidth="1"/>
    <col min="5" max="5" width="11" bestFit="1" customWidth="1"/>
    <col min="7" max="12" width="14.7265625" customWidth="1"/>
  </cols>
  <sheetData>
    <row r="1" spans="1:12" ht="15.5" x14ac:dyDescent="0.35">
      <c r="E1" s="694" t="s">
        <v>530</v>
      </c>
    </row>
    <row r="2" spans="1:12" ht="15.5" x14ac:dyDescent="0.35">
      <c r="E2" s="694" t="s">
        <v>1576</v>
      </c>
    </row>
    <row r="3" spans="1:12" ht="15.5" x14ac:dyDescent="0.35">
      <c r="E3" s="763">
        <v>42346</v>
      </c>
    </row>
    <row r="4" spans="1:12" ht="15" thickBot="1" x14ac:dyDescent="0.4"/>
    <row r="5" spans="1:12" ht="15.5" thickTop="1" thickBot="1" x14ac:dyDescent="0.4">
      <c r="G5" s="1732" t="s">
        <v>1592</v>
      </c>
      <c r="H5" s="1732"/>
      <c r="I5" s="1732" t="s">
        <v>1593</v>
      </c>
      <c r="J5" s="1732"/>
      <c r="K5" s="1732" t="s">
        <v>1594</v>
      </c>
      <c r="L5" s="1732"/>
    </row>
    <row r="6" spans="1:12" ht="15.5" thickTop="1" thickBot="1" x14ac:dyDescent="0.4">
      <c r="B6" s="597" t="s">
        <v>478</v>
      </c>
      <c r="C6" s="597" t="s">
        <v>479</v>
      </c>
      <c r="D6" s="597" t="s">
        <v>322</v>
      </c>
      <c r="E6" s="597" t="s">
        <v>456</v>
      </c>
      <c r="F6" s="597" t="s">
        <v>459</v>
      </c>
      <c r="G6" s="821" t="s">
        <v>480</v>
      </c>
      <c r="H6" s="821" t="s">
        <v>96</v>
      </c>
      <c r="I6" s="821" t="s">
        <v>480</v>
      </c>
      <c r="J6" s="821" t="s">
        <v>96</v>
      </c>
      <c r="K6" s="821" t="s">
        <v>480</v>
      </c>
      <c r="L6" s="821" t="s">
        <v>96</v>
      </c>
    </row>
    <row r="7" spans="1:12" ht="15" thickBot="1" x14ac:dyDescent="0.4">
      <c r="A7" t="s">
        <v>482</v>
      </c>
      <c r="B7" s="598">
        <v>1</v>
      </c>
      <c r="C7" s="598">
        <v>201</v>
      </c>
      <c r="D7" s="598" t="s">
        <v>99</v>
      </c>
      <c r="E7" s="598" t="s">
        <v>100</v>
      </c>
      <c r="F7" s="598">
        <v>1</v>
      </c>
      <c r="G7" s="27">
        <v>20000</v>
      </c>
      <c r="H7" s="51">
        <v>20000</v>
      </c>
      <c r="I7" s="51">
        <v>21000</v>
      </c>
      <c r="J7" s="51">
        <v>21000</v>
      </c>
      <c r="K7" s="51">
        <v>25000</v>
      </c>
      <c r="L7" s="51">
        <v>25000</v>
      </c>
    </row>
    <row r="8" spans="1:12" ht="15" thickBot="1" x14ac:dyDescent="0.4">
      <c r="A8" t="s">
        <v>483</v>
      </c>
      <c r="B8" s="598">
        <v>2</v>
      </c>
      <c r="C8" s="598">
        <v>203</v>
      </c>
      <c r="D8" s="598" t="s">
        <v>230</v>
      </c>
      <c r="E8" s="598" t="s">
        <v>4</v>
      </c>
      <c r="F8" s="598">
        <v>2115</v>
      </c>
      <c r="G8" s="27">
        <v>8</v>
      </c>
      <c r="H8" s="51">
        <v>16920</v>
      </c>
      <c r="I8" s="51">
        <v>11</v>
      </c>
      <c r="J8" s="51">
        <v>23265</v>
      </c>
      <c r="K8" s="51">
        <v>12</v>
      </c>
      <c r="L8" s="51">
        <v>25380</v>
      </c>
    </row>
    <row r="9" spans="1:12" ht="15" thickBot="1" x14ac:dyDescent="0.4">
      <c r="B9" s="598">
        <v>3</v>
      </c>
      <c r="C9" s="598">
        <v>203</v>
      </c>
      <c r="D9" s="598" t="s">
        <v>15</v>
      </c>
      <c r="E9" s="598" t="s">
        <v>4</v>
      </c>
      <c r="F9" s="598">
        <v>640</v>
      </c>
      <c r="G9" s="27">
        <v>10</v>
      </c>
      <c r="H9" s="51">
        <v>6400</v>
      </c>
      <c r="I9" s="51">
        <v>6</v>
      </c>
      <c r="J9" s="51">
        <v>3840</v>
      </c>
      <c r="K9" s="51">
        <v>16</v>
      </c>
      <c r="L9" s="51">
        <v>10240</v>
      </c>
    </row>
    <row r="10" spans="1:12" ht="15" thickBot="1" x14ac:dyDescent="0.4">
      <c r="B10" s="598">
        <v>4</v>
      </c>
      <c r="C10" s="598">
        <v>204</v>
      </c>
      <c r="D10" s="598" t="s">
        <v>107</v>
      </c>
      <c r="E10" s="598" t="s">
        <v>8</v>
      </c>
      <c r="F10" s="598">
        <v>1080</v>
      </c>
      <c r="G10" s="27">
        <v>2</v>
      </c>
      <c r="H10" s="51">
        <v>2160</v>
      </c>
      <c r="I10" s="51">
        <v>2</v>
      </c>
      <c r="J10" s="51">
        <v>2160</v>
      </c>
      <c r="K10" s="51">
        <v>1.25</v>
      </c>
      <c r="L10" s="51">
        <v>1350</v>
      </c>
    </row>
    <row r="11" spans="1:12" ht="15" thickBot="1" x14ac:dyDescent="0.4">
      <c r="B11" s="598">
        <v>5</v>
      </c>
      <c r="C11" s="598">
        <v>204</v>
      </c>
      <c r="D11" s="598" t="s">
        <v>108</v>
      </c>
      <c r="E11" s="598" t="s">
        <v>60</v>
      </c>
      <c r="F11" s="598">
        <v>2</v>
      </c>
      <c r="G11" s="27">
        <v>50</v>
      </c>
      <c r="H11" s="51">
        <v>100</v>
      </c>
      <c r="I11" s="51">
        <v>120</v>
      </c>
      <c r="J11" s="51">
        <v>240</v>
      </c>
      <c r="K11" s="51">
        <v>125</v>
      </c>
      <c r="L11" s="51">
        <v>250</v>
      </c>
    </row>
    <row r="12" spans="1:12" ht="15" thickBot="1" x14ac:dyDescent="0.4">
      <c r="B12" s="598">
        <v>6</v>
      </c>
      <c r="C12" s="598">
        <v>651</v>
      </c>
      <c r="D12" s="598" t="s">
        <v>111</v>
      </c>
      <c r="E12" s="598" t="s">
        <v>4</v>
      </c>
      <c r="F12" s="598">
        <v>313</v>
      </c>
      <c r="G12" s="27">
        <v>10</v>
      </c>
      <c r="H12" s="51">
        <v>3130</v>
      </c>
      <c r="I12" s="51">
        <v>11</v>
      </c>
      <c r="J12" s="51">
        <v>3443</v>
      </c>
      <c r="K12" s="51">
        <v>8</v>
      </c>
      <c r="L12" s="51">
        <v>2504</v>
      </c>
    </row>
    <row r="13" spans="1:12" ht="15" thickBot="1" x14ac:dyDescent="0.4">
      <c r="B13" s="598">
        <v>7</v>
      </c>
      <c r="C13" s="598">
        <v>652</v>
      </c>
      <c r="D13" s="598" t="s">
        <v>250</v>
      </c>
      <c r="E13" s="598" t="s">
        <v>4</v>
      </c>
      <c r="F13" s="598">
        <v>313</v>
      </c>
      <c r="G13" s="27">
        <v>12</v>
      </c>
      <c r="H13" s="51">
        <v>3756</v>
      </c>
      <c r="I13" s="51">
        <v>12.5</v>
      </c>
      <c r="J13" s="51">
        <v>3912.5</v>
      </c>
      <c r="K13" s="51">
        <v>17</v>
      </c>
      <c r="L13" s="51">
        <v>5321</v>
      </c>
    </row>
    <row r="14" spans="1:12" ht="15" thickBot="1" x14ac:dyDescent="0.4">
      <c r="A14" t="s">
        <v>484</v>
      </c>
      <c r="B14" s="598">
        <v>8</v>
      </c>
      <c r="C14" s="598">
        <v>659</v>
      </c>
      <c r="D14" s="598" t="s">
        <v>485</v>
      </c>
      <c r="E14" s="598" t="s">
        <v>8</v>
      </c>
      <c r="F14" s="598">
        <v>1993</v>
      </c>
      <c r="G14" s="27">
        <v>1.25</v>
      </c>
      <c r="H14" s="51">
        <v>2491.25</v>
      </c>
      <c r="I14" s="51">
        <v>2.5</v>
      </c>
      <c r="J14" s="51">
        <v>4982.5</v>
      </c>
      <c r="K14" s="51">
        <v>1.45</v>
      </c>
      <c r="L14" s="51">
        <v>2889.85</v>
      </c>
    </row>
    <row r="15" spans="1:12" ht="15" thickBot="1" x14ac:dyDescent="0.4">
      <c r="A15" t="s">
        <v>22</v>
      </c>
      <c r="B15" s="598">
        <v>9</v>
      </c>
      <c r="C15" s="598">
        <v>659</v>
      </c>
      <c r="D15" s="598" t="s">
        <v>486</v>
      </c>
      <c r="E15" s="598" t="s">
        <v>8</v>
      </c>
      <c r="F15" s="598">
        <v>831</v>
      </c>
      <c r="G15" s="27">
        <v>1.5</v>
      </c>
      <c r="H15" s="51">
        <v>1246.5</v>
      </c>
      <c r="I15" s="51">
        <v>3</v>
      </c>
      <c r="J15" s="51">
        <v>2493</v>
      </c>
      <c r="K15" s="51">
        <v>1.45</v>
      </c>
      <c r="L15" s="51">
        <v>1204.95</v>
      </c>
    </row>
    <row r="16" spans="1:12" ht="15" thickBot="1" x14ac:dyDescent="0.4">
      <c r="B16" s="598">
        <v>10</v>
      </c>
      <c r="C16" s="598">
        <v>671</v>
      </c>
      <c r="D16" s="598" t="s">
        <v>487</v>
      </c>
      <c r="E16" s="598" t="s">
        <v>8</v>
      </c>
      <c r="F16" s="598">
        <v>1475</v>
      </c>
      <c r="G16" s="27">
        <v>2</v>
      </c>
      <c r="H16" s="51">
        <v>2950</v>
      </c>
      <c r="I16" s="51">
        <v>0.5</v>
      </c>
      <c r="J16" s="51">
        <v>737.5</v>
      </c>
      <c r="K16" s="51">
        <v>5</v>
      </c>
      <c r="L16" s="51">
        <v>7375</v>
      </c>
    </row>
    <row r="17" spans="1:12" ht="15" thickBot="1" x14ac:dyDescent="0.4">
      <c r="B17" s="598">
        <v>11</v>
      </c>
      <c r="C17" s="598">
        <v>832</v>
      </c>
      <c r="D17" s="598" t="s">
        <v>488</v>
      </c>
      <c r="E17" s="598" t="s">
        <v>110</v>
      </c>
      <c r="F17" s="598">
        <v>955</v>
      </c>
      <c r="G17" s="27">
        <v>2</v>
      </c>
      <c r="H17" s="51">
        <v>1910</v>
      </c>
      <c r="I17" s="51">
        <v>2.25</v>
      </c>
      <c r="J17" s="51">
        <v>2148.75</v>
      </c>
      <c r="K17" s="51">
        <v>3.5</v>
      </c>
      <c r="L17" s="51">
        <v>3342.5</v>
      </c>
    </row>
    <row r="18" spans="1:12" ht="15" thickBot="1" x14ac:dyDescent="0.4">
      <c r="B18" s="598">
        <v>12</v>
      </c>
      <c r="C18" s="598">
        <v>832</v>
      </c>
      <c r="D18" s="598" t="s">
        <v>120</v>
      </c>
      <c r="E18" s="598" t="s">
        <v>10</v>
      </c>
      <c r="F18" s="598">
        <v>2</v>
      </c>
      <c r="G18" s="27">
        <v>18000</v>
      </c>
      <c r="H18" s="51">
        <v>36000</v>
      </c>
      <c r="I18" s="51">
        <v>2300</v>
      </c>
      <c r="J18" s="51">
        <v>4600</v>
      </c>
      <c r="K18" s="51">
        <v>1500</v>
      </c>
      <c r="L18" s="51">
        <v>3000</v>
      </c>
    </row>
    <row r="19" spans="1:12" ht="15" thickBot="1" x14ac:dyDescent="0.4">
      <c r="B19" s="598">
        <v>13</v>
      </c>
      <c r="C19" s="598">
        <v>832</v>
      </c>
      <c r="D19" s="598" t="s">
        <v>489</v>
      </c>
      <c r="E19" s="598" t="s">
        <v>10</v>
      </c>
      <c r="F19" s="598">
        <v>1</v>
      </c>
      <c r="G19" s="27">
        <v>500</v>
      </c>
      <c r="H19" s="51">
        <v>500</v>
      </c>
      <c r="I19" s="51">
        <v>1500</v>
      </c>
      <c r="J19" s="51">
        <v>1500</v>
      </c>
      <c r="K19" s="51">
        <v>500</v>
      </c>
      <c r="L19" s="51">
        <v>500</v>
      </c>
    </row>
    <row r="20" spans="1:12" ht="15" thickBot="1" x14ac:dyDescent="0.4">
      <c r="A20" t="s">
        <v>490</v>
      </c>
      <c r="B20" s="598">
        <v>14</v>
      </c>
      <c r="C20" s="598">
        <v>511</v>
      </c>
      <c r="D20" s="598" t="s">
        <v>491</v>
      </c>
      <c r="E20" s="598" t="s">
        <v>4</v>
      </c>
      <c r="F20" s="598">
        <v>1</v>
      </c>
      <c r="G20" s="27">
        <v>1500</v>
      </c>
      <c r="H20" s="51">
        <v>1500</v>
      </c>
      <c r="I20" s="51">
        <v>900</v>
      </c>
      <c r="J20" s="51">
        <v>900</v>
      </c>
      <c r="K20" s="51">
        <v>1950</v>
      </c>
      <c r="L20" s="51">
        <v>1950</v>
      </c>
    </row>
    <row r="21" spans="1:12" ht="15" thickBot="1" x14ac:dyDescent="0.4">
      <c r="A21" t="s">
        <v>492</v>
      </c>
      <c r="B21" s="598">
        <v>15</v>
      </c>
      <c r="C21" s="598">
        <v>601</v>
      </c>
      <c r="D21" s="598" t="s">
        <v>493</v>
      </c>
      <c r="E21" s="598" t="s">
        <v>4</v>
      </c>
      <c r="F21" s="598">
        <v>2.2200000000000002</v>
      </c>
      <c r="G21" s="27">
        <v>80</v>
      </c>
      <c r="H21" s="51">
        <v>177.60000000000002</v>
      </c>
      <c r="I21" s="51">
        <v>150</v>
      </c>
      <c r="J21" s="51">
        <v>333.00000000000006</v>
      </c>
      <c r="K21" s="51">
        <v>2.2000000000000002</v>
      </c>
      <c r="L21" s="51">
        <v>4.8840000000000012</v>
      </c>
    </row>
    <row r="22" spans="1:12" ht="15" thickBot="1" x14ac:dyDescent="0.4">
      <c r="B22" s="598">
        <v>16</v>
      </c>
      <c r="C22" s="598">
        <v>605</v>
      </c>
      <c r="D22" s="598" t="s">
        <v>123</v>
      </c>
      <c r="E22" s="598" t="s">
        <v>110</v>
      </c>
      <c r="F22" s="598">
        <v>1056</v>
      </c>
      <c r="G22" s="27">
        <v>6</v>
      </c>
      <c r="H22" s="51">
        <v>6336</v>
      </c>
      <c r="I22" s="51">
        <v>9.5</v>
      </c>
      <c r="J22" s="51">
        <v>10032</v>
      </c>
      <c r="K22" s="51">
        <v>10</v>
      </c>
      <c r="L22" s="51">
        <v>10560</v>
      </c>
    </row>
    <row r="23" spans="1:12" ht="15" thickBot="1" x14ac:dyDescent="0.4">
      <c r="B23" s="598">
        <v>17</v>
      </c>
      <c r="C23" s="598">
        <v>811</v>
      </c>
      <c r="D23" s="598" t="s">
        <v>125</v>
      </c>
      <c r="E23" s="598" t="s">
        <v>110</v>
      </c>
      <c r="F23" s="598">
        <v>109</v>
      </c>
      <c r="G23" s="27">
        <v>40</v>
      </c>
      <c r="H23" s="51">
        <v>4360</v>
      </c>
      <c r="I23" s="51">
        <v>57</v>
      </c>
      <c r="J23" s="51">
        <v>6213</v>
      </c>
      <c r="K23" s="51">
        <v>65</v>
      </c>
      <c r="L23" s="51">
        <v>7085</v>
      </c>
    </row>
    <row r="24" spans="1:12" ht="15" thickBot="1" x14ac:dyDescent="0.4">
      <c r="B24" s="598">
        <v>18</v>
      </c>
      <c r="C24" s="598">
        <v>811</v>
      </c>
      <c r="D24" s="598" t="s">
        <v>126</v>
      </c>
      <c r="E24" s="598" t="s">
        <v>110</v>
      </c>
      <c r="F24" s="598">
        <v>280</v>
      </c>
      <c r="G24" s="27">
        <v>5</v>
      </c>
      <c r="H24" s="51">
        <v>1400</v>
      </c>
      <c r="I24" s="51">
        <v>11</v>
      </c>
      <c r="J24" s="51">
        <v>3080</v>
      </c>
      <c r="K24" s="51">
        <v>10</v>
      </c>
      <c r="L24" s="51">
        <v>2800</v>
      </c>
    </row>
    <row r="25" spans="1:12" ht="15" thickBot="1" x14ac:dyDescent="0.4">
      <c r="B25" s="598">
        <v>19</v>
      </c>
      <c r="C25" s="598">
        <v>811</v>
      </c>
      <c r="D25" s="598" t="s">
        <v>494</v>
      </c>
      <c r="E25" s="598" t="s">
        <v>10</v>
      </c>
      <c r="F25" s="598">
        <v>5</v>
      </c>
      <c r="G25" s="27">
        <v>200</v>
      </c>
      <c r="H25" s="51">
        <v>1000</v>
      </c>
      <c r="I25" s="51">
        <v>160</v>
      </c>
      <c r="J25" s="51">
        <v>800</v>
      </c>
      <c r="K25" s="51">
        <v>225</v>
      </c>
      <c r="L25" s="51">
        <v>1125</v>
      </c>
    </row>
    <row r="26" spans="1:12" ht="15" thickBot="1" x14ac:dyDescent="0.4">
      <c r="A26" t="s">
        <v>495</v>
      </c>
      <c r="B26" s="598">
        <v>20</v>
      </c>
      <c r="C26" s="598">
        <v>304</v>
      </c>
      <c r="D26" s="598" t="s">
        <v>38</v>
      </c>
      <c r="E26" s="598" t="s">
        <v>4</v>
      </c>
      <c r="F26" s="598">
        <v>155</v>
      </c>
      <c r="G26" s="27">
        <v>90</v>
      </c>
      <c r="H26" s="51">
        <v>13950</v>
      </c>
      <c r="I26" s="51">
        <v>69</v>
      </c>
      <c r="J26" s="51">
        <v>10695</v>
      </c>
      <c r="K26" s="51">
        <v>22</v>
      </c>
      <c r="L26" s="51">
        <v>3410</v>
      </c>
    </row>
    <row r="27" spans="1:12" ht="15" thickBot="1" x14ac:dyDescent="0.4">
      <c r="A27" t="s">
        <v>496</v>
      </c>
      <c r="B27" s="598">
        <v>21</v>
      </c>
      <c r="C27" s="598">
        <v>448</v>
      </c>
      <c r="D27" s="598" t="s">
        <v>497</v>
      </c>
      <c r="E27" s="598" t="s">
        <v>4</v>
      </c>
      <c r="F27" s="598">
        <v>48</v>
      </c>
      <c r="G27" s="27">
        <v>365</v>
      </c>
      <c r="H27" s="51">
        <v>17520</v>
      </c>
      <c r="I27" s="51">
        <v>215</v>
      </c>
      <c r="J27" s="51">
        <v>10320</v>
      </c>
      <c r="K27" s="51">
        <v>275</v>
      </c>
      <c r="L27" s="51">
        <v>13200</v>
      </c>
    </row>
    <row r="28" spans="1:12" ht="15" thickBot="1" x14ac:dyDescent="0.4">
      <c r="B28" s="598">
        <v>22</v>
      </c>
      <c r="C28" s="598">
        <v>608</v>
      </c>
      <c r="D28" s="598" t="s">
        <v>498</v>
      </c>
      <c r="E28" s="598" t="s">
        <v>131</v>
      </c>
      <c r="F28" s="598">
        <v>694</v>
      </c>
      <c r="G28" s="27">
        <v>10</v>
      </c>
      <c r="H28" s="51">
        <v>6940</v>
      </c>
      <c r="I28" s="51">
        <v>8.5</v>
      </c>
      <c r="J28" s="51">
        <v>5899</v>
      </c>
      <c r="K28" s="51">
        <v>9</v>
      </c>
      <c r="L28" s="51">
        <v>6246</v>
      </c>
    </row>
    <row r="29" spans="1:12" ht="15" thickBot="1" x14ac:dyDescent="0.4">
      <c r="B29" s="598">
        <v>23</v>
      </c>
      <c r="C29" s="598" t="s">
        <v>472</v>
      </c>
      <c r="D29" s="598" t="s">
        <v>499</v>
      </c>
      <c r="E29" s="598" t="s">
        <v>4</v>
      </c>
      <c r="F29" s="598">
        <v>6</v>
      </c>
      <c r="G29" s="27">
        <v>50</v>
      </c>
      <c r="H29" s="51">
        <v>300</v>
      </c>
      <c r="I29" s="51">
        <v>110</v>
      </c>
      <c r="J29" s="51">
        <v>660</v>
      </c>
      <c r="K29" s="51">
        <v>75</v>
      </c>
      <c r="L29" s="51">
        <v>450</v>
      </c>
    </row>
    <row r="30" spans="1:12" ht="15" thickBot="1" x14ac:dyDescent="0.4">
      <c r="B30" s="598">
        <v>24</v>
      </c>
      <c r="C30" s="598" t="s">
        <v>472</v>
      </c>
      <c r="D30" s="598" t="s">
        <v>500</v>
      </c>
      <c r="E30" s="598" t="s">
        <v>4</v>
      </c>
      <c r="F30" s="598">
        <v>4</v>
      </c>
      <c r="G30" s="27">
        <v>70</v>
      </c>
      <c r="H30" s="51">
        <v>280</v>
      </c>
      <c r="I30" s="51">
        <v>95</v>
      </c>
      <c r="J30" s="51">
        <v>380</v>
      </c>
      <c r="K30" s="51">
        <v>75</v>
      </c>
      <c r="L30" s="51">
        <v>300</v>
      </c>
    </row>
    <row r="31" spans="1:12" ht="15" thickBot="1" x14ac:dyDescent="0.4">
      <c r="B31" s="598">
        <v>25</v>
      </c>
      <c r="C31" s="598" t="s">
        <v>472</v>
      </c>
      <c r="D31" s="598" t="s">
        <v>501</v>
      </c>
      <c r="E31" s="598" t="s">
        <v>4</v>
      </c>
      <c r="F31" s="598">
        <v>16</v>
      </c>
      <c r="G31" s="27">
        <v>70</v>
      </c>
      <c r="H31" s="51">
        <v>1120</v>
      </c>
      <c r="I31" s="51">
        <v>66</v>
      </c>
      <c r="J31" s="51">
        <v>1056</v>
      </c>
      <c r="K31" s="51">
        <v>150</v>
      </c>
      <c r="L31" s="51">
        <v>2400</v>
      </c>
    </row>
    <row r="32" spans="1:12" ht="15" thickBot="1" x14ac:dyDescent="0.4">
      <c r="B32" s="598">
        <v>26</v>
      </c>
      <c r="C32" s="598">
        <v>204</v>
      </c>
      <c r="D32" s="598" t="s">
        <v>502</v>
      </c>
      <c r="E32" s="598" t="s">
        <v>4</v>
      </c>
      <c r="F32" s="598">
        <v>20</v>
      </c>
      <c r="G32" s="27">
        <v>80</v>
      </c>
      <c r="H32" s="51">
        <v>1600</v>
      </c>
      <c r="I32" s="51">
        <v>65</v>
      </c>
      <c r="J32" s="51">
        <v>1300</v>
      </c>
      <c r="K32" s="51">
        <v>100</v>
      </c>
      <c r="L32" s="51">
        <v>2000</v>
      </c>
    </row>
    <row r="33" spans="1:12" ht="15" thickBot="1" x14ac:dyDescent="0.4">
      <c r="B33" s="598">
        <v>27</v>
      </c>
      <c r="C33" s="598">
        <v>204</v>
      </c>
      <c r="D33" s="598" t="s">
        <v>503</v>
      </c>
      <c r="E33" s="598" t="s">
        <v>8</v>
      </c>
      <c r="F33" s="598">
        <v>200</v>
      </c>
      <c r="G33" s="27">
        <v>2</v>
      </c>
      <c r="H33" s="51">
        <v>400</v>
      </c>
      <c r="I33" s="51">
        <v>1</v>
      </c>
      <c r="J33" s="51">
        <v>200</v>
      </c>
      <c r="K33" s="51">
        <v>5</v>
      </c>
      <c r="L33" s="51">
        <v>1000</v>
      </c>
    </row>
    <row r="34" spans="1:12" ht="15" thickBot="1" x14ac:dyDescent="0.4">
      <c r="A34" t="s">
        <v>504</v>
      </c>
      <c r="B34" s="598">
        <v>28</v>
      </c>
      <c r="C34" s="598">
        <v>659</v>
      </c>
      <c r="D34" s="598" t="s">
        <v>505</v>
      </c>
      <c r="E34" s="598" t="s">
        <v>4</v>
      </c>
      <c r="F34" s="598">
        <v>8</v>
      </c>
      <c r="G34" s="27">
        <v>40</v>
      </c>
      <c r="H34" s="51">
        <v>320</v>
      </c>
      <c r="I34" s="51">
        <v>97</v>
      </c>
      <c r="J34" s="51">
        <v>776</v>
      </c>
      <c r="K34" s="51">
        <v>45</v>
      </c>
      <c r="L34" s="51">
        <v>360</v>
      </c>
    </row>
    <row r="35" spans="1:12" ht="15" thickBot="1" x14ac:dyDescent="0.4">
      <c r="A35" t="s">
        <v>506</v>
      </c>
      <c r="B35" s="598">
        <v>29</v>
      </c>
      <c r="C35" s="598">
        <v>661</v>
      </c>
      <c r="D35" s="598" t="s">
        <v>507</v>
      </c>
      <c r="E35" s="598" t="s">
        <v>10</v>
      </c>
      <c r="F35" s="598">
        <v>5</v>
      </c>
      <c r="G35" s="27">
        <v>350</v>
      </c>
      <c r="H35" s="51">
        <v>1750</v>
      </c>
      <c r="I35" s="51">
        <v>585</v>
      </c>
      <c r="J35" s="51">
        <v>2925</v>
      </c>
      <c r="K35" s="51">
        <v>400</v>
      </c>
      <c r="L35" s="51">
        <v>2000</v>
      </c>
    </row>
    <row r="36" spans="1:12" ht="15" thickBot="1" x14ac:dyDescent="0.4">
      <c r="B36" s="598">
        <v>30</v>
      </c>
      <c r="C36" s="598">
        <v>661</v>
      </c>
      <c r="D36" s="598" t="s">
        <v>508</v>
      </c>
      <c r="E36" s="598" t="s">
        <v>10</v>
      </c>
      <c r="F36" s="598">
        <v>91</v>
      </c>
      <c r="G36" s="27">
        <v>60</v>
      </c>
      <c r="H36" s="51">
        <v>5460</v>
      </c>
      <c r="I36" s="51">
        <v>60</v>
      </c>
      <c r="J36" s="51">
        <v>5460</v>
      </c>
      <c r="K36" s="51">
        <v>45</v>
      </c>
      <c r="L36" s="51">
        <v>4095</v>
      </c>
    </row>
    <row r="37" spans="1:12" ht="15" thickBot="1" x14ac:dyDescent="0.4">
      <c r="B37" s="598">
        <v>31</v>
      </c>
      <c r="C37" s="598">
        <v>661</v>
      </c>
      <c r="D37" s="598" t="s">
        <v>509</v>
      </c>
      <c r="E37" s="598" t="s">
        <v>10</v>
      </c>
      <c r="F37" s="598">
        <v>50</v>
      </c>
      <c r="G37" s="27">
        <v>60</v>
      </c>
      <c r="H37" s="51">
        <v>3000</v>
      </c>
      <c r="I37" s="51">
        <v>60</v>
      </c>
      <c r="J37" s="51">
        <v>3000</v>
      </c>
      <c r="K37" s="51">
        <v>50</v>
      </c>
      <c r="L37" s="51">
        <v>2500</v>
      </c>
    </row>
    <row r="38" spans="1:12" ht="15" thickBot="1" x14ac:dyDescent="0.4">
      <c r="B38" s="598">
        <v>32</v>
      </c>
      <c r="C38" s="598">
        <v>661</v>
      </c>
      <c r="D38" s="598" t="s">
        <v>510</v>
      </c>
      <c r="E38" s="598" t="s">
        <v>10</v>
      </c>
      <c r="F38" s="598">
        <v>53</v>
      </c>
      <c r="G38" s="27">
        <v>30</v>
      </c>
      <c r="H38" s="51">
        <v>1590</v>
      </c>
      <c r="I38" s="51">
        <v>68</v>
      </c>
      <c r="J38" s="51">
        <v>3604</v>
      </c>
      <c r="K38" s="51">
        <v>25</v>
      </c>
      <c r="L38" s="51">
        <v>1325</v>
      </c>
    </row>
    <row r="39" spans="1:12" ht="15" thickBot="1" x14ac:dyDescent="0.4">
      <c r="A39" t="s">
        <v>511</v>
      </c>
      <c r="B39" s="598">
        <v>33</v>
      </c>
      <c r="C39" s="598">
        <v>614</v>
      </c>
      <c r="D39" s="598" t="s">
        <v>512</v>
      </c>
      <c r="E39" s="598" t="s">
        <v>100</v>
      </c>
      <c r="F39" s="598">
        <v>1</v>
      </c>
      <c r="G39" s="27">
        <v>500</v>
      </c>
      <c r="H39" s="51">
        <v>500</v>
      </c>
      <c r="I39" s="51">
        <v>1500</v>
      </c>
      <c r="J39" s="51">
        <v>1500</v>
      </c>
      <c r="K39" s="51">
        <v>5000</v>
      </c>
      <c r="L39" s="51">
        <v>5000</v>
      </c>
    </row>
    <row r="40" spans="1:12" ht="15" thickBot="1" x14ac:dyDescent="0.4">
      <c r="A40" t="s">
        <v>513</v>
      </c>
      <c r="B40" s="598">
        <v>34</v>
      </c>
      <c r="C40" s="598">
        <v>623</v>
      </c>
      <c r="D40" s="598" t="s">
        <v>292</v>
      </c>
      <c r="E40" s="598" t="s">
        <v>100</v>
      </c>
      <c r="F40" s="598">
        <v>1</v>
      </c>
      <c r="G40" s="27">
        <v>10000</v>
      </c>
      <c r="H40" s="51">
        <v>10000</v>
      </c>
      <c r="I40" s="51">
        <v>3000</v>
      </c>
      <c r="J40" s="51">
        <v>3000</v>
      </c>
      <c r="K40" s="51">
        <v>0</v>
      </c>
      <c r="L40" s="51">
        <v>0</v>
      </c>
    </row>
    <row r="41" spans="1:12" ht="15" thickBot="1" x14ac:dyDescent="0.4">
      <c r="B41" s="598">
        <v>35</v>
      </c>
      <c r="C41" s="598">
        <v>624</v>
      </c>
      <c r="D41" s="598" t="s">
        <v>51</v>
      </c>
      <c r="E41" s="598" t="s">
        <v>100</v>
      </c>
      <c r="F41" s="598">
        <v>1</v>
      </c>
      <c r="G41" s="27">
        <v>20000</v>
      </c>
      <c r="H41" s="51">
        <v>20000</v>
      </c>
      <c r="I41" s="51">
        <v>4000</v>
      </c>
      <c r="J41" s="51">
        <v>4000</v>
      </c>
      <c r="K41" s="51">
        <v>20000</v>
      </c>
      <c r="L41" s="51">
        <v>20000</v>
      </c>
    </row>
    <row r="42" spans="1:12" ht="15" thickBot="1" x14ac:dyDescent="0.4">
      <c r="B42" s="598">
        <v>36</v>
      </c>
      <c r="C42" s="598">
        <v>630</v>
      </c>
      <c r="D42" s="598" t="s">
        <v>135</v>
      </c>
      <c r="E42" s="598" t="s">
        <v>131</v>
      </c>
      <c r="F42" s="598">
        <v>64</v>
      </c>
      <c r="G42" s="27">
        <v>28</v>
      </c>
      <c r="H42" s="51">
        <v>1792</v>
      </c>
      <c r="I42" s="51">
        <v>13</v>
      </c>
      <c r="J42" s="51">
        <v>832</v>
      </c>
      <c r="K42" s="51">
        <v>25</v>
      </c>
      <c r="L42" s="51">
        <v>1600</v>
      </c>
    </row>
    <row r="43" spans="1:12" ht="15" thickBot="1" x14ac:dyDescent="0.4">
      <c r="B43" s="598">
        <v>37</v>
      </c>
      <c r="C43" s="598">
        <v>630</v>
      </c>
      <c r="D43" s="598" t="s">
        <v>514</v>
      </c>
      <c r="E43" s="598" t="s">
        <v>110</v>
      </c>
      <c r="F43" s="598">
        <v>84</v>
      </c>
      <c r="G43" s="27">
        <v>11</v>
      </c>
      <c r="H43" s="51">
        <v>924</v>
      </c>
      <c r="I43" s="51">
        <v>15</v>
      </c>
      <c r="J43" s="51">
        <v>1260</v>
      </c>
      <c r="K43" s="51">
        <v>10</v>
      </c>
      <c r="L43" s="51">
        <v>840</v>
      </c>
    </row>
    <row r="44" spans="1:12" ht="15" thickBot="1" x14ac:dyDescent="0.4">
      <c r="B44" s="598">
        <v>38</v>
      </c>
      <c r="C44" s="598">
        <v>642</v>
      </c>
      <c r="D44" s="598" t="s">
        <v>137</v>
      </c>
      <c r="E44" s="598" t="s">
        <v>110</v>
      </c>
      <c r="F44" s="598">
        <v>64</v>
      </c>
      <c r="G44" s="27">
        <v>45</v>
      </c>
      <c r="H44" s="51">
        <v>2880</v>
      </c>
      <c r="I44" s="51">
        <v>25</v>
      </c>
      <c r="J44" s="51">
        <v>1600</v>
      </c>
      <c r="K44" s="51">
        <v>35</v>
      </c>
      <c r="L44" s="51">
        <v>2240</v>
      </c>
    </row>
    <row r="45" spans="1:12" ht="15" thickBot="1" x14ac:dyDescent="0.4">
      <c r="B45" s="598">
        <v>39</v>
      </c>
      <c r="C45" s="598" t="s">
        <v>472</v>
      </c>
      <c r="D45" s="598" t="s">
        <v>515</v>
      </c>
      <c r="E45" s="598" t="s">
        <v>10</v>
      </c>
      <c r="F45" s="598">
        <v>4</v>
      </c>
      <c r="G45" s="27">
        <v>125</v>
      </c>
      <c r="H45" s="51">
        <v>500</v>
      </c>
      <c r="I45" s="51">
        <v>145</v>
      </c>
      <c r="J45" s="51">
        <v>580</v>
      </c>
      <c r="K45" s="51">
        <v>250</v>
      </c>
      <c r="L45" s="51">
        <v>1000</v>
      </c>
    </row>
    <row r="46" spans="1:12" ht="15" thickBot="1" x14ac:dyDescent="0.4">
      <c r="B46" s="598">
        <v>40</v>
      </c>
      <c r="C46" s="598" t="s">
        <v>472</v>
      </c>
      <c r="D46" s="598" t="s">
        <v>516</v>
      </c>
      <c r="E46" s="598" t="s">
        <v>10</v>
      </c>
      <c r="F46" s="598">
        <v>2</v>
      </c>
      <c r="G46" s="27">
        <v>750</v>
      </c>
      <c r="H46" s="51">
        <v>1500</v>
      </c>
      <c r="I46" s="51">
        <v>310</v>
      </c>
      <c r="J46" s="51">
        <v>620</v>
      </c>
      <c r="K46" s="51">
        <v>0</v>
      </c>
      <c r="L46" s="51">
        <v>0</v>
      </c>
    </row>
    <row r="47" spans="1:12" ht="15" thickBot="1" x14ac:dyDescent="0.4">
      <c r="A47" t="s">
        <v>517</v>
      </c>
      <c r="B47" s="598">
        <v>41</v>
      </c>
      <c r="C47" s="598">
        <v>503</v>
      </c>
      <c r="D47" s="598" t="s">
        <v>421</v>
      </c>
      <c r="E47" s="598" t="s">
        <v>100</v>
      </c>
      <c r="F47" s="598">
        <v>1</v>
      </c>
      <c r="G47" s="27">
        <v>10000</v>
      </c>
      <c r="H47" s="51">
        <v>10000</v>
      </c>
      <c r="I47" s="51">
        <v>32000</v>
      </c>
      <c r="J47" s="51">
        <v>32000</v>
      </c>
      <c r="K47" s="51">
        <v>5000</v>
      </c>
      <c r="L47" s="51">
        <v>5000</v>
      </c>
    </row>
    <row r="48" spans="1:12" ht="15" thickBot="1" x14ac:dyDescent="0.4">
      <c r="A48" t="s">
        <v>518</v>
      </c>
      <c r="B48" s="598">
        <v>42</v>
      </c>
      <c r="C48" s="598">
        <v>503</v>
      </c>
      <c r="D48" s="598" t="s">
        <v>420</v>
      </c>
      <c r="E48" s="598" t="s">
        <v>100</v>
      </c>
      <c r="F48" s="598">
        <v>1</v>
      </c>
      <c r="G48" s="27">
        <v>1500</v>
      </c>
      <c r="H48" s="51">
        <v>1500</v>
      </c>
      <c r="I48" s="51">
        <v>54000</v>
      </c>
      <c r="J48" s="51">
        <v>54000</v>
      </c>
      <c r="K48" s="51">
        <v>0</v>
      </c>
      <c r="L48" s="51">
        <v>0</v>
      </c>
    </row>
    <row r="49" spans="2:12" ht="15" thickBot="1" x14ac:dyDescent="0.4">
      <c r="B49" s="598">
        <v>43</v>
      </c>
      <c r="C49" s="598">
        <v>505</v>
      </c>
      <c r="D49" s="598" t="s">
        <v>519</v>
      </c>
      <c r="E49" s="598" t="s">
        <v>100</v>
      </c>
      <c r="F49" s="598">
        <v>1</v>
      </c>
      <c r="G49" s="27">
        <v>10000</v>
      </c>
      <c r="H49" s="51">
        <v>10000</v>
      </c>
      <c r="I49" s="51">
        <v>9000</v>
      </c>
      <c r="J49" s="51">
        <v>9000</v>
      </c>
      <c r="K49" s="51">
        <v>15000</v>
      </c>
      <c r="L49" s="51">
        <v>15000</v>
      </c>
    </row>
    <row r="50" spans="2:12" ht="15" thickBot="1" x14ac:dyDescent="0.4">
      <c r="B50" s="598">
        <v>44</v>
      </c>
      <c r="C50" s="598">
        <v>507</v>
      </c>
      <c r="D50" s="598" t="s">
        <v>520</v>
      </c>
      <c r="E50" s="598" t="s">
        <v>110</v>
      </c>
      <c r="F50" s="598">
        <v>3390</v>
      </c>
      <c r="G50" s="27">
        <v>21</v>
      </c>
      <c r="H50" s="51">
        <v>71190</v>
      </c>
      <c r="I50" s="51">
        <v>10.5</v>
      </c>
      <c r="J50" s="51">
        <v>35595</v>
      </c>
      <c r="K50" s="51">
        <v>42</v>
      </c>
      <c r="L50" s="51">
        <v>142380</v>
      </c>
    </row>
    <row r="51" spans="2:12" ht="15" thickBot="1" x14ac:dyDescent="0.4">
      <c r="B51" s="598">
        <v>45</v>
      </c>
      <c r="C51" s="598">
        <v>507</v>
      </c>
      <c r="D51" s="598" t="s">
        <v>521</v>
      </c>
      <c r="E51" s="598" t="s">
        <v>110</v>
      </c>
      <c r="F51" s="598">
        <v>3170</v>
      </c>
      <c r="G51" s="27">
        <v>3</v>
      </c>
      <c r="H51" s="51">
        <v>9510</v>
      </c>
      <c r="I51" s="51">
        <v>11</v>
      </c>
      <c r="J51" s="51">
        <v>34870</v>
      </c>
      <c r="K51" s="51">
        <v>0</v>
      </c>
      <c r="L51" s="51">
        <v>0</v>
      </c>
    </row>
    <row r="52" spans="2:12" ht="15" thickBot="1" x14ac:dyDescent="0.4">
      <c r="B52" s="598">
        <v>46</v>
      </c>
      <c r="C52" s="598">
        <v>509</v>
      </c>
      <c r="D52" s="598" t="s">
        <v>422</v>
      </c>
      <c r="E52" s="598" t="s">
        <v>458</v>
      </c>
      <c r="F52" s="598">
        <v>8889</v>
      </c>
      <c r="G52" s="27">
        <v>1.5</v>
      </c>
      <c r="H52" s="51">
        <v>13333.5</v>
      </c>
      <c r="I52" s="51">
        <v>1.35</v>
      </c>
      <c r="J52" s="51">
        <v>12000.150000000001</v>
      </c>
      <c r="K52" s="51">
        <v>1.75</v>
      </c>
      <c r="L52" s="51">
        <v>15555.75</v>
      </c>
    </row>
    <row r="53" spans="2:12" ht="15" thickBot="1" x14ac:dyDescent="0.4">
      <c r="B53" s="598">
        <v>47</v>
      </c>
      <c r="C53" s="598">
        <v>511</v>
      </c>
      <c r="D53" s="598" t="s">
        <v>522</v>
      </c>
      <c r="E53" s="598" t="s">
        <v>4</v>
      </c>
      <c r="F53" s="598">
        <v>122</v>
      </c>
      <c r="G53" s="27">
        <v>500</v>
      </c>
      <c r="H53" s="51">
        <v>61000</v>
      </c>
      <c r="I53" s="51">
        <v>805</v>
      </c>
      <c r="J53" s="51">
        <v>98210</v>
      </c>
      <c r="K53" s="51">
        <v>400</v>
      </c>
      <c r="L53" s="51">
        <v>48800</v>
      </c>
    </row>
    <row r="54" spans="2:12" ht="15" thickBot="1" x14ac:dyDescent="0.4">
      <c r="B54" s="598">
        <v>48</v>
      </c>
      <c r="C54" s="598">
        <v>512</v>
      </c>
      <c r="D54" s="598" t="s">
        <v>523</v>
      </c>
      <c r="E54" s="598" t="s">
        <v>8</v>
      </c>
      <c r="F54" s="598">
        <v>54</v>
      </c>
      <c r="G54" s="27">
        <v>16</v>
      </c>
      <c r="H54" s="51">
        <v>864</v>
      </c>
      <c r="I54" s="51">
        <v>19</v>
      </c>
      <c r="J54" s="51">
        <v>1026</v>
      </c>
      <c r="K54" s="51">
        <v>20</v>
      </c>
      <c r="L54" s="51">
        <v>1080</v>
      </c>
    </row>
    <row r="55" spans="2:12" ht="15" thickBot="1" x14ac:dyDescent="0.4">
      <c r="B55" s="598">
        <v>49</v>
      </c>
      <c r="C55" s="598">
        <v>517</v>
      </c>
      <c r="D55" s="598" t="s">
        <v>524</v>
      </c>
      <c r="E55" s="598" t="s">
        <v>110</v>
      </c>
      <c r="F55" s="598">
        <v>545</v>
      </c>
      <c r="G55" s="27">
        <v>160</v>
      </c>
      <c r="H55" s="51">
        <v>87200</v>
      </c>
      <c r="I55" s="51">
        <v>205</v>
      </c>
      <c r="J55" s="51">
        <v>111725</v>
      </c>
      <c r="K55" s="51">
        <v>150</v>
      </c>
      <c r="L55" s="51">
        <v>81750</v>
      </c>
    </row>
    <row r="56" spans="2:12" ht="15" thickBot="1" x14ac:dyDescent="0.4">
      <c r="B56" s="598">
        <v>50</v>
      </c>
      <c r="C56" s="598">
        <v>518</v>
      </c>
      <c r="D56" s="598" t="s">
        <v>430</v>
      </c>
      <c r="E56" s="598" t="s">
        <v>4</v>
      </c>
      <c r="F56" s="598">
        <v>60</v>
      </c>
      <c r="G56" s="27">
        <v>70</v>
      </c>
      <c r="H56" s="51">
        <v>4200</v>
      </c>
      <c r="I56" s="51">
        <v>75</v>
      </c>
      <c r="J56" s="51">
        <v>4500</v>
      </c>
      <c r="K56" s="51">
        <v>75</v>
      </c>
      <c r="L56" s="51">
        <v>4500</v>
      </c>
    </row>
    <row r="57" spans="2:12" ht="15" thickBot="1" x14ac:dyDescent="0.4">
      <c r="B57" s="598">
        <v>51</v>
      </c>
      <c r="C57" s="598">
        <v>518</v>
      </c>
      <c r="D57" s="598" t="s">
        <v>525</v>
      </c>
      <c r="E57" s="598" t="s">
        <v>110</v>
      </c>
      <c r="F57" s="598">
        <v>67</v>
      </c>
      <c r="G57" s="27">
        <v>10</v>
      </c>
      <c r="H57" s="51">
        <v>670</v>
      </c>
      <c r="I57" s="51">
        <v>8</v>
      </c>
      <c r="J57" s="51">
        <v>536</v>
      </c>
      <c r="K57" s="51">
        <v>10</v>
      </c>
      <c r="L57" s="51">
        <v>670</v>
      </c>
    </row>
    <row r="58" spans="2:12" ht="15" thickBot="1" x14ac:dyDescent="0.4">
      <c r="B58" s="598">
        <v>52</v>
      </c>
      <c r="C58" s="598">
        <v>518</v>
      </c>
      <c r="D58" s="598" t="s">
        <v>526</v>
      </c>
      <c r="E58" s="598" t="s">
        <v>110</v>
      </c>
      <c r="F58" s="598">
        <v>40</v>
      </c>
      <c r="G58" s="27">
        <v>10</v>
      </c>
      <c r="H58" s="51">
        <v>400</v>
      </c>
      <c r="I58" s="51">
        <v>8</v>
      </c>
      <c r="J58" s="51">
        <v>320</v>
      </c>
      <c r="K58" s="51">
        <v>15</v>
      </c>
      <c r="L58" s="51">
        <v>600</v>
      </c>
    </row>
    <row r="59" spans="2:12" ht="15" thickBot="1" x14ac:dyDescent="0.4">
      <c r="B59" s="598">
        <v>53</v>
      </c>
      <c r="C59" s="598">
        <v>526</v>
      </c>
      <c r="D59" s="598" t="s">
        <v>527</v>
      </c>
      <c r="E59" s="598" t="s">
        <v>8</v>
      </c>
      <c r="F59" s="598">
        <v>92</v>
      </c>
      <c r="G59" s="27">
        <v>250</v>
      </c>
      <c r="H59" s="51">
        <v>23000</v>
      </c>
      <c r="I59" s="51">
        <v>150</v>
      </c>
      <c r="J59" s="51">
        <v>13800</v>
      </c>
      <c r="K59" s="51">
        <v>150</v>
      </c>
      <c r="L59" s="51">
        <v>13800</v>
      </c>
    </row>
    <row r="60" spans="2:12" ht="15" thickBot="1" x14ac:dyDescent="0.4">
      <c r="B60" s="598">
        <v>54</v>
      </c>
      <c r="C60" s="598">
        <v>601</v>
      </c>
      <c r="D60" s="598" t="s">
        <v>434</v>
      </c>
      <c r="E60" s="598" t="s">
        <v>4</v>
      </c>
      <c r="F60" s="598">
        <v>35</v>
      </c>
      <c r="G60" s="27">
        <v>80</v>
      </c>
      <c r="H60" s="51">
        <v>2800</v>
      </c>
      <c r="I60" s="51">
        <v>45</v>
      </c>
      <c r="J60" s="51">
        <v>1575</v>
      </c>
      <c r="K60" s="51">
        <v>75</v>
      </c>
      <c r="L60" s="51">
        <v>2625</v>
      </c>
    </row>
    <row r="61" spans="2:12" ht="15" thickBot="1" x14ac:dyDescent="0.4">
      <c r="B61" s="598">
        <v>55</v>
      </c>
      <c r="C61" s="598" t="s">
        <v>36</v>
      </c>
      <c r="D61" s="598" t="s">
        <v>528</v>
      </c>
      <c r="E61" s="598" t="s">
        <v>100</v>
      </c>
      <c r="F61" s="598">
        <v>1</v>
      </c>
      <c r="G61" s="27">
        <v>7000</v>
      </c>
      <c r="H61" s="51">
        <v>7000</v>
      </c>
      <c r="I61" s="51">
        <v>7800</v>
      </c>
      <c r="J61" s="51">
        <v>7800</v>
      </c>
      <c r="K61" s="51">
        <v>15000</v>
      </c>
      <c r="L61" s="51">
        <v>15000</v>
      </c>
    </row>
    <row r="62" spans="2:12" ht="15" thickBot="1" x14ac:dyDescent="0.4">
      <c r="B62" s="598">
        <v>56</v>
      </c>
      <c r="C62" s="598" t="s">
        <v>36</v>
      </c>
      <c r="D62" s="598" t="s">
        <v>529</v>
      </c>
      <c r="E62" s="598" t="s">
        <v>100</v>
      </c>
      <c r="F62" s="598">
        <v>1</v>
      </c>
      <c r="G62" s="27">
        <v>200000</v>
      </c>
      <c r="H62" s="51">
        <v>200000</v>
      </c>
      <c r="I62" s="51">
        <v>200000</v>
      </c>
      <c r="J62" s="51">
        <v>200000</v>
      </c>
      <c r="K62" s="51">
        <v>160000</v>
      </c>
      <c r="L62" s="51">
        <v>160000</v>
      </c>
    </row>
    <row r="63" spans="2:12" ht="15" thickBot="1" x14ac:dyDescent="0.4">
      <c r="B63" s="598">
        <v>57</v>
      </c>
      <c r="C63" s="598">
        <v>103</v>
      </c>
      <c r="D63" s="598" t="s">
        <v>141</v>
      </c>
      <c r="E63" s="598"/>
      <c r="F63" s="598">
        <v>1</v>
      </c>
      <c r="G63" s="27">
        <v>7500</v>
      </c>
      <c r="H63" s="51">
        <v>7500</v>
      </c>
      <c r="I63" s="51">
        <v>10000</v>
      </c>
      <c r="J63" s="51">
        <v>10000</v>
      </c>
      <c r="K63" s="51">
        <v>3579</v>
      </c>
      <c r="L63" s="51">
        <v>3579</v>
      </c>
    </row>
    <row r="64" spans="2:12" x14ac:dyDescent="0.35">
      <c r="F64" t="s">
        <v>481</v>
      </c>
      <c r="H64">
        <v>714830.85</v>
      </c>
      <c r="J64">
        <v>782304.4</v>
      </c>
      <c r="L64">
        <v>692187.93400000001</v>
      </c>
    </row>
    <row r="65" spans="12:12" x14ac:dyDescent="0.35">
      <c r="L65">
        <v>76056.86</v>
      </c>
    </row>
    <row r="66" spans="12:12" x14ac:dyDescent="0.35">
      <c r="L66">
        <v>768244.79399999999</v>
      </c>
    </row>
  </sheetData>
  <mergeCells count="3">
    <mergeCell ref="G5:H5"/>
    <mergeCell ref="I5:J5"/>
    <mergeCell ref="K5:L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48"/>
  <sheetViews>
    <sheetView workbookViewId="0">
      <selection activeCell="E2" sqref="E2:H2"/>
    </sheetView>
  </sheetViews>
  <sheetFormatPr defaultRowHeight="14.5" x14ac:dyDescent="0.35"/>
  <cols>
    <col min="2" max="2" width="37" customWidth="1"/>
    <col min="4" max="4" width="11" customWidth="1"/>
    <col min="5" max="8" width="16.54296875" customWidth="1"/>
  </cols>
  <sheetData>
    <row r="1" spans="1:8" ht="29" thickBot="1" x14ac:dyDescent="0.7">
      <c r="A1" s="1294" t="s">
        <v>3889</v>
      </c>
      <c r="B1" s="1294"/>
      <c r="C1" s="1294"/>
      <c r="D1" s="1294"/>
      <c r="E1" s="529"/>
      <c r="F1" s="1283"/>
      <c r="G1" s="529"/>
      <c r="H1" s="1283"/>
    </row>
    <row r="2" spans="1:8" ht="15" thickBot="1" x14ac:dyDescent="0.4">
      <c r="A2" s="581"/>
      <c r="B2" s="581"/>
      <c r="C2" s="581"/>
      <c r="D2" s="581"/>
      <c r="E2" s="1767" t="s">
        <v>1592</v>
      </c>
      <c r="F2" s="1768"/>
      <c r="G2" s="1767" t="s">
        <v>1593</v>
      </c>
      <c r="H2" s="1768"/>
    </row>
    <row r="3" spans="1:8" x14ac:dyDescent="0.35">
      <c r="A3" s="1537" t="s">
        <v>93</v>
      </c>
      <c r="B3" s="1945" t="s">
        <v>322</v>
      </c>
      <c r="C3" s="1945" t="s">
        <v>456</v>
      </c>
      <c r="D3" s="1538" t="s">
        <v>1187</v>
      </c>
      <c r="E3" s="1539" t="s">
        <v>456</v>
      </c>
      <c r="F3" s="1947" t="s">
        <v>3890</v>
      </c>
      <c r="G3" s="1539" t="s">
        <v>456</v>
      </c>
      <c r="H3" s="1947" t="s">
        <v>3890</v>
      </c>
    </row>
    <row r="4" spans="1:8" ht="15" thickBot="1" x14ac:dyDescent="0.4">
      <c r="A4" s="1540" t="s">
        <v>320</v>
      </c>
      <c r="B4" s="1946"/>
      <c r="C4" s="1946"/>
      <c r="D4" s="1541" t="s">
        <v>459</v>
      </c>
      <c r="E4" s="1542" t="s">
        <v>1189</v>
      </c>
      <c r="F4" s="1948"/>
      <c r="G4" s="1542" t="s">
        <v>1189</v>
      </c>
      <c r="H4" s="1948"/>
    </row>
    <row r="5" spans="1:8" ht="15" thickBot="1" x14ac:dyDescent="0.4">
      <c r="A5" s="1543">
        <v>1</v>
      </c>
      <c r="B5" s="1544" t="s">
        <v>51</v>
      </c>
      <c r="C5" s="1545" t="s">
        <v>100</v>
      </c>
      <c r="D5" s="1545">
        <v>1</v>
      </c>
      <c r="E5" s="1546">
        <v>6250</v>
      </c>
      <c r="F5" s="1546">
        <f>E5*D5</f>
        <v>6250</v>
      </c>
      <c r="G5" s="1546">
        <v>700.6</v>
      </c>
      <c r="H5" s="1546">
        <f>G5*D5</f>
        <v>700.6</v>
      </c>
    </row>
    <row r="6" spans="1:8" ht="15" thickBot="1" x14ac:dyDescent="0.4">
      <c r="A6" s="1543">
        <v>2</v>
      </c>
      <c r="B6" s="1544" t="s">
        <v>3165</v>
      </c>
      <c r="C6" s="1545" t="s">
        <v>100</v>
      </c>
      <c r="D6" s="1545">
        <v>1</v>
      </c>
      <c r="E6" s="1546">
        <v>3200</v>
      </c>
      <c r="F6" s="1546">
        <f>E6*D6</f>
        <v>3200</v>
      </c>
      <c r="G6" s="1546">
        <v>3587.75</v>
      </c>
      <c r="H6" s="1546">
        <f t="shared" ref="H6:H42" si="0">G6*D6</f>
        <v>3587.75</v>
      </c>
    </row>
    <row r="7" spans="1:8" ht="29.5" thickBot="1" x14ac:dyDescent="0.4">
      <c r="A7" s="1543">
        <v>3</v>
      </c>
      <c r="B7" s="1544" t="s">
        <v>3164</v>
      </c>
      <c r="C7" s="1545" t="s">
        <v>100</v>
      </c>
      <c r="D7" s="1545">
        <v>1</v>
      </c>
      <c r="E7" s="1546">
        <v>2275</v>
      </c>
      <c r="F7" s="1546">
        <f t="shared" ref="F7:F42" si="1">E7*D7</f>
        <v>2275</v>
      </c>
      <c r="G7" s="1546">
        <v>8090.8</v>
      </c>
      <c r="H7" s="1546">
        <f t="shared" si="0"/>
        <v>8090.8</v>
      </c>
    </row>
    <row r="8" spans="1:8" ht="15" thickBot="1" x14ac:dyDescent="0.4">
      <c r="A8" s="1543">
        <v>4</v>
      </c>
      <c r="B8" s="1544" t="s">
        <v>3166</v>
      </c>
      <c r="C8" s="1545" t="s">
        <v>100</v>
      </c>
      <c r="D8" s="1545">
        <v>1</v>
      </c>
      <c r="E8" s="1546">
        <v>8750</v>
      </c>
      <c r="F8" s="1546">
        <f t="shared" si="1"/>
        <v>8750</v>
      </c>
      <c r="G8" s="1546">
        <v>5491.8</v>
      </c>
      <c r="H8" s="1546">
        <f t="shared" si="0"/>
        <v>5491.8</v>
      </c>
    </row>
    <row r="9" spans="1:8" ht="15" thickBot="1" x14ac:dyDescent="0.4">
      <c r="A9" s="1543">
        <v>5</v>
      </c>
      <c r="B9" s="1544" t="s">
        <v>1194</v>
      </c>
      <c r="C9" s="1545" t="s">
        <v>100</v>
      </c>
      <c r="D9" s="1545">
        <v>1</v>
      </c>
      <c r="E9" s="1546">
        <v>500</v>
      </c>
      <c r="F9" s="1546">
        <f t="shared" si="1"/>
        <v>500</v>
      </c>
      <c r="G9" s="1546">
        <v>904</v>
      </c>
      <c r="H9" s="1546">
        <f t="shared" si="0"/>
        <v>904</v>
      </c>
    </row>
    <row r="10" spans="1:8" ht="15" thickBot="1" x14ac:dyDescent="0.4">
      <c r="A10" s="1543">
        <v>6</v>
      </c>
      <c r="B10" s="1547" t="s">
        <v>3891</v>
      </c>
      <c r="C10" s="1548" t="s">
        <v>3</v>
      </c>
      <c r="D10" s="1548">
        <v>2269</v>
      </c>
      <c r="E10" s="1549">
        <v>18</v>
      </c>
      <c r="F10" s="1549">
        <f t="shared" si="1"/>
        <v>40842</v>
      </c>
      <c r="G10" s="1549">
        <v>14.14</v>
      </c>
      <c r="H10" s="1546">
        <f t="shared" si="0"/>
        <v>32083.66</v>
      </c>
    </row>
    <row r="11" spans="1:8" ht="29.5" thickBot="1" x14ac:dyDescent="0.4">
      <c r="A11" s="1543">
        <v>7</v>
      </c>
      <c r="B11" s="1544" t="s">
        <v>3892</v>
      </c>
      <c r="C11" s="1545" t="s">
        <v>4</v>
      </c>
      <c r="D11" s="1545">
        <v>2</v>
      </c>
      <c r="E11" s="1546">
        <v>2050</v>
      </c>
      <c r="F11" s="1546">
        <f>E11*D11</f>
        <v>4100</v>
      </c>
      <c r="G11" s="1546">
        <v>1728.9</v>
      </c>
      <c r="H11" s="1546">
        <f t="shared" si="0"/>
        <v>3457.8</v>
      </c>
    </row>
    <row r="12" spans="1:8" ht="29.5" thickBot="1" x14ac:dyDescent="0.4">
      <c r="A12" s="1543">
        <v>8</v>
      </c>
      <c r="B12" s="1544" t="s">
        <v>3893</v>
      </c>
      <c r="C12" s="1545" t="s">
        <v>4</v>
      </c>
      <c r="D12" s="1548">
        <v>21</v>
      </c>
      <c r="E12" s="1546">
        <v>134</v>
      </c>
      <c r="F12" s="1546">
        <f>E12*D12</f>
        <v>2814</v>
      </c>
      <c r="G12" s="1546">
        <v>179.19</v>
      </c>
      <c r="H12" s="1546">
        <f t="shared" si="0"/>
        <v>3762.99</v>
      </c>
    </row>
    <row r="13" spans="1:8" ht="15" thickBot="1" x14ac:dyDescent="0.4">
      <c r="A13" s="1543">
        <v>9</v>
      </c>
      <c r="B13" s="1544" t="s">
        <v>3894</v>
      </c>
      <c r="C13" s="1545" t="s">
        <v>8</v>
      </c>
      <c r="D13" s="1548">
        <v>63</v>
      </c>
      <c r="E13" s="1546">
        <v>10</v>
      </c>
      <c r="F13" s="1546">
        <f>E13*D13</f>
        <v>630</v>
      </c>
      <c r="G13" s="1546">
        <v>14.98</v>
      </c>
      <c r="H13" s="1546">
        <f t="shared" si="0"/>
        <v>943.74</v>
      </c>
    </row>
    <row r="14" spans="1:8" ht="29.5" thickBot="1" x14ac:dyDescent="0.4">
      <c r="A14" s="1543">
        <v>10</v>
      </c>
      <c r="B14" s="1544" t="s">
        <v>3895</v>
      </c>
      <c r="C14" s="1545" t="s">
        <v>4</v>
      </c>
      <c r="D14" s="1548">
        <v>2</v>
      </c>
      <c r="E14" s="1546">
        <v>350</v>
      </c>
      <c r="F14" s="1546">
        <f>E14*D14</f>
        <v>700</v>
      </c>
      <c r="G14" s="1546">
        <v>1130</v>
      </c>
      <c r="H14" s="1546">
        <f t="shared" si="0"/>
        <v>2260</v>
      </c>
    </row>
    <row r="15" spans="1:8" ht="15" thickBot="1" x14ac:dyDescent="0.4">
      <c r="A15" s="1543">
        <v>11</v>
      </c>
      <c r="B15" s="1547" t="s">
        <v>3896</v>
      </c>
      <c r="C15" s="1548" t="s">
        <v>10</v>
      </c>
      <c r="D15" s="1548">
        <v>42</v>
      </c>
      <c r="E15" s="1549">
        <v>79.75</v>
      </c>
      <c r="F15" s="1549">
        <f t="shared" si="1"/>
        <v>3349.5</v>
      </c>
      <c r="G15" s="1549">
        <v>53.11</v>
      </c>
      <c r="H15" s="1546">
        <f t="shared" si="0"/>
        <v>2230.62</v>
      </c>
    </row>
    <row r="16" spans="1:8" ht="15" thickBot="1" x14ac:dyDescent="0.4">
      <c r="A16" s="1543">
        <v>12</v>
      </c>
      <c r="B16" s="1547" t="s">
        <v>3897</v>
      </c>
      <c r="C16" s="1548" t="s">
        <v>10</v>
      </c>
      <c r="D16" s="1548">
        <v>42</v>
      </c>
      <c r="E16" s="1549">
        <v>89.5</v>
      </c>
      <c r="F16" s="1549">
        <f t="shared" si="1"/>
        <v>3759</v>
      </c>
      <c r="G16" s="1549">
        <v>55.37</v>
      </c>
      <c r="H16" s="1546">
        <f t="shared" si="0"/>
        <v>2325.54</v>
      </c>
    </row>
    <row r="17" spans="1:8" ht="15" thickBot="1" x14ac:dyDescent="0.4">
      <c r="A17" s="1543">
        <v>13</v>
      </c>
      <c r="B17" s="1544" t="s">
        <v>3898</v>
      </c>
      <c r="C17" s="1545" t="s">
        <v>10</v>
      </c>
      <c r="D17" s="1545">
        <v>1</v>
      </c>
      <c r="E17" s="1546">
        <v>1320</v>
      </c>
      <c r="F17" s="1546">
        <f t="shared" si="1"/>
        <v>1320</v>
      </c>
      <c r="G17" s="1546">
        <v>10735</v>
      </c>
      <c r="H17" s="1546">
        <f t="shared" si="0"/>
        <v>10735</v>
      </c>
    </row>
    <row r="18" spans="1:8" ht="15" thickBot="1" x14ac:dyDescent="0.4">
      <c r="A18" s="1543">
        <v>14</v>
      </c>
      <c r="B18" s="1544" t="s">
        <v>3899</v>
      </c>
      <c r="C18" s="1545" t="s">
        <v>10</v>
      </c>
      <c r="D18" s="1545">
        <v>2</v>
      </c>
      <c r="E18" s="1546">
        <v>18809</v>
      </c>
      <c r="F18" s="1546">
        <f t="shared" si="1"/>
        <v>37618</v>
      </c>
      <c r="G18" s="1546">
        <v>9746.25</v>
      </c>
      <c r="H18" s="1546">
        <f t="shared" si="0"/>
        <v>19492.5</v>
      </c>
    </row>
    <row r="19" spans="1:8" ht="15" thickBot="1" x14ac:dyDescent="0.4">
      <c r="A19" s="1543">
        <v>15</v>
      </c>
      <c r="B19" s="1544" t="s">
        <v>3900</v>
      </c>
      <c r="C19" s="1545" t="s">
        <v>10</v>
      </c>
      <c r="D19" s="1545">
        <v>11</v>
      </c>
      <c r="E19" s="1546">
        <v>767</v>
      </c>
      <c r="F19" s="1546">
        <f t="shared" si="1"/>
        <v>8437</v>
      </c>
      <c r="G19" s="1546">
        <v>513.64</v>
      </c>
      <c r="H19" s="1546">
        <f t="shared" si="0"/>
        <v>5650.04</v>
      </c>
    </row>
    <row r="20" spans="1:8" ht="15" thickBot="1" x14ac:dyDescent="0.4">
      <c r="A20" s="1543">
        <v>16</v>
      </c>
      <c r="B20" s="1550" t="s">
        <v>3901</v>
      </c>
      <c r="C20" s="1548" t="s">
        <v>3</v>
      </c>
      <c r="D20" s="1548">
        <v>342</v>
      </c>
      <c r="E20" s="1549">
        <v>14.35</v>
      </c>
      <c r="F20" s="1549">
        <f t="shared" si="1"/>
        <v>4907.7</v>
      </c>
      <c r="G20" s="1549">
        <v>15.82</v>
      </c>
      <c r="H20" s="1546">
        <f t="shared" si="0"/>
        <v>5410.4400000000005</v>
      </c>
    </row>
    <row r="21" spans="1:8" ht="15" thickBot="1" x14ac:dyDescent="0.4">
      <c r="A21" s="1543">
        <v>17</v>
      </c>
      <c r="B21" s="1550" t="s">
        <v>3902</v>
      </c>
      <c r="C21" s="1548" t="s">
        <v>3</v>
      </c>
      <c r="D21" s="1548">
        <v>120</v>
      </c>
      <c r="E21" s="1549">
        <v>66</v>
      </c>
      <c r="F21" s="1549">
        <f>E21*D21</f>
        <v>7920</v>
      </c>
      <c r="G21" s="1549">
        <v>20.34</v>
      </c>
      <c r="H21" s="1546">
        <f t="shared" si="0"/>
        <v>2440.8000000000002</v>
      </c>
    </row>
    <row r="22" spans="1:8" ht="15" thickBot="1" x14ac:dyDescent="0.4">
      <c r="A22" s="1543">
        <v>18</v>
      </c>
      <c r="B22" s="1551" t="s">
        <v>3903</v>
      </c>
      <c r="C22" s="1545" t="s">
        <v>3</v>
      </c>
      <c r="D22" s="1552">
        <v>180</v>
      </c>
      <c r="E22" s="1546">
        <v>3</v>
      </c>
      <c r="F22" s="1546">
        <f t="shared" ref="F22" si="2">E22*D22</f>
        <v>540</v>
      </c>
      <c r="G22" s="1546">
        <v>16.05</v>
      </c>
      <c r="H22" s="1546">
        <f t="shared" si="0"/>
        <v>2889</v>
      </c>
    </row>
    <row r="23" spans="1:8" ht="15" thickBot="1" x14ac:dyDescent="0.4">
      <c r="A23" s="1543">
        <v>19</v>
      </c>
      <c r="B23" s="1551" t="s">
        <v>3904</v>
      </c>
      <c r="C23" s="1545" t="s">
        <v>3</v>
      </c>
      <c r="D23" s="1552">
        <v>3060</v>
      </c>
      <c r="E23" s="1546">
        <v>6.9</v>
      </c>
      <c r="F23" s="1546">
        <f t="shared" si="1"/>
        <v>21114</v>
      </c>
      <c r="G23" s="1546">
        <v>15.03</v>
      </c>
      <c r="H23" s="1546">
        <f t="shared" si="0"/>
        <v>45991.799999999996</v>
      </c>
    </row>
    <row r="24" spans="1:8" ht="15" thickBot="1" x14ac:dyDescent="0.4">
      <c r="A24" s="1543">
        <v>20</v>
      </c>
      <c r="B24" s="1551" t="s">
        <v>3905</v>
      </c>
      <c r="C24" s="1545" t="s">
        <v>3</v>
      </c>
      <c r="D24" s="1552">
        <v>240</v>
      </c>
      <c r="E24" s="1546">
        <v>19.399999999999999</v>
      </c>
      <c r="F24" s="1546">
        <f t="shared" si="1"/>
        <v>4656</v>
      </c>
      <c r="G24" s="1546">
        <v>13.56</v>
      </c>
      <c r="H24" s="1546">
        <f t="shared" si="0"/>
        <v>3254.4</v>
      </c>
    </row>
    <row r="25" spans="1:8" ht="15" thickBot="1" x14ac:dyDescent="0.4">
      <c r="A25" s="1543">
        <v>21</v>
      </c>
      <c r="B25" s="1550" t="s">
        <v>3906</v>
      </c>
      <c r="C25" s="1548" t="s">
        <v>3</v>
      </c>
      <c r="D25" s="1548">
        <v>1026</v>
      </c>
      <c r="E25" s="1549">
        <v>0.4</v>
      </c>
      <c r="F25" s="1549">
        <f>E25*D25</f>
        <v>410.40000000000003</v>
      </c>
      <c r="G25" s="1549">
        <v>2.2599999999999998</v>
      </c>
      <c r="H25" s="1546">
        <f t="shared" si="0"/>
        <v>2318.7599999999998</v>
      </c>
    </row>
    <row r="26" spans="1:8" ht="15" thickBot="1" x14ac:dyDescent="0.4">
      <c r="A26" s="1543">
        <v>22</v>
      </c>
      <c r="B26" s="1550" t="s">
        <v>3907</v>
      </c>
      <c r="C26" s="1548" t="s">
        <v>3</v>
      </c>
      <c r="D26" s="1548">
        <v>180</v>
      </c>
      <c r="E26" s="1549">
        <v>0.7</v>
      </c>
      <c r="F26" s="1549">
        <f>E26*D26</f>
        <v>125.99999999999999</v>
      </c>
      <c r="G26" s="1549">
        <v>1.81</v>
      </c>
      <c r="H26" s="1546">
        <f t="shared" si="0"/>
        <v>325.8</v>
      </c>
    </row>
    <row r="27" spans="1:8" ht="15" thickBot="1" x14ac:dyDescent="0.4">
      <c r="A27" s="1543">
        <v>23</v>
      </c>
      <c r="B27" s="1551" t="s">
        <v>3908</v>
      </c>
      <c r="C27" s="1545" t="s">
        <v>3</v>
      </c>
      <c r="D27" s="1552">
        <v>3600</v>
      </c>
      <c r="E27" s="1546">
        <v>1.7</v>
      </c>
      <c r="F27" s="1546">
        <f t="shared" si="1"/>
        <v>6120</v>
      </c>
      <c r="G27" s="1546">
        <v>1.63</v>
      </c>
      <c r="H27" s="1546">
        <f t="shared" si="0"/>
        <v>5868</v>
      </c>
    </row>
    <row r="28" spans="1:8" ht="15" thickBot="1" x14ac:dyDescent="0.4">
      <c r="A28" s="1543">
        <v>24</v>
      </c>
      <c r="B28" s="1544" t="s">
        <v>3909</v>
      </c>
      <c r="C28" s="1545" t="s">
        <v>3</v>
      </c>
      <c r="D28" s="1552">
        <v>9180</v>
      </c>
      <c r="E28" s="1546">
        <v>5.15</v>
      </c>
      <c r="F28" s="1546">
        <f t="shared" si="1"/>
        <v>47277</v>
      </c>
      <c r="G28" s="1546">
        <v>5.26</v>
      </c>
      <c r="H28" s="1546">
        <f t="shared" si="0"/>
        <v>48286.799999999996</v>
      </c>
    </row>
    <row r="29" spans="1:8" ht="15" thickBot="1" x14ac:dyDescent="0.4">
      <c r="A29" s="1543">
        <v>25</v>
      </c>
      <c r="B29" s="1544" t="s">
        <v>3206</v>
      </c>
      <c r="C29" s="1545" t="s">
        <v>10</v>
      </c>
      <c r="D29" s="1552">
        <v>4</v>
      </c>
      <c r="E29" s="1546">
        <v>1350</v>
      </c>
      <c r="F29" s="1546">
        <f>E29*D29</f>
        <v>5400</v>
      </c>
      <c r="G29" s="1546">
        <v>852.59</v>
      </c>
      <c r="H29" s="1546">
        <f t="shared" si="0"/>
        <v>3410.36</v>
      </c>
    </row>
    <row r="30" spans="1:8" ht="15" thickBot="1" x14ac:dyDescent="0.4">
      <c r="A30" s="1543">
        <v>26</v>
      </c>
      <c r="B30" s="1551" t="s">
        <v>3910</v>
      </c>
      <c r="C30" s="1545" t="s">
        <v>10</v>
      </c>
      <c r="D30" s="1552">
        <v>1</v>
      </c>
      <c r="E30" s="1553">
        <v>90</v>
      </c>
      <c r="F30" s="1546">
        <f t="shared" si="1"/>
        <v>90</v>
      </c>
      <c r="G30" s="1553">
        <v>1299.5</v>
      </c>
      <c r="H30" s="1546">
        <f t="shared" si="0"/>
        <v>1299.5</v>
      </c>
    </row>
    <row r="31" spans="1:8" ht="15" thickBot="1" x14ac:dyDescent="0.4">
      <c r="A31" s="1543">
        <v>27</v>
      </c>
      <c r="B31" s="1551" t="s">
        <v>3911</v>
      </c>
      <c r="C31" s="1545" t="s">
        <v>10</v>
      </c>
      <c r="D31" s="1552">
        <v>1</v>
      </c>
      <c r="E31" s="1546">
        <v>6950</v>
      </c>
      <c r="F31" s="1546">
        <f t="shared" si="1"/>
        <v>6950</v>
      </c>
      <c r="G31" s="1546">
        <v>800</v>
      </c>
      <c r="H31" s="1546">
        <f t="shared" si="0"/>
        <v>800</v>
      </c>
    </row>
    <row r="32" spans="1:8" ht="44" thickBot="1" x14ac:dyDescent="0.4">
      <c r="A32" s="1543">
        <v>28</v>
      </c>
      <c r="B32" s="1550" t="s">
        <v>3912</v>
      </c>
      <c r="C32" s="1545" t="s">
        <v>10</v>
      </c>
      <c r="D32" s="1552">
        <v>38</v>
      </c>
      <c r="E32" s="1546">
        <v>600</v>
      </c>
      <c r="F32" s="1546">
        <f t="shared" si="1"/>
        <v>22800</v>
      </c>
      <c r="G32" s="1546">
        <v>559.35</v>
      </c>
      <c r="H32" s="1546">
        <f t="shared" si="0"/>
        <v>21255.3</v>
      </c>
    </row>
    <row r="33" spans="1:8" ht="29.5" thickBot="1" x14ac:dyDescent="0.4">
      <c r="A33" s="1543">
        <v>29</v>
      </c>
      <c r="B33" s="1550" t="s">
        <v>3913</v>
      </c>
      <c r="C33" s="1545" t="s">
        <v>10</v>
      </c>
      <c r="D33" s="1552">
        <v>38</v>
      </c>
      <c r="E33" s="1546">
        <v>1170</v>
      </c>
      <c r="F33" s="1546">
        <f t="shared" si="1"/>
        <v>44460</v>
      </c>
      <c r="G33" s="1546">
        <v>1248.6500000000001</v>
      </c>
      <c r="H33" s="1546">
        <f t="shared" si="0"/>
        <v>47448.700000000004</v>
      </c>
    </row>
    <row r="34" spans="1:8" ht="15" thickBot="1" x14ac:dyDescent="0.4">
      <c r="A34" s="1543">
        <v>30</v>
      </c>
      <c r="B34" s="1550" t="s">
        <v>3914</v>
      </c>
      <c r="C34" s="1545" t="s">
        <v>10</v>
      </c>
      <c r="D34" s="1552">
        <v>2</v>
      </c>
      <c r="E34" s="1546">
        <v>995</v>
      </c>
      <c r="F34" s="1546">
        <f t="shared" si="1"/>
        <v>1990</v>
      </c>
      <c r="G34" s="1546">
        <v>1115.31</v>
      </c>
      <c r="H34" s="1546">
        <f t="shared" si="0"/>
        <v>2230.62</v>
      </c>
    </row>
    <row r="35" spans="1:8" ht="15" thickBot="1" x14ac:dyDescent="0.4">
      <c r="A35" s="1543">
        <v>31</v>
      </c>
      <c r="B35" s="1551" t="s">
        <v>3915</v>
      </c>
      <c r="C35" s="1545" t="s">
        <v>10</v>
      </c>
      <c r="D35" s="1552">
        <v>7</v>
      </c>
      <c r="E35" s="1546">
        <v>152.5</v>
      </c>
      <c r="F35" s="1546">
        <f t="shared" si="1"/>
        <v>1067.5</v>
      </c>
      <c r="G35" s="1546">
        <v>822.64</v>
      </c>
      <c r="H35" s="1546">
        <f t="shared" si="0"/>
        <v>5758.48</v>
      </c>
    </row>
    <row r="36" spans="1:8" ht="15" thickBot="1" x14ac:dyDescent="0.4">
      <c r="A36" s="1543">
        <v>32</v>
      </c>
      <c r="B36" s="1551" t="s">
        <v>3916</v>
      </c>
      <c r="C36" s="1545" t="s">
        <v>10</v>
      </c>
      <c r="D36" s="1552">
        <v>3</v>
      </c>
      <c r="E36" s="1546">
        <v>785</v>
      </c>
      <c r="F36" s="1546">
        <f t="shared" si="1"/>
        <v>2355</v>
      </c>
      <c r="G36" s="1546">
        <v>1695</v>
      </c>
      <c r="H36" s="1546">
        <f t="shared" si="0"/>
        <v>5085</v>
      </c>
    </row>
    <row r="37" spans="1:8" ht="15" thickBot="1" x14ac:dyDescent="0.4">
      <c r="A37" s="1543">
        <v>33</v>
      </c>
      <c r="B37" s="1551" t="s">
        <v>3917</v>
      </c>
      <c r="C37" s="1545" t="s">
        <v>10</v>
      </c>
      <c r="D37" s="1552">
        <v>1</v>
      </c>
      <c r="E37" s="1546">
        <v>1500</v>
      </c>
      <c r="F37" s="1546">
        <f t="shared" si="1"/>
        <v>1500</v>
      </c>
      <c r="G37" s="1546">
        <v>750</v>
      </c>
      <c r="H37" s="1546">
        <f t="shared" si="0"/>
        <v>750</v>
      </c>
    </row>
    <row r="38" spans="1:8" ht="15" thickBot="1" x14ac:dyDescent="0.4">
      <c r="A38" s="1543">
        <v>34</v>
      </c>
      <c r="B38" s="1551" t="s">
        <v>3918</v>
      </c>
      <c r="C38" s="1545" t="s">
        <v>10</v>
      </c>
      <c r="D38" s="1552">
        <v>1</v>
      </c>
      <c r="E38" s="1546">
        <v>280</v>
      </c>
      <c r="F38" s="1546">
        <f t="shared" si="1"/>
        <v>280</v>
      </c>
      <c r="G38" s="1546">
        <v>169.5</v>
      </c>
      <c r="H38" s="1546">
        <f t="shared" si="0"/>
        <v>169.5</v>
      </c>
    </row>
    <row r="39" spans="1:8" ht="15" thickBot="1" x14ac:dyDescent="0.4">
      <c r="A39" s="1543">
        <v>35</v>
      </c>
      <c r="B39" s="1551" t="s">
        <v>3203</v>
      </c>
      <c r="C39" s="1545" t="s">
        <v>8</v>
      </c>
      <c r="D39" s="1552">
        <v>600</v>
      </c>
      <c r="E39" s="1546">
        <v>6</v>
      </c>
      <c r="F39" s="1546">
        <f t="shared" si="1"/>
        <v>3600</v>
      </c>
      <c r="G39" s="1546">
        <v>8.14</v>
      </c>
      <c r="H39" s="1546">
        <f t="shared" si="0"/>
        <v>4884</v>
      </c>
    </row>
    <row r="40" spans="1:8" ht="15" thickBot="1" x14ac:dyDescent="0.4">
      <c r="A40" s="1543">
        <v>36</v>
      </c>
      <c r="B40" s="1551" t="s">
        <v>3919</v>
      </c>
      <c r="C40" s="1545" t="s">
        <v>3</v>
      </c>
      <c r="D40" s="1552">
        <v>100</v>
      </c>
      <c r="E40" s="1546">
        <v>14</v>
      </c>
      <c r="F40" s="1546">
        <f t="shared" si="1"/>
        <v>1400</v>
      </c>
      <c r="G40" s="1546">
        <v>14.02</v>
      </c>
      <c r="H40" s="1546">
        <f t="shared" si="0"/>
        <v>1402</v>
      </c>
    </row>
    <row r="41" spans="1:8" ht="15" thickBot="1" x14ac:dyDescent="0.4">
      <c r="A41" s="1543">
        <v>37</v>
      </c>
      <c r="B41" s="1550" t="s">
        <v>3920</v>
      </c>
      <c r="C41" s="1548" t="s">
        <v>100</v>
      </c>
      <c r="D41" s="1548">
        <v>1</v>
      </c>
      <c r="E41" s="1549">
        <v>5000</v>
      </c>
      <c r="F41" s="1549">
        <f t="shared" si="1"/>
        <v>5000</v>
      </c>
      <c r="G41" s="1549">
        <v>5000</v>
      </c>
      <c r="H41" s="1546">
        <f t="shared" si="0"/>
        <v>5000</v>
      </c>
    </row>
    <row r="42" spans="1:8" ht="15" thickBot="1" x14ac:dyDescent="0.4">
      <c r="A42" s="1543"/>
      <c r="B42" s="1551"/>
      <c r="C42" s="1545"/>
      <c r="D42" s="1552"/>
      <c r="E42" s="1546"/>
      <c r="F42" s="1546">
        <f t="shared" si="1"/>
        <v>0</v>
      </c>
      <c r="G42" s="1546"/>
      <c r="H42" s="1546">
        <f t="shared" si="0"/>
        <v>0</v>
      </c>
    </row>
    <row r="43" spans="1:8" ht="16" thickBot="1" x14ac:dyDescent="0.4">
      <c r="A43" s="1942" t="s">
        <v>1245</v>
      </c>
      <c r="B43" s="1943"/>
      <c r="C43" s="1943"/>
      <c r="D43" s="1943"/>
      <c r="E43" s="1944"/>
      <c r="F43" s="1554">
        <f>SUM(F5:F41)</f>
        <v>314508.09999999998</v>
      </c>
      <c r="G43" s="1365"/>
      <c r="H43" s="1554">
        <f>SUM(H5:H41)</f>
        <v>317996.09999999992</v>
      </c>
    </row>
    <row r="44" spans="1:8" x14ac:dyDescent="0.35">
      <c r="E44" s="529"/>
      <c r="F44" s="1283"/>
      <c r="G44" s="529"/>
      <c r="H44" s="1283"/>
    </row>
    <row r="45" spans="1:8" x14ac:dyDescent="0.35">
      <c r="E45" s="529"/>
      <c r="F45" s="1283"/>
      <c r="G45" s="529"/>
      <c r="H45" s="1283"/>
    </row>
    <row r="46" spans="1:8" x14ac:dyDescent="0.35">
      <c r="E46" s="529"/>
      <c r="F46" s="1283"/>
      <c r="G46" s="529"/>
      <c r="H46" s="1283"/>
    </row>
    <row r="47" spans="1:8" x14ac:dyDescent="0.35">
      <c r="E47" s="529"/>
      <c r="F47" s="1283"/>
      <c r="G47" s="529"/>
      <c r="H47" s="1283"/>
    </row>
    <row r="48" spans="1:8" x14ac:dyDescent="0.35">
      <c r="E48" s="529"/>
      <c r="F48" s="1283"/>
      <c r="G48" s="529"/>
      <c r="H48" s="1283"/>
    </row>
  </sheetData>
  <mergeCells count="7">
    <mergeCell ref="A43:E43"/>
    <mergeCell ref="E2:F2"/>
    <mergeCell ref="G2:H2"/>
    <mergeCell ref="B3:B4"/>
    <mergeCell ref="C3:C4"/>
    <mergeCell ref="F3:F4"/>
    <mergeCell ref="H3:H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149"/>
  <sheetViews>
    <sheetView workbookViewId="0">
      <selection activeCell="G5" sqref="G5"/>
    </sheetView>
  </sheetViews>
  <sheetFormatPr defaultRowHeight="14.5" x14ac:dyDescent="0.35"/>
  <cols>
    <col min="2" max="2" width="32.81640625" customWidth="1"/>
    <col min="5" max="14" width="16" customWidth="1"/>
  </cols>
  <sheetData>
    <row r="1" spans="1:15" ht="24" thickBot="1" x14ac:dyDescent="0.6">
      <c r="A1" s="1626" t="s">
        <v>3953</v>
      </c>
      <c r="B1" s="1500"/>
      <c r="C1" s="1500"/>
      <c r="D1" s="1500"/>
      <c r="E1" s="570"/>
      <c r="F1" s="570"/>
      <c r="G1" s="570"/>
      <c r="H1" s="570"/>
      <c r="I1" s="570"/>
      <c r="J1" s="570"/>
      <c r="K1" s="570"/>
      <c r="L1" s="570"/>
      <c r="M1" s="570"/>
      <c r="N1" s="570"/>
      <c r="O1" s="529"/>
    </row>
    <row r="2" spans="1:15" ht="15" thickBot="1" x14ac:dyDescent="0.4">
      <c r="A2" s="464"/>
      <c r="C2" s="464"/>
      <c r="D2" s="464"/>
      <c r="E2" s="1767" t="s">
        <v>1592</v>
      </c>
      <c r="F2" s="1768"/>
      <c r="G2" s="1767" t="s">
        <v>1593</v>
      </c>
      <c r="H2" s="1768"/>
      <c r="I2" s="1767" t="s">
        <v>1594</v>
      </c>
      <c r="J2" s="1768"/>
      <c r="K2" s="1767" t="s">
        <v>1595</v>
      </c>
      <c r="L2" s="1768"/>
      <c r="M2" s="1767" t="s">
        <v>1596</v>
      </c>
      <c r="N2" s="1768"/>
      <c r="O2" s="529"/>
    </row>
    <row r="3" spans="1:15" ht="15" thickBot="1" x14ac:dyDescent="0.4">
      <c r="A3" s="1577" t="s">
        <v>321</v>
      </c>
      <c r="B3" s="1578" t="s">
        <v>322</v>
      </c>
      <c r="C3" s="1579" t="s">
        <v>456</v>
      </c>
      <c r="D3" s="1578" t="s">
        <v>459</v>
      </c>
      <c r="E3" s="1580" t="s">
        <v>2237</v>
      </c>
      <c r="F3" s="1580" t="s">
        <v>3954</v>
      </c>
      <c r="G3" s="1580" t="s">
        <v>2237</v>
      </c>
      <c r="H3" s="1580" t="s">
        <v>3954</v>
      </c>
      <c r="I3" s="1580" t="s">
        <v>2237</v>
      </c>
      <c r="J3" s="1580" t="s">
        <v>3954</v>
      </c>
      <c r="K3" s="1580" t="s">
        <v>2237</v>
      </c>
      <c r="L3" s="1580" t="s">
        <v>3954</v>
      </c>
      <c r="M3" s="1580" t="s">
        <v>2237</v>
      </c>
      <c r="N3" s="1580" t="s">
        <v>3954</v>
      </c>
      <c r="O3" s="529"/>
    </row>
    <row r="4" spans="1:15" ht="15" thickBot="1" x14ac:dyDescent="0.4">
      <c r="A4" s="1581">
        <v>1</v>
      </c>
      <c r="B4" s="1582" t="s">
        <v>678</v>
      </c>
      <c r="C4" s="1583">
        <v>1</v>
      </c>
      <c r="D4" s="1583" t="s">
        <v>100</v>
      </c>
      <c r="E4" s="1584">
        <v>30800</v>
      </c>
      <c r="F4" s="1584">
        <f>E4*C4</f>
        <v>30800</v>
      </c>
      <c r="G4" s="1584">
        <v>32698</v>
      </c>
      <c r="H4" s="1584">
        <f>G4*C4</f>
        <v>32698</v>
      </c>
      <c r="I4" s="1584">
        <v>18101.34</v>
      </c>
      <c r="J4" s="1584">
        <f>I4*C4</f>
        <v>18101.34</v>
      </c>
      <c r="K4" s="1584">
        <v>2500</v>
      </c>
      <c r="L4" s="1584">
        <f>K4*C4</f>
        <v>2500</v>
      </c>
      <c r="M4" s="1584">
        <v>89000</v>
      </c>
      <c r="N4" s="1584">
        <f>M4*C4</f>
        <v>89000</v>
      </c>
      <c r="O4" s="529"/>
    </row>
    <row r="5" spans="1:15" ht="15" thickBot="1" x14ac:dyDescent="0.4">
      <c r="A5" s="1581">
        <v>2</v>
      </c>
      <c r="B5" s="1582" t="s">
        <v>679</v>
      </c>
      <c r="C5" s="1583">
        <v>1</v>
      </c>
      <c r="D5" s="1583" t="s">
        <v>100</v>
      </c>
      <c r="E5" s="1584">
        <v>825</v>
      </c>
      <c r="F5" s="1584">
        <f t="shared" ref="F5:F68" si="0">E5*C5</f>
        <v>825</v>
      </c>
      <c r="G5" s="1584">
        <v>14104</v>
      </c>
      <c r="H5" s="1584">
        <f t="shared" ref="H5:H68" si="1">G5*C5</f>
        <v>14104</v>
      </c>
      <c r="I5" s="1584">
        <v>9186.43</v>
      </c>
      <c r="J5" s="1584">
        <f t="shared" ref="J5:J68" si="2">I5*C5</f>
        <v>9186.43</v>
      </c>
      <c r="K5" s="1584">
        <v>4200</v>
      </c>
      <c r="L5" s="1584">
        <f t="shared" ref="L5:L68" si="3">K5*C5</f>
        <v>4200</v>
      </c>
      <c r="M5" s="1584">
        <v>37500</v>
      </c>
      <c r="N5" s="1584">
        <f t="shared" ref="N5:N68" si="4">M5*C5</f>
        <v>37500</v>
      </c>
      <c r="O5" s="529"/>
    </row>
    <row r="6" spans="1:15" ht="15" thickBot="1" x14ac:dyDescent="0.4">
      <c r="A6" s="1581">
        <v>3</v>
      </c>
      <c r="B6" s="1582" t="s">
        <v>292</v>
      </c>
      <c r="C6" s="1583">
        <v>1</v>
      </c>
      <c r="D6" s="1585" t="s">
        <v>100</v>
      </c>
      <c r="E6" s="1584">
        <v>11550</v>
      </c>
      <c r="F6" s="1584">
        <f t="shared" si="0"/>
        <v>11550</v>
      </c>
      <c r="G6" s="1584">
        <v>20437</v>
      </c>
      <c r="H6" s="1584">
        <f t="shared" si="1"/>
        <v>20437</v>
      </c>
      <c r="I6" s="1584">
        <v>30319.75</v>
      </c>
      <c r="J6" s="1584">
        <f t="shared" si="2"/>
        <v>30319.75</v>
      </c>
      <c r="K6" s="1584">
        <v>40000</v>
      </c>
      <c r="L6" s="1584">
        <f t="shared" si="3"/>
        <v>40000</v>
      </c>
      <c r="M6" s="1584">
        <v>59000</v>
      </c>
      <c r="N6" s="1584">
        <f t="shared" si="4"/>
        <v>59000</v>
      </c>
      <c r="O6" s="529"/>
    </row>
    <row r="7" spans="1:15" ht="15" thickBot="1" x14ac:dyDescent="0.4">
      <c r="A7" s="1581">
        <v>4</v>
      </c>
      <c r="B7" s="1582" t="s">
        <v>51</v>
      </c>
      <c r="C7" s="1583">
        <v>1</v>
      </c>
      <c r="D7" s="1583" t="s">
        <v>100</v>
      </c>
      <c r="E7" s="1584">
        <v>6820</v>
      </c>
      <c r="F7" s="1584">
        <f t="shared" si="0"/>
        <v>6820</v>
      </c>
      <c r="G7" s="1584">
        <v>18120</v>
      </c>
      <c r="H7" s="1584">
        <f t="shared" si="1"/>
        <v>18120</v>
      </c>
      <c r="I7" s="1584">
        <v>8824.4</v>
      </c>
      <c r="J7" s="1584">
        <f t="shared" si="2"/>
        <v>8824.4</v>
      </c>
      <c r="K7" s="1584">
        <v>16000</v>
      </c>
      <c r="L7" s="1584">
        <f t="shared" si="3"/>
        <v>16000</v>
      </c>
      <c r="M7" s="1584">
        <v>59000</v>
      </c>
      <c r="N7" s="1584">
        <f t="shared" si="4"/>
        <v>59000</v>
      </c>
      <c r="O7" s="529"/>
    </row>
    <row r="8" spans="1:15" ht="15" thickBot="1" x14ac:dyDescent="0.4">
      <c r="A8" s="1581">
        <v>5</v>
      </c>
      <c r="B8" s="1582" t="s">
        <v>3955</v>
      </c>
      <c r="C8" s="1583">
        <v>1</v>
      </c>
      <c r="D8" s="1583" t="s">
        <v>100</v>
      </c>
      <c r="E8" s="1584">
        <v>2640</v>
      </c>
      <c r="F8" s="1584">
        <f t="shared" si="0"/>
        <v>2640</v>
      </c>
      <c r="G8" s="1584">
        <v>5450</v>
      </c>
      <c r="H8" s="1584">
        <f t="shared" si="1"/>
        <v>5450</v>
      </c>
      <c r="I8" s="1584">
        <v>18191.849999999999</v>
      </c>
      <c r="J8" s="1584">
        <f t="shared" si="2"/>
        <v>18191.849999999999</v>
      </c>
      <c r="K8" s="1584">
        <v>15000</v>
      </c>
      <c r="L8" s="1584">
        <f t="shared" si="3"/>
        <v>15000</v>
      </c>
      <c r="M8" s="1584">
        <v>1000</v>
      </c>
      <c r="N8" s="1584">
        <f t="shared" si="4"/>
        <v>1000</v>
      </c>
      <c r="O8" s="529"/>
    </row>
    <row r="9" spans="1:15" ht="25.5" thickBot="1" x14ac:dyDescent="0.4">
      <c r="A9" s="1581">
        <v>6</v>
      </c>
      <c r="B9" s="1582" t="s">
        <v>3956</v>
      </c>
      <c r="C9" s="1583">
        <v>1</v>
      </c>
      <c r="D9" s="1583" t="s">
        <v>100</v>
      </c>
      <c r="E9" s="1584">
        <v>45859</v>
      </c>
      <c r="F9" s="1584">
        <f t="shared" si="0"/>
        <v>45859</v>
      </c>
      <c r="G9" s="1584">
        <v>47633</v>
      </c>
      <c r="H9" s="1584">
        <f t="shared" si="1"/>
        <v>47633</v>
      </c>
      <c r="I9" s="1584">
        <v>31790.26</v>
      </c>
      <c r="J9" s="1584">
        <f t="shared" si="2"/>
        <v>31790.26</v>
      </c>
      <c r="K9" s="1584">
        <v>14000</v>
      </c>
      <c r="L9" s="1584">
        <f t="shared" si="3"/>
        <v>14000</v>
      </c>
      <c r="M9" s="1584">
        <v>80000</v>
      </c>
      <c r="N9" s="1584">
        <f t="shared" si="4"/>
        <v>80000</v>
      </c>
      <c r="O9" s="529"/>
    </row>
    <row r="10" spans="1:15" ht="25.5" thickBot="1" x14ac:dyDescent="0.4">
      <c r="A10" s="1581">
        <v>7</v>
      </c>
      <c r="B10" s="1582" t="s">
        <v>3957</v>
      </c>
      <c r="C10" s="1583">
        <v>1</v>
      </c>
      <c r="D10" s="1583" t="s">
        <v>10</v>
      </c>
      <c r="E10" s="1584">
        <v>4268</v>
      </c>
      <c r="F10" s="1584">
        <f t="shared" si="0"/>
        <v>4268</v>
      </c>
      <c r="G10" s="1584">
        <v>3329</v>
      </c>
      <c r="H10" s="1584">
        <f t="shared" si="1"/>
        <v>3329</v>
      </c>
      <c r="I10" s="1584">
        <v>2540.9299999999998</v>
      </c>
      <c r="J10" s="1584">
        <f t="shared" si="2"/>
        <v>2540.9299999999998</v>
      </c>
      <c r="K10" s="1584">
        <v>3500</v>
      </c>
      <c r="L10" s="1584">
        <f t="shared" si="3"/>
        <v>3500</v>
      </c>
      <c r="M10" s="1584">
        <v>2000</v>
      </c>
      <c r="N10" s="1584">
        <f t="shared" si="4"/>
        <v>2000</v>
      </c>
      <c r="O10" s="529"/>
    </row>
    <row r="11" spans="1:15" ht="15" thickBot="1" x14ac:dyDescent="0.4">
      <c r="A11" s="1581">
        <v>8</v>
      </c>
      <c r="B11" s="1582" t="s">
        <v>3958</v>
      </c>
      <c r="C11" s="1583">
        <v>10</v>
      </c>
      <c r="D11" s="1585" t="s">
        <v>10</v>
      </c>
      <c r="E11" s="1584">
        <v>475.2</v>
      </c>
      <c r="F11" s="1584">
        <f t="shared" si="0"/>
        <v>4752</v>
      </c>
      <c r="G11" s="1584">
        <v>476</v>
      </c>
      <c r="H11" s="1584">
        <f t="shared" si="1"/>
        <v>4760</v>
      </c>
      <c r="I11" s="1584">
        <v>239.38</v>
      </c>
      <c r="J11" s="1584">
        <f t="shared" si="2"/>
        <v>2393.8000000000002</v>
      </c>
      <c r="K11" s="1584">
        <v>200</v>
      </c>
      <c r="L11" s="1584">
        <f t="shared" si="3"/>
        <v>2000</v>
      </c>
      <c r="M11" s="1584">
        <v>1000</v>
      </c>
      <c r="N11" s="1584">
        <f t="shared" si="4"/>
        <v>10000</v>
      </c>
      <c r="O11" s="529"/>
    </row>
    <row r="12" spans="1:15" ht="15" thickBot="1" x14ac:dyDescent="0.4">
      <c r="A12" s="1581">
        <v>9</v>
      </c>
      <c r="B12" s="1582" t="s">
        <v>3959</v>
      </c>
      <c r="C12" s="1583">
        <v>2367</v>
      </c>
      <c r="D12" s="1583" t="s">
        <v>3</v>
      </c>
      <c r="E12" s="1584">
        <v>2.59</v>
      </c>
      <c r="F12" s="1584">
        <f t="shared" si="0"/>
        <v>6130.53</v>
      </c>
      <c r="G12" s="1584">
        <v>2.11</v>
      </c>
      <c r="H12" s="1584">
        <f t="shared" si="1"/>
        <v>4994.37</v>
      </c>
      <c r="I12" s="1584">
        <v>2.82</v>
      </c>
      <c r="J12" s="1584">
        <f t="shared" si="2"/>
        <v>6674.94</v>
      </c>
      <c r="K12" s="1584">
        <v>3</v>
      </c>
      <c r="L12" s="1584">
        <f t="shared" si="3"/>
        <v>7101</v>
      </c>
      <c r="M12" s="1584">
        <v>4</v>
      </c>
      <c r="N12" s="1584">
        <f t="shared" si="4"/>
        <v>9468</v>
      </c>
      <c r="O12" s="529"/>
    </row>
    <row r="13" spans="1:15" ht="25.5" thickBot="1" x14ac:dyDescent="0.4">
      <c r="A13" s="1581">
        <v>10</v>
      </c>
      <c r="B13" s="1582" t="s">
        <v>3960</v>
      </c>
      <c r="C13" s="1583">
        <v>657</v>
      </c>
      <c r="D13" s="1583" t="s">
        <v>3</v>
      </c>
      <c r="E13" s="1584">
        <v>13.78</v>
      </c>
      <c r="F13" s="1584">
        <f t="shared" si="0"/>
        <v>9053.4599999999991</v>
      </c>
      <c r="G13" s="1584">
        <v>7.61</v>
      </c>
      <c r="H13" s="1584">
        <f t="shared" si="1"/>
        <v>4999.7700000000004</v>
      </c>
      <c r="I13" s="1584">
        <v>12.23</v>
      </c>
      <c r="J13" s="1584">
        <f t="shared" si="2"/>
        <v>8035.1100000000006</v>
      </c>
      <c r="K13" s="1584">
        <v>10</v>
      </c>
      <c r="L13" s="1584">
        <f t="shared" si="3"/>
        <v>6570</v>
      </c>
      <c r="M13" s="1584">
        <v>10</v>
      </c>
      <c r="N13" s="1584">
        <f t="shared" si="4"/>
        <v>6570</v>
      </c>
      <c r="O13" s="529"/>
    </row>
    <row r="14" spans="1:15" ht="25.5" thickBot="1" x14ac:dyDescent="0.4">
      <c r="A14" s="1581">
        <v>11</v>
      </c>
      <c r="B14" s="1582" t="s">
        <v>3961</v>
      </c>
      <c r="C14" s="1583">
        <v>1</v>
      </c>
      <c r="D14" s="1583" t="s">
        <v>100</v>
      </c>
      <c r="E14" s="1584">
        <v>7337</v>
      </c>
      <c r="F14" s="1584">
        <f t="shared" si="0"/>
        <v>7337</v>
      </c>
      <c r="G14" s="1584">
        <v>5176</v>
      </c>
      <c r="H14" s="1584">
        <f t="shared" si="1"/>
        <v>5176</v>
      </c>
      <c r="I14" s="1584">
        <v>2529.61</v>
      </c>
      <c r="J14" s="1584">
        <f t="shared" si="2"/>
        <v>2529.61</v>
      </c>
      <c r="K14" s="1584">
        <v>1800</v>
      </c>
      <c r="L14" s="1584">
        <f t="shared" si="3"/>
        <v>1800</v>
      </c>
      <c r="M14" s="1584">
        <v>2000</v>
      </c>
      <c r="N14" s="1584">
        <f t="shared" si="4"/>
        <v>2000</v>
      </c>
      <c r="O14" s="529"/>
    </row>
    <row r="15" spans="1:15" ht="25.5" thickBot="1" x14ac:dyDescent="0.4">
      <c r="A15" s="1581">
        <v>12</v>
      </c>
      <c r="B15" s="1582" t="s">
        <v>3962</v>
      </c>
      <c r="C15" s="1583">
        <v>159</v>
      </c>
      <c r="D15" s="1585" t="s">
        <v>3</v>
      </c>
      <c r="E15" s="1584">
        <v>19.45</v>
      </c>
      <c r="F15" s="1584">
        <f t="shared" si="0"/>
        <v>3092.5499999999997</v>
      </c>
      <c r="G15" s="1584">
        <v>14.2</v>
      </c>
      <c r="H15" s="1584">
        <f t="shared" si="1"/>
        <v>2257.7999999999997</v>
      </c>
      <c r="I15" s="1584">
        <v>14.48</v>
      </c>
      <c r="J15" s="1584">
        <f t="shared" si="2"/>
        <v>2302.3200000000002</v>
      </c>
      <c r="K15" s="1584">
        <v>14</v>
      </c>
      <c r="L15" s="1584">
        <f t="shared" si="3"/>
        <v>2226</v>
      </c>
      <c r="M15" s="1584">
        <v>10</v>
      </c>
      <c r="N15" s="1584">
        <f t="shared" si="4"/>
        <v>1590</v>
      </c>
      <c r="O15" s="529"/>
    </row>
    <row r="16" spans="1:15" ht="25.5" thickBot="1" x14ac:dyDescent="0.4">
      <c r="A16" s="1581">
        <v>13</v>
      </c>
      <c r="B16" s="1582" t="s">
        <v>3106</v>
      </c>
      <c r="C16" s="1583">
        <v>2400</v>
      </c>
      <c r="D16" s="1585" t="s">
        <v>8</v>
      </c>
      <c r="E16" s="1584">
        <v>3.29</v>
      </c>
      <c r="F16" s="1584">
        <f t="shared" si="0"/>
        <v>7896</v>
      </c>
      <c r="G16" s="1584">
        <v>6.82</v>
      </c>
      <c r="H16" s="1584">
        <f t="shared" si="1"/>
        <v>16368</v>
      </c>
      <c r="I16" s="1584">
        <v>4.4800000000000004</v>
      </c>
      <c r="J16" s="1584">
        <f t="shared" si="2"/>
        <v>10752.000000000002</v>
      </c>
      <c r="K16" s="1584">
        <v>4</v>
      </c>
      <c r="L16" s="1584">
        <f t="shared" si="3"/>
        <v>9600</v>
      </c>
      <c r="M16" s="1584">
        <v>12</v>
      </c>
      <c r="N16" s="1584">
        <f t="shared" si="4"/>
        <v>28800</v>
      </c>
      <c r="O16" s="529"/>
    </row>
    <row r="17" spans="1:15" ht="38" thickBot="1" x14ac:dyDescent="0.4">
      <c r="A17" s="1581">
        <v>14</v>
      </c>
      <c r="B17" s="1582" t="s">
        <v>3963</v>
      </c>
      <c r="C17" s="1583">
        <v>1</v>
      </c>
      <c r="D17" s="1585" t="s">
        <v>100</v>
      </c>
      <c r="E17" s="1584">
        <v>236.5</v>
      </c>
      <c r="F17" s="1584">
        <f t="shared" si="0"/>
        <v>236.5</v>
      </c>
      <c r="G17" s="1584">
        <v>2615</v>
      </c>
      <c r="H17" s="1584">
        <f t="shared" si="1"/>
        <v>2615</v>
      </c>
      <c r="I17" s="1584">
        <v>554.35</v>
      </c>
      <c r="J17" s="1584">
        <f t="shared" si="2"/>
        <v>554.35</v>
      </c>
      <c r="K17" s="1584">
        <v>2500</v>
      </c>
      <c r="L17" s="1584">
        <f t="shared" si="3"/>
        <v>2500</v>
      </c>
      <c r="M17" s="1584">
        <v>2990</v>
      </c>
      <c r="N17" s="1584">
        <f t="shared" si="4"/>
        <v>2990</v>
      </c>
      <c r="O17" s="529"/>
    </row>
    <row r="18" spans="1:15" ht="25.5" thickBot="1" x14ac:dyDescent="0.4">
      <c r="A18" s="1581">
        <v>15</v>
      </c>
      <c r="B18" s="1582" t="s">
        <v>3964</v>
      </c>
      <c r="C18" s="1583">
        <v>1</v>
      </c>
      <c r="D18" s="1585" t="s">
        <v>100</v>
      </c>
      <c r="E18" s="1584">
        <v>1683</v>
      </c>
      <c r="F18" s="1584">
        <f t="shared" si="0"/>
        <v>1683</v>
      </c>
      <c r="G18" s="1584">
        <v>7057</v>
      </c>
      <c r="H18" s="1584">
        <f t="shared" si="1"/>
        <v>7057</v>
      </c>
      <c r="I18" s="1584">
        <v>3977.72</v>
      </c>
      <c r="J18" s="1584">
        <f t="shared" si="2"/>
        <v>3977.72</v>
      </c>
      <c r="K18" s="1584">
        <v>2800</v>
      </c>
      <c r="L18" s="1584">
        <f t="shared" si="3"/>
        <v>2800</v>
      </c>
      <c r="M18" s="1584">
        <v>4900</v>
      </c>
      <c r="N18" s="1584">
        <f t="shared" si="4"/>
        <v>4900</v>
      </c>
      <c r="O18" s="529"/>
    </row>
    <row r="19" spans="1:15" ht="15" thickBot="1" x14ac:dyDescent="0.4">
      <c r="A19" s="1581">
        <v>16</v>
      </c>
      <c r="B19" s="1582" t="s">
        <v>3965</v>
      </c>
      <c r="C19" s="1583">
        <v>1025</v>
      </c>
      <c r="D19" s="1585" t="s">
        <v>3</v>
      </c>
      <c r="E19" s="1584">
        <v>3.72</v>
      </c>
      <c r="F19" s="1584">
        <f t="shared" si="0"/>
        <v>3813</v>
      </c>
      <c r="G19" s="1584">
        <v>4.3099999999999996</v>
      </c>
      <c r="H19" s="1584">
        <f t="shared" si="1"/>
        <v>4417.75</v>
      </c>
      <c r="I19" s="1584">
        <v>4.49</v>
      </c>
      <c r="J19" s="1584">
        <f t="shared" si="2"/>
        <v>4602.25</v>
      </c>
      <c r="K19" s="1584">
        <v>5</v>
      </c>
      <c r="L19" s="1584">
        <f t="shared" si="3"/>
        <v>5125</v>
      </c>
      <c r="M19" s="1584">
        <v>1</v>
      </c>
      <c r="N19" s="1584">
        <f t="shared" si="4"/>
        <v>1025</v>
      </c>
      <c r="O19" s="529"/>
    </row>
    <row r="20" spans="1:15" ht="15" thickBot="1" x14ac:dyDescent="0.4">
      <c r="A20" s="1581">
        <v>17</v>
      </c>
      <c r="B20" s="1582" t="s">
        <v>537</v>
      </c>
      <c r="C20" s="1583">
        <v>1</v>
      </c>
      <c r="D20" s="1585" t="s">
        <v>100</v>
      </c>
      <c r="E20" s="1584">
        <v>36575</v>
      </c>
      <c r="F20" s="1584">
        <f t="shared" si="0"/>
        <v>36575</v>
      </c>
      <c r="G20" s="1584">
        <v>70615</v>
      </c>
      <c r="H20" s="1584">
        <f t="shared" si="1"/>
        <v>70615</v>
      </c>
      <c r="I20" s="1584">
        <v>79193.38</v>
      </c>
      <c r="J20" s="1584">
        <f t="shared" si="2"/>
        <v>79193.38</v>
      </c>
      <c r="K20" s="1584">
        <v>61000</v>
      </c>
      <c r="L20" s="1584">
        <f t="shared" si="3"/>
        <v>61000</v>
      </c>
      <c r="M20" s="1584">
        <v>630930.9</v>
      </c>
      <c r="N20" s="1584">
        <f t="shared" si="4"/>
        <v>630930.9</v>
      </c>
      <c r="O20" s="529"/>
    </row>
    <row r="21" spans="1:15" ht="15" thickBot="1" x14ac:dyDescent="0.4">
      <c r="A21" s="1581">
        <v>18</v>
      </c>
      <c r="B21" s="1582" t="s">
        <v>15</v>
      </c>
      <c r="C21" s="1583">
        <v>1</v>
      </c>
      <c r="D21" s="1583" t="s">
        <v>100</v>
      </c>
      <c r="E21" s="1584">
        <v>21945</v>
      </c>
      <c r="F21" s="1584">
        <f t="shared" si="0"/>
        <v>21945</v>
      </c>
      <c r="G21" s="1584">
        <v>80202</v>
      </c>
      <c r="H21" s="1584">
        <f t="shared" si="1"/>
        <v>80202</v>
      </c>
      <c r="I21" s="1584">
        <v>28283.35</v>
      </c>
      <c r="J21" s="1584">
        <f t="shared" si="2"/>
        <v>28283.35</v>
      </c>
      <c r="K21" s="1584">
        <v>28000</v>
      </c>
      <c r="L21" s="1584">
        <f t="shared" si="3"/>
        <v>28000</v>
      </c>
      <c r="M21" s="1584">
        <v>79000</v>
      </c>
      <c r="N21" s="1584">
        <f t="shared" si="4"/>
        <v>79000</v>
      </c>
      <c r="O21" s="529"/>
    </row>
    <row r="22" spans="1:15" ht="15" thickBot="1" x14ac:dyDescent="0.4">
      <c r="A22" s="1581">
        <v>19</v>
      </c>
      <c r="B22" s="1582" t="s">
        <v>107</v>
      </c>
      <c r="C22" s="1586">
        <v>3921</v>
      </c>
      <c r="D22" s="1583" t="s">
        <v>8</v>
      </c>
      <c r="E22" s="1584">
        <v>1.1499999999999999</v>
      </c>
      <c r="F22" s="1584">
        <f t="shared" si="0"/>
        <v>4509.1499999999996</v>
      </c>
      <c r="G22" s="1584">
        <v>0.97</v>
      </c>
      <c r="H22" s="1584">
        <f t="shared" si="1"/>
        <v>3803.37</v>
      </c>
      <c r="I22" s="1584">
        <v>1.69</v>
      </c>
      <c r="J22" s="1584">
        <f t="shared" si="2"/>
        <v>6626.49</v>
      </c>
      <c r="K22" s="1584">
        <v>1</v>
      </c>
      <c r="L22" s="1584">
        <f t="shared" si="3"/>
        <v>3921</v>
      </c>
      <c r="M22" s="1584">
        <v>1.5</v>
      </c>
      <c r="N22" s="1584">
        <f t="shared" si="4"/>
        <v>5881.5</v>
      </c>
      <c r="O22" s="529"/>
    </row>
    <row r="23" spans="1:15" ht="15" thickBot="1" x14ac:dyDescent="0.4">
      <c r="A23" s="1581">
        <v>20</v>
      </c>
      <c r="B23" s="1582" t="s">
        <v>108</v>
      </c>
      <c r="C23" s="1583">
        <v>10</v>
      </c>
      <c r="D23" s="1583" t="s">
        <v>60</v>
      </c>
      <c r="E23" s="1584">
        <v>170.5</v>
      </c>
      <c r="F23" s="1584">
        <f t="shared" si="0"/>
        <v>1705</v>
      </c>
      <c r="G23" s="1584">
        <v>50</v>
      </c>
      <c r="H23" s="1584">
        <f t="shared" si="1"/>
        <v>500</v>
      </c>
      <c r="I23" s="1584">
        <v>101.82</v>
      </c>
      <c r="J23" s="1584">
        <f t="shared" si="2"/>
        <v>1018.1999999999999</v>
      </c>
      <c r="K23" s="1584">
        <v>210</v>
      </c>
      <c r="L23" s="1584">
        <f t="shared" si="3"/>
        <v>2100</v>
      </c>
      <c r="M23" s="1584">
        <v>100</v>
      </c>
      <c r="N23" s="1584">
        <f t="shared" si="4"/>
        <v>1000</v>
      </c>
      <c r="O23" s="529"/>
    </row>
    <row r="24" spans="1:15" ht="25.5" thickBot="1" x14ac:dyDescent="0.4">
      <c r="A24" s="1581">
        <v>21</v>
      </c>
      <c r="B24" s="1582" t="s">
        <v>3966</v>
      </c>
      <c r="C24" s="1583">
        <v>2800</v>
      </c>
      <c r="D24" s="1585" t="s">
        <v>3</v>
      </c>
      <c r="E24" s="1584">
        <v>6.15</v>
      </c>
      <c r="F24" s="1584">
        <f t="shared" si="0"/>
        <v>17220</v>
      </c>
      <c r="G24" s="1584">
        <v>6.09</v>
      </c>
      <c r="H24" s="1584">
        <f t="shared" si="1"/>
        <v>17052</v>
      </c>
      <c r="I24" s="1584">
        <v>9.3000000000000007</v>
      </c>
      <c r="J24" s="1584">
        <f t="shared" si="2"/>
        <v>26040.000000000004</v>
      </c>
      <c r="K24" s="1584">
        <v>7</v>
      </c>
      <c r="L24" s="1584">
        <f t="shared" si="3"/>
        <v>19600</v>
      </c>
      <c r="M24" s="1584">
        <v>2.95</v>
      </c>
      <c r="N24" s="1584">
        <f t="shared" si="4"/>
        <v>8260</v>
      </c>
      <c r="O24" s="529"/>
    </row>
    <row r="25" spans="1:15" ht="15" thickBot="1" x14ac:dyDescent="0.4">
      <c r="A25" s="1581">
        <v>22</v>
      </c>
      <c r="B25" s="1582" t="s">
        <v>3108</v>
      </c>
      <c r="C25" s="1583">
        <v>100</v>
      </c>
      <c r="D25" s="1583" t="s">
        <v>3967</v>
      </c>
      <c r="E25" s="1584">
        <v>16.5</v>
      </c>
      <c r="F25" s="1584">
        <f t="shared" si="0"/>
        <v>1650</v>
      </c>
      <c r="G25" s="1584">
        <v>3</v>
      </c>
      <c r="H25" s="1584">
        <f t="shared" si="1"/>
        <v>300</v>
      </c>
      <c r="I25" s="1584">
        <v>5</v>
      </c>
      <c r="J25" s="1584">
        <f t="shared" si="2"/>
        <v>500</v>
      </c>
      <c r="K25" s="1584">
        <v>14</v>
      </c>
      <c r="L25" s="1584">
        <f t="shared" si="3"/>
        <v>1400</v>
      </c>
      <c r="M25" s="1584">
        <v>25</v>
      </c>
      <c r="N25" s="1584">
        <f t="shared" si="4"/>
        <v>2500</v>
      </c>
      <c r="O25" s="529"/>
    </row>
    <row r="26" spans="1:15" ht="15" thickBot="1" x14ac:dyDescent="0.4">
      <c r="A26" s="1587">
        <v>23</v>
      </c>
      <c r="B26" s="1588" t="s">
        <v>3968</v>
      </c>
      <c r="C26" s="1589">
        <v>1</v>
      </c>
      <c r="D26" s="1589" t="s">
        <v>247</v>
      </c>
      <c r="E26" s="1590">
        <v>1386</v>
      </c>
      <c r="F26" s="1584">
        <f t="shared" si="0"/>
        <v>1386</v>
      </c>
      <c r="G26" s="1590">
        <v>275</v>
      </c>
      <c r="H26" s="1584">
        <f t="shared" si="1"/>
        <v>275</v>
      </c>
      <c r="I26" s="1590">
        <v>169.7</v>
      </c>
      <c r="J26" s="1584">
        <f t="shared" si="2"/>
        <v>169.7</v>
      </c>
      <c r="K26" s="1590">
        <v>580</v>
      </c>
      <c r="L26" s="1584">
        <f t="shared" si="3"/>
        <v>580</v>
      </c>
      <c r="M26" s="1590">
        <v>600</v>
      </c>
      <c r="N26" s="1584">
        <f t="shared" si="4"/>
        <v>600</v>
      </c>
      <c r="O26" s="529"/>
    </row>
    <row r="27" spans="1:15" ht="25.5" thickBot="1" x14ac:dyDescent="0.4">
      <c r="A27" s="1591">
        <v>24</v>
      </c>
      <c r="B27" s="1592" t="s">
        <v>3969</v>
      </c>
      <c r="C27" s="1593">
        <v>1</v>
      </c>
      <c r="D27" s="1593" t="s">
        <v>100</v>
      </c>
      <c r="E27" s="1594">
        <v>59895</v>
      </c>
      <c r="F27" s="1584">
        <f t="shared" si="0"/>
        <v>59895</v>
      </c>
      <c r="G27" s="1594">
        <v>22605</v>
      </c>
      <c r="H27" s="1584">
        <f t="shared" si="1"/>
        <v>22605</v>
      </c>
      <c r="I27" s="1594">
        <v>15838.67</v>
      </c>
      <c r="J27" s="1584">
        <f t="shared" si="2"/>
        <v>15838.67</v>
      </c>
      <c r="K27" s="1594">
        <v>22000</v>
      </c>
      <c r="L27" s="1584">
        <f t="shared" si="3"/>
        <v>22000</v>
      </c>
      <c r="M27" s="1594">
        <v>39000</v>
      </c>
      <c r="N27" s="1584">
        <f t="shared" si="4"/>
        <v>39000</v>
      </c>
      <c r="O27" s="529"/>
    </row>
    <row r="28" spans="1:15" ht="15" thickBot="1" x14ac:dyDescent="0.4">
      <c r="A28" s="1581">
        <v>25</v>
      </c>
      <c r="B28" s="1582" t="s">
        <v>250</v>
      </c>
      <c r="C28" s="1583">
        <v>1</v>
      </c>
      <c r="D28" s="1583" t="s">
        <v>100</v>
      </c>
      <c r="E28" s="1584">
        <v>34320</v>
      </c>
      <c r="F28" s="1584">
        <f t="shared" si="0"/>
        <v>34320</v>
      </c>
      <c r="G28" s="1584">
        <v>59118</v>
      </c>
      <c r="H28" s="1584">
        <f t="shared" si="1"/>
        <v>59118</v>
      </c>
      <c r="I28" s="1584">
        <v>20364.009999999998</v>
      </c>
      <c r="J28" s="1584">
        <f t="shared" si="2"/>
        <v>20364.009999999998</v>
      </c>
      <c r="K28" s="1584">
        <v>24000</v>
      </c>
      <c r="L28" s="1584">
        <f t="shared" si="3"/>
        <v>24000</v>
      </c>
      <c r="M28" s="1584">
        <v>30000</v>
      </c>
      <c r="N28" s="1584">
        <f t="shared" si="4"/>
        <v>30000</v>
      </c>
      <c r="O28" s="529"/>
    </row>
    <row r="29" spans="1:15" ht="25.5" thickBot="1" x14ac:dyDescent="0.4">
      <c r="A29" s="1581">
        <v>26</v>
      </c>
      <c r="B29" s="1595" t="s">
        <v>690</v>
      </c>
      <c r="C29" s="1596">
        <v>1</v>
      </c>
      <c r="D29" s="1596" t="s">
        <v>100</v>
      </c>
      <c r="E29" s="1597">
        <v>10656.4</v>
      </c>
      <c r="F29" s="1584">
        <f t="shared" si="0"/>
        <v>10656.4</v>
      </c>
      <c r="G29" s="1597">
        <v>21308</v>
      </c>
      <c r="H29" s="1584">
        <f t="shared" si="1"/>
        <v>21308</v>
      </c>
      <c r="I29" s="1597">
        <v>29527.82</v>
      </c>
      <c r="J29" s="1584">
        <f t="shared" si="2"/>
        <v>29527.82</v>
      </c>
      <c r="K29" s="1597">
        <v>10000</v>
      </c>
      <c r="L29" s="1584">
        <f t="shared" si="3"/>
        <v>10000</v>
      </c>
      <c r="M29" s="1597">
        <v>4900</v>
      </c>
      <c r="N29" s="1584">
        <f t="shared" si="4"/>
        <v>4900</v>
      </c>
      <c r="O29" s="529"/>
    </row>
    <row r="30" spans="1:15" ht="15" thickBot="1" x14ac:dyDescent="0.4">
      <c r="A30" s="1598">
        <v>27</v>
      </c>
      <c r="B30" s="1599" t="s">
        <v>691</v>
      </c>
      <c r="C30" s="1593">
        <v>9</v>
      </c>
      <c r="D30" s="1593" t="s">
        <v>10</v>
      </c>
      <c r="E30" s="1594">
        <v>167.45</v>
      </c>
      <c r="F30" s="1584">
        <f t="shared" si="0"/>
        <v>1507.05</v>
      </c>
      <c r="G30" s="1594">
        <v>250</v>
      </c>
      <c r="H30" s="1584">
        <f t="shared" si="1"/>
        <v>2250</v>
      </c>
      <c r="I30" s="1594">
        <v>404.76</v>
      </c>
      <c r="J30" s="1584">
        <f t="shared" si="2"/>
        <v>3642.84</v>
      </c>
      <c r="K30" s="1594">
        <v>200</v>
      </c>
      <c r="L30" s="1584">
        <f t="shared" si="3"/>
        <v>1800</v>
      </c>
      <c r="M30" s="1594">
        <v>200</v>
      </c>
      <c r="N30" s="1584">
        <f t="shared" si="4"/>
        <v>1800</v>
      </c>
      <c r="O30" s="529"/>
    </row>
    <row r="31" spans="1:15" ht="15" thickBot="1" x14ac:dyDescent="0.4">
      <c r="A31" s="1598">
        <v>28</v>
      </c>
      <c r="B31" s="1599" t="s">
        <v>235</v>
      </c>
      <c r="C31" s="1593">
        <v>3790</v>
      </c>
      <c r="D31" s="1593" t="s">
        <v>8</v>
      </c>
      <c r="E31" s="1594">
        <v>1.06</v>
      </c>
      <c r="F31" s="1584">
        <f t="shared" si="0"/>
        <v>4017.4</v>
      </c>
      <c r="G31" s="1594">
        <v>0.78</v>
      </c>
      <c r="H31" s="1584">
        <f t="shared" si="1"/>
        <v>2956.2000000000003</v>
      </c>
      <c r="I31" s="1594">
        <v>0.73</v>
      </c>
      <c r="J31" s="1584">
        <f t="shared" si="2"/>
        <v>2766.7</v>
      </c>
      <c r="K31" s="1594">
        <v>2</v>
      </c>
      <c r="L31" s="1584">
        <f t="shared" si="3"/>
        <v>7580</v>
      </c>
      <c r="M31" s="1594">
        <v>0.5</v>
      </c>
      <c r="N31" s="1584">
        <f t="shared" si="4"/>
        <v>1895</v>
      </c>
      <c r="O31" s="529"/>
    </row>
    <row r="32" spans="1:15" ht="25.5" thickBot="1" x14ac:dyDescent="0.4">
      <c r="A32" s="1581">
        <v>29</v>
      </c>
      <c r="B32" s="1582" t="s">
        <v>3970</v>
      </c>
      <c r="C32" s="1583">
        <v>55</v>
      </c>
      <c r="D32" s="1583" t="s">
        <v>8</v>
      </c>
      <c r="E32" s="1584">
        <v>55</v>
      </c>
      <c r="F32" s="1584">
        <f t="shared" si="0"/>
        <v>3025</v>
      </c>
      <c r="G32" s="1584">
        <v>69.599999999999994</v>
      </c>
      <c r="H32" s="1584">
        <f t="shared" si="1"/>
        <v>3827.9999999999995</v>
      </c>
      <c r="I32" s="1584">
        <v>156.96</v>
      </c>
      <c r="J32" s="1584">
        <f t="shared" si="2"/>
        <v>8632.8000000000011</v>
      </c>
      <c r="K32" s="1584">
        <v>50</v>
      </c>
      <c r="L32" s="1584">
        <f t="shared" si="3"/>
        <v>2750</v>
      </c>
      <c r="M32" s="1584">
        <v>45</v>
      </c>
      <c r="N32" s="1584">
        <f t="shared" si="4"/>
        <v>2475</v>
      </c>
      <c r="O32" s="529"/>
    </row>
    <row r="33" spans="1:15" ht="15" thickBot="1" x14ac:dyDescent="0.4">
      <c r="A33" s="1581">
        <v>30</v>
      </c>
      <c r="B33" s="1582" t="s">
        <v>3971</v>
      </c>
      <c r="C33" s="1600">
        <v>650</v>
      </c>
      <c r="D33" s="1600" t="s">
        <v>8</v>
      </c>
      <c r="E33" s="1584">
        <v>18.7</v>
      </c>
      <c r="F33" s="1584">
        <f t="shared" si="0"/>
        <v>12155</v>
      </c>
      <c r="G33" s="1584">
        <v>27.69</v>
      </c>
      <c r="H33" s="1584">
        <f t="shared" si="1"/>
        <v>17998.5</v>
      </c>
      <c r="I33" s="1584">
        <v>45.25</v>
      </c>
      <c r="J33" s="1584">
        <f t="shared" si="2"/>
        <v>29412.5</v>
      </c>
      <c r="K33" s="1584">
        <v>35</v>
      </c>
      <c r="L33" s="1584">
        <f t="shared" si="3"/>
        <v>22750</v>
      </c>
      <c r="M33" s="1584">
        <v>30</v>
      </c>
      <c r="N33" s="1584">
        <f t="shared" si="4"/>
        <v>19500</v>
      </c>
      <c r="O33" s="529"/>
    </row>
    <row r="34" spans="1:15" ht="25.5" thickBot="1" x14ac:dyDescent="0.4">
      <c r="A34" s="1581">
        <v>31</v>
      </c>
      <c r="B34" s="1582" t="s">
        <v>3972</v>
      </c>
      <c r="C34" s="1600">
        <v>300</v>
      </c>
      <c r="D34" s="1600" t="s">
        <v>8</v>
      </c>
      <c r="E34" s="1584">
        <v>42.9</v>
      </c>
      <c r="F34" s="1584">
        <f t="shared" si="0"/>
        <v>12870</v>
      </c>
      <c r="G34" s="1584">
        <v>69.02</v>
      </c>
      <c r="H34" s="1584">
        <f t="shared" si="1"/>
        <v>20706</v>
      </c>
      <c r="I34" s="1584">
        <v>96.16</v>
      </c>
      <c r="J34" s="1584">
        <f t="shared" si="2"/>
        <v>28848</v>
      </c>
      <c r="K34" s="1584">
        <v>52</v>
      </c>
      <c r="L34" s="1584">
        <f t="shared" si="3"/>
        <v>15600</v>
      </c>
      <c r="M34" s="1584">
        <v>45</v>
      </c>
      <c r="N34" s="1584">
        <f t="shared" si="4"/>
        <v>13500</v>
      </c>
      <c r="O34" s="529"/>
    </row>
    <row r="35" spans="1:15" ht="25.5" thickBot="1" x14ac:dyDescent="0.4">
      <c r="A35" s="1581">
        <v>32</v>
      </c>
      <c r="B35" s="1582" t="s">
        <v>1019</v>
      </c>
      <c r="C35" s="1600">
        <v>440</v>
      </c>
      <c r="D35" s="1600" t="s">
        <v>4</v>
      </c>
      <c r="E35" s="1584">
        <v>176</v>
      </c>
      <c r="F35" s="1584">
        <f t="shared" si="0"/>
        <v>77440</v>
      </c>
      <c r="G35" s="1584">
        <v>177.26</v>
      </c>
      <c r="H35" s="1584">
        <f t="shared" si="1"/>
        <v>77994.399999999994</v>
      </c>
      <c r="I35" s="1584">
        <v>169.7</v>
      </c>
      <c r="J35" s="1584">
        <f t="shared" si="2"/>
        <v>74668</v>
      </c>
      <c r="K35" s="1584">
        <v>190</v>
      </c>
      <c r="L35" s="1584">
        <f t="shared" si="3"/>
        <v>83600</v>
      </c>
      <c r="M35" s="1584">
        <v>162</v>
      </c>
      <c r="N35" s="1584">
        <f t="shared" si="4"/>
        <v>71280</v>
      </c>
      <c r="O35" s="529"/>
    </row>
    <row r="36" spans="1:15" ht="25.5" thickBot="1" x14ac:dyDescent="0.4">
      <c r="A36" s="1581">
        <v>33</v>
      </c>
      <c r="B36" s="1582" t="s">
        <v>696</v>
      </c>
      <c r="C36" s="1600">
        <v>722</v>
      </c>
      <c r="D36" s="1600" t="s">
        <v>4</v>
      </c>
      <c r="E36" s="1584">
        <v>66.05</v>
      </c>
      <c r="F36" s="1584">
        <f t="shared" si="0"/>
        <v>47688.1</v>
      </c>
      <c r="G36" s="1584">
        <v>81.48</v>
      </c>
      <c r="H36" s="1584">
        <f t="shared" si="1"/>
        <v>58828.560000000005</v>
      </c>
      <c r="I36" s="1584">
        <v>71.47</v>
      </c>
      <c r="J36" s="1584">
        <f t="shared" si="2"/>
        <v>51601.34</v>
      </c>
      <c r="K36" s="1584">
        <v>80</v>
      </c>
      <c r="L36" s="1584">
        <f t="shared" si="3"/>
        <v>57760</v>
      </c>
      <c r="M36" s="1584">
        <v>50</v>
      </c>
      <c r="N36" s="1584">
        <f t="shared" si="4"/>
        <v>36100</v>
      </c>
      <c r="O36" s="529"/>
    </row>
    <row r="37" spans="1:15" ht="15" thickBot="1" x14ac:dyDescent="0.4">
      <c r="A37" s="1581">
        <v>34</v>
      </c>
      <c r="B37" s="1582" t="s">
        <v>1024</v>
      </c>
      <c r="C37" s="1583">
        <v>660</v>
      </c>
      <c r="D37" s="1583" t="s">
        <v>4</v>
      </c>
      <c r="E37" s="1584">
        <v>51.16</v>
      </c>
      <c r="F37" s="1584">
        <f t="shared" si="0"/>
        <v>33765.599999999999</v>
      </c>
      <c r="G37" s="1584">
        <v>53</v>
      </c>
      <c r="H37" s="1584">
        <f t="shared" si="1"/>
        <v>34980</v>
      </c>
      <c r="I37" s="1584">
        <v>68.83</v>
      </c>
      <c r="J37" s="1584">
        <f t="shared" si="2"/>
        <v>45427.799999999996</v>
      </c>
      <c r="K37" s="1584">
        <v>52</v>
      </c>
      <c r="L37" s="1584">
        <f t="shared" si="3"/>
        <v>34320</v>
      </c>
      <c r="M37" s="1584">
        <v>50</v>
      </c>
      <c r="N37" s="1584">
        <f t="shared" si="4"/>
        <v>33000</v>
      </c>
      <c r="O37" s="529"/>
    </row>
    <row r="38" spans="1:15" ht="15" thickBot="1" x14ac:dyDescent="0.4">
      <c r="A38" s="1581">
        <v>35</v>
      </c>
      <c r="B38" s="1588" t="s">
        <v>3112</v>
      </c>
      <c r="C38" s="1589">
        <v>42</v>
      </c>
      <c r="D38" s="1589" t="s">
        <v>4</v>
      </c>
      <c r="E38" s="1590">
        <v>70.67</v>
      </c>
      <c r="F38" s="1584">
        <f t="shared" si="0"/>
        <v>2968.14</v>
      </c>
      <c r="G38" s="1590">
        <v>99</v>
      </c>
      <c r="H38" s="1584">
        <f t="shared" si="1"/>
        <v>4158</v>
      </c>
      <c r="I38" s="1590">
        <v>118.3</v>
      </c>
      <c r="J38" s="1584">
        <f t="shared" si="2"/>
        <v>4968.5999999999995</v>
      </c>
      <c r="K38" s="1590">
        <v>90</v>
      </c>
      <c r="L38" s="1584">
        <f t="shared" si="3"/>
        <v>3780</v>
      </c>
      <c r="M38" s="1590">
        <v>50</v>
      </c>
      <c r="N38" s="1584">
        <f t="shared" si="4"/>
        <v>2100</v>
      </c>
      <c r="O38" s="529"/>
    </row>
    <row r="39" spans="1:15" ht="25.5" thickBot="1" x14ac:dyDescent="0.4">
      <c r="A39" s="1598">
        <v>36</v>
      </c>
      <c r="B39" s="1599" t="s">
        <v>3973</v>
      </c>
      <c r="C39" s="1601">
        <v>20</v>
      </c>
      <c r="D39" s="1601" t="s">
        <v>4</v>
      </c>
      <c r="E39" s="1594">
        <v>108.79</v>
      </c>
      <c r="F39" s="1584">
        <f t="shared" si="0"/>
        <v>2175.8000000000002</v>
      </c>
      <c r="G39" s="1594">
        <v>169</v>
      </c>
      <c r="H39" s="1584">
        <f t="shared" si="1"/>
        <v>3380</v>
      </c>
      <c r="I39" s="1594">
        <v>119.69</v>
      </c>
      <c r="J39" s="1584">
        <f t="shared" si="2"/>
        <v>2393.8000000000002</v>
      </c>
      <c r="K39" s="1594">
        <v>80</v>
      </c>
      <c r="L39" s="1584">
        <f t="shared" si="3"/>
        <v>1600</v>
      </c>
      <c r="M39" s="1594">
        <v>50</v>
      </c>
      <c r="N39" s="1584">
        <f t="shared" si="4"/>
        <v>1000</v>
      </c>
      <c r="O39" s="529"/>
    </row>
    <row r="40" spans="1:15" ht="25.5" thickBot="1" x14ac:dyDescent="0.4">
      <c r="A40" s="1581">
        <v>37</v>
      </c>
      <c r="B40" s="1582" t="s">
        <v>3974</v>
      </c>
      <c r="C40" s="1583">
        <v>192</v>
      </c>
      <c r="D40" s="1583" t="s">
        <v>4</v>
      </c>
      <c r="E40" s="1584">
        <v>192.5</v>
      </c>
      <c r="F40" s="1584">
        <f t="shared" si="0"/>
        <v>36960</v>
      </c>
      <c r="G40" s="1584">
        <v>180</v>
      </c>
      <c r="H40" s="1584">
        <f t="shared" si="1"/>
        <v>34560</v>
      </c>
      <c r="I40" s="1584">
        <v>175.35</v>
      </c>
      <c r="J40" s="1584">
        <f t="shared" si="2"/>
        <v>33667.199999999997</v>
      </c>
      <c r="K40" s="1584">
        <v>195</v>
      </c>
      <c r="L40" s="1584">
        <f t="shared" si="3"/>
        <v>37440</v>
      </c>
      <c r="M40" s="1584">
        <v>165</v>
      </c>
      <c r="N40" s="1584">
        <f t="shared" si="4"/>
        <v>31680</v>
      </c>
      <c r="O40" s="529"/>
    </row>
    <row r="41" spans="1:15" ht="25.5" thickBot="1" x14ac:dyDescent="0.4">
      <c r="A41" s="1581">
        <v>38</v>
      </c>
      <c r="B41" s="1582" t="s">
        <v>3975</v>
      </c>
      <c r="C41" s="1583">
        <v>140</v>
      </c>
      <c r="D41" s="1583" t="s">
        <v>4</v>
      </c>
      <c r="E41" s="1584">
        <v>209</v>
      </c>
      <c r="F41" s="1584">
        <f t="shared" si="0"/>
        <v>29260</v>
      </c>
      <c r="G41" s="1584">
        <v>183</v>
      </c>
      <c r="H41" s="1584">
        <f t="shared" si="1"/>
        <v>25620</v>
      </c>
      <c r="I41" s="1584">
        <v>197.98</v>
      </c>
      <c r="J41" s="1584">
        <f t="shared" si="2"/>
        <v>27717.199999999997</v>
      </c>
      <c r="K41" s="1584">
        <v>200</v>
      </c>
      <c r="L41" s="1584">
        <f t="shared" si="3"/>
        <v>28000</v>
      </c>
      <c r="M41" s="1584">
        <v>170</v>
      </c>
      <c r="N41" s="1584">
        <f t="shared" si="4"/>
        <v>23800</v>
      </c>
      <c r="O41" s="529"/>
    </row>
    <row r="42" spans="1:15" ht="25.5" thickBot="1" x14ac:dyDescent="0.4">
      <c r="A42" s="1581">
        <v>39</v>
      </c>
      <c r="B42" s="1588" t="s">
        <v>3976</v>
      </c>
      <c r="C42" s="1589">
        <v>18</v>
      </c>
      <c r="D42" s="1589" t="s">
        <v>4</v>
      </c>
      <c r="E42" s="1590">
        <v>242</v>
      </c>
      <c r="F42" s="1584">
        <f t="shared" si="0"/>
        <v>4356</v>
      </c>
      <c r="G42" s="1590">
        <v>183</v>
      </c>
      <c r="H42" s="1584">
        <f t="shared" si="1"/>
        <v>3294</v>
      </c>
      <c r="I42" s="1590">
        <v>350.71</v>
      </c>
      <c r="J42" s="1584">
        <f t="shared" si="2"/>
        <v>6312.78</v>
      </c>
      <c r="K42" s="1590">
        <v>200</v>
      </c>
      <c r="L42" s="1584">
        <f t="shared" si="3"/>
        <v>3600</v>
      </c>
      <c r="M42" s="1590">
        <v>170</v>
      </c>
      <c r="N42" s="1584">
        <f t="shared" si="4"/>
        <v>3060</v>
      </c>
      <c r="O42" s="529"/>
    </row>
    <row r="43" spans="1:15" ht="25.5" thickBot="1" x14ac:dyDescent="0.4">
      <c r="A43" s="1598">
        <v>40</v>
      </c>
      <c r="B43" s="1602" t="s">
        <v>3977</v>
      </c>
      <c r="C43" s="1603">
        <v>72</v>
      </c>
      <c r="D43" s="1603" t="s">
        <v>8</v>
      </c>
      <c r="E43" s="1604">
        <v>77.55</v>
      </c>
      <c r="F43" s="1584">
        <f t="shared" si="0"/>
        <v>5583.5999999999995</v>
      </c>
      <c r="G43" s="1604">
        <v>157</v>
      </c>
      <c r="H43" s="1584">
        <f t="shared" si="1"/>
        <v>11304</v>
      </c>
      <c r="I43" s="1604">
        <v>160.77000000000001</v>
      </c>
      <c r="J43" s="1584">
        <f t="shared" si="2"/>
        <v>11575.44</v>
      </c>
      <c r="K43" s="1604">
        <v>360</v>
      </c>
      <c r="L43" s="1584">
        <f t="shared" si="3"/>
        <v>25920</v>
      </c>
      <c r="M43" s="1604">
        <v>95</v>
      </c>
      <c r="N43" s="1584">
        <f t="shared" si="4"/>
        <v>6840</v>
      </c>
      <c r="O43" s="529"/>
    </row>
    <row r="44" spans="1:15" ht="25.5" thickBot="1" x14ac:dyDescent="0.4">
      <c r="A44" s="1598">
        <v>41</v>
      </c>
      <c r="B44" s="1605" t="s">
        <v>3978</v>
      </c>
      <c r="C44" s="1606">
        <v>6500</v>
      </c>
      <c r="D44" s="1606" t="s">
        <v>8</v>
      </c>
      <c r="E44" s="1607">
        <v>39.380000000000003</v>
      </c>
      <c r="F44" s="1584">
        <f t="shared" si="0"/>
        <v>255970.00000000003</v>
      </c>
      <c r="G44" s="1607">
        <v>37.799999999999997</v>
      </c>
      <c r="H44" s="1584">
        <f t="shared" si="1"/>
        <v>245699.99999999997</v>
      </c>
      <c r="I44" s="1607">
        <v>38.270000000000003</v>
      </c>
      <c r="J44" s="1584">
        <f t="shared" si="2"/>
        <v>248755.00000000003</v>
      </c>
      <c r="K44" s="1607">
        <v>50</v>
      </c>
      <c r="L44" s="1584">
        <f t="shared" si="3"/>
        <v>325000</v>
      </c>
      <c r="M44" s="1607">
        <v>75</v>
      </c>
      <c r="N44" s="1584">
        <f t="shared" si="4"/>
        <v>487500</v>
      </c>
      <c r="O44" s="529"/>
    </row>
    <row r="45" spans="1:15" ht="15" thickBot="1" x14ac:dyDescent="0.4">
      <c r="A45" s="1581">
        <v>42</v>
      </c>
      <c r="B45" s="1582" t="s">
        <v>2330</v>
      </c>
      <c r="C45" s="1583">
        <v>1750</v>
      </c>
      <c r="D45" s="1583" t="s">
        <v>131</v>
      </c>
      <c r="E45" s="1584">
        <v>5.39</v>
      </c>
      <c r="F45" s="1584">
        <f t="shared" si="0"/>
        <v>9432.5</v>
      </c>
      <c r="G45" s="1584">
        <v>6.16</v>
      </c>
      <c r="H45" s="1584">
        <f t="shared" si="1"/>
        <v>10780</v>
      </c>
      <c r="I45" s="1584">
        <v>4.8499999999999996</v>
      </c>
      <c r="J45" s="1584">
        <f t="shared" si="2"/>
        <v>8487.5</v>
      </c>
      <c r="K45" s="1584">
        <v>9</v>
      </c>
      <c r="L45" s="1584">
        <f t="shared" si="3"/>
        <v>15750</v>
      </c>
      <c r="M45" s="1584">
        <v>6</v>
      </c>
      <c r="N45" s="1584">
        <f t="shared" si="4"/>
        <v>10500</v>
      </c>
      <c r="O45" s="529"/>
    </row>
    <row r="46" spans="1:15" ht="15" thickBot="1" x14ac:dyDescent="0.4">
      <c r="A46" s="1581">
        <v>43</v>
      </c>
      <c r="B46" s="1582" t="s">
        <v>3979</v>
      </c>
      <c r="C46" s="1583">
        <v>6</v>
      </c>
      <c r="D46" s="1583" t="s">
        <v>10</v>
      </c>
      <c r="E46" s="1584">
        <v>562.65</v>
      </c>
      <c r="F46" s="1584">
        <f t="shared" si="0"/>
        <v>3375.8999999999996</v>
      </c>
      <c r="G46" s="1584">
        <v>665</v>
      </c>
      <c r="H46" s="1584">
        <f t="shared" si="1"/>
        <v>3990</v>
      </c>
      <c r="I46" s="1584">
        <v>186.67</v>
      </c>
      <c r="J46" s="1584">
        <f t="shared" si="2"/>
        <v>1120.02</v>
      </c>
      <c r="K46" s="1584">
        <v>100</v>
      </c>
      <c r="L46" s="1584">
        <f t="shared" si="3"/>
        <v>600</v>
      </c>
      <c r="M46" s="1584">
        <v>295</v>
      </c>
      <c r="N46" s="1584">
        <f t="shared" si="4"/>
        <v>1770</v>
      </c>
      <c r="O46" s="529"/>
    </row>
    <row r="47" spans="1:15" ht="15" thickBot="1" x14ac:dyDescent="0.4">
      <c r="A47" s="1581">
        <v>44</v>
      </c>
      <c r="B47" s="1582" t="s">
        <v>3980</v>
      </c>
      <c r="C47" s="1583">
        <v>55</v>
      </c>
      <c r="D47" s="1583" t="s">
        <v>3</v>
      </c>
      <c r="E47" s="1584">
        <v>42</v>
      </c>
      <c r="F47" s="1584">
        <f t="shared" si="0"/>
        <v>2310</v>
      </c>
      <c r="G47" s="1584">
        <v>42</v>
      </c>
      <c r="H47" s="1584">
        <f t="shared" si="1"/>
        <v>2310</v>
      </c>
      <c r="I47" s="1584">
        <v>17.89</v>
      </c>
      <c r="J47" s="1584">
        <f t="shared" si="2"/>
        <v>983.95</v>
      </c>
      <c r="K47" s="1584">
        <v>150</v>
      </c>
      <c r="L47" s="1584">
        <f t="shared" si="3"/>
        <v>8250</v>
      </c>
      <c r="M47" s="1584">
        <v>65</v>
      </c>
      <c r="N47" s="1584">
        <f t="shared" si="4"/>
        <v>3575</v>
      </c>
      <c r="O47" s="529"/>
    </row>
    <row r="48" spans="1:15" ht="15" thickBot="1" x14ac:dyDescent="0.4">
      <c r="A48" s="1581">
        <v>45</v>
      </c>
      <c r="B48" s="1582" t="s">
        <v>3981</v>
      </c>
      <c r="C48" s="1583">
        <v>20</v>
      </c>
      <c r="D48" s="1583" t="s">
        <v>3</v>
      </c>
      <c r="E48" s="1584">
        <v>1.1000000000000001</v>
      </c>
      <c r="F48" s="1584">
        <f t="shared" si="0"/>
        <v>22</v>
      </c>
      <c r="G48" s="1584">
        <v>10</v>
      </c>
      <c r="H48" s="1584">
        <f t="shared" si="1"/>
        <v>200</v>
      </c>
      <c r="I48" s="1584">
        <v>1.1299999999999999</v>
      </c>
      <c r="J48" s="1584">
        <f t="shared" si="2"/>
        <v>22.599999999999998</v>
      </c>
      <c r="K48" s="1584">
        <v>15</v>
      </c>
      <c r="L48" s="1584">
        <f t="shared" si="3"/>
        <v>300</v>
      </c>
      <c r="M48" s="1584">
        <v>5</v>
      </c>
      <c r="N48" s="1584">
        <f t="shared" si="4"/>
        <v>100</v>
      </c>
      <c r="O48" s="529"/>
    </row>
    <row r="49" spans="1:15" ht="25.5" thickBot="1" x14ac:dyDescent="0.4">
      <c r="A49" s="1581">
        <v>46</v>
      </c>
      <c r="B49" s="1608" t="s">
        <v>3982</v>
      </c>
      <c r="C49" s="1589">
        <v>1</v>
      </c>
      <c r="D49" s="1589" t="s">
        <v>10</v>
      </c>
      <c r="E49" s="1609">
        <v>148.5</v>
      </c>
      <c r="F49" s="1584">
        <f t="shared" si="0"/>
        <v>148.5</v>
      </c>
      <c r="G49" s="1609">
        <v>150</v>
      </c>
      <c r="H49" s="1584">
        <f t="shared" si="1"/>
        <v>150</v>
      </c>
      <c r="I49" s="1609">
        <v>152.72999999999999</v>
      </c>
      <c r="J49" s="1584">
        <f t="shared" si="2"/>
        <v>152.72999999999999</v>
      </c>
      <c r="K49" s="1609">
        <v>250</v>
      </c>
      <c r="L49" s="1584">
        <f t="shared" si="3"/>
        <v>250</v>
      </c>
      <c r="M49" s="1609">
        <v>250</v>
      </c>
      <c r="N49" s="1584">
        <f t="shared" si="4"/>
        <v>250</v>
      </c>
      <c r="O49" s="529"/>
    </row>
    <row r="50" spans="1:15" ht="15" thickBot="1" x14ac:dyDescent="0.4">
      <c r="A50" s="1598">
        <v>47</v>
      </c>
      <c r="B50" s="1599" t="s">
        <v>3983</v>
      </c>
      <c r="C50" s="1593">
        <v>140</v>
      </c>
      <c r="D50" s="1593" t="s">
        <v>131</v>
      </c>
      <c r="E50" s="1594">
        <v>1.1000000000000001</v>
      </c>
      <c r="F50" s="1584">
        <f t="shared" si="0"/>
        <v>154</v>
      </c>
      <c r="G50" s="1594">
        <v>2</v>
      </c>
      <c r="H50" s="1584">
        <f t="shared" si="1"/>
        <v>280</v>
      </c>
      <c r="I50" s="1594">
        <v>1.1299999999999999</v>
      </c>
      <c r="J50" s="1584">
        <f t="shared" si="2"/>
        <v>158.19999999999999</v>
      </c>
      <c r="K50" s="1594">
        <v>15</v>
      </c>
      <c r="L50" s="1584">
        <f t="shared" si="3"/>
        <v>2100</v>
      </c>
      <c r="M50" s="1594">
        <v>3</v>
      </c>
      <c r="N50" s="1584">
        <f t="shared" si="4"/>
        <v>420</v>
      </c>
      <c r="O50" s="529"/>
    </row>
    <row r="51" spans="1:15" ht="25.5" thickBot="1" x14ac:dyDescent="0.4">
      <c r="A51" s="1581">
        <v>48</v>
      </c>
      <c r="B51" s="1582" t="s">
        <v>3984</v>
      </c>
      <c r="C51" s="1583">
        <v>170</v>
      </c>
      <c r="D51" s="1583" t="s">
        <v>3</v>
      </c>
      <c r="E51" s="1584">
        <v>0.88</v>
      </c>
      <c r="F51" s="1584">
        <f t="shared" si="0"/>
        <v>149.6</v>
      </c>
      <c r="G51" s="1584">
        <v>2</v>
      </c>
      <c r="H51" s="1584">
        <f t="shared" si="1"/>
        <v>340</v>
      </c>
      <c r="I51" s="1584">
        <v>0.9</v>
      </c>
      <c r="J51" s="1584">
        <f t="shared" si="2"/>
        <v>153</v>
      </c>
      <c r="K51" s="1584">
        <v>40</v>
      </c>
      <c r="L51" s="1584">
        <f t="shared" si="3"/>
        <v>6800</v>
      </c>
      <c r="M51" s="1584">
        <v>1</v>
      </c>
      <c r="N51" s="1584">
        <f t="shared" si="4"/>
        <v>170</v>
      </c>
      <c r="O51" s="529"/>
    </row>
    <row r="52" spans="1:15" ht="15" thickBot="1" x14ac:dyDescent="0.4">
      <c r="A52" s="1581">
        <v>49</v>
      </c>
      <c r="B52" s="1610" t="s">
        <v>217</v>
      </c>
      <c r="C52" s="1583">
        <v>50</v>
      </c>
      <c r="D52" s="1583" t="s">
        <v>8</v>
      </c>
      <c r="E52" s="1611">
        <v>64.02</v>
      </c>
      <c r="F52" s="1584">
        <f t="shared" si="0"/>
        <v>3201</v>
      </c>
      <c r="G52" s="1611">
        <v>89</v>
      </c>
      <c r="H52" s="1584">
        <f t="shared" si="1"/>
        <v>4450</v>
      </c>
      <c r="I52" s="1611">
        <v>14.93</v>
      </c>
      <c r="J52" s="1584">
        <f t="shared" si="2"/>
        <v>746.5</v>
      </c>
      <c r="K52" s="1611">
        <v>60</v>
      </c>
      <c r="L52" s="1584">
        <f t="shared" si="3"/>
        <v>3000</v>
      </c>
      <c r="M52" s="1611">
        <v>49</v>
      </c>
      <c r="N52" s="1584">
        <f t="shared" si="4"/>
        <v>2450</v>
      </c>
      <c r="O52" s="529"/>
    </row>
    <row r="53" spans="1:15" ht="15" thickBot="1" x14ac:dyDescent="0.4">
      <c r="A53" s="1581">
        <v>50</v>
      </c>
      <c r="B53" s="1582" t="s">
        <v>3985</v>
      </c>
      <c r="C53" s="1583">
        <v>4</v>
      </c>
      <c r="D53" s="1583" t="s">
        <v>10</v>
      </c>
      <c r="E53" s="1584">
        <v>770</v>
      </c>
      <c r="F53" s="1584">
        <f t="shared" si="0"/>
        <v>3080</v>
      </c>
      <c r="G53" s="1584">
        <v>231</v>
      </c>
      <c r="H53" s="1584">
        <f t="shared" si="1"/>
        <v>924</v>
      </c>
      <c r="I53" s="1584">
        <v>1316.86</v>
      </c>
      <c r="J53" s="1584">
        <f t="shared" si="2"/>
        <v>5267.44</v>
      </c>
      <c r="K53" s="1584">
        <v>1400</v>
      </c>
      <c r="L53" s="1584">
        <f t="shared" si="3"/>
        <v>5600</v>
      </c>
      <c r="M53" s="1584">
        <v>775</v>
      </c>
      <c r="N53" s="1584">
        <f t="shared" si="4"/>
        <v>3100</v>
      </c>
      <c r="O53" s="529"/>
    </row>
    <row r="54" spans="1:15" ht="38" thickBot="1" x14ac:dyDescent="0.4">
      <c r="A54" s="1581">
        <v>51</v>
      </c>
      <c r="B54" s="1608" t="s">
        <v>3986</v>
      </c>
      <c r="C54" s="1589">
        <v>1695</v>
      </c>
      <c r="D54" s="1589" t="s">
        <v>3</v>
      </c>
      <c r="E54" s="1609">
        <v>105.75</v>
      </c>
      <c r="F54" s="1584">
        <f t="shared" si="0"/>
        <v>179246.25</v>
      </c>
      <c r="G54" s="1609">
        <v>130</v>
      </c>
      <c r="H54" s="1584">
        <f t="shared" si="1"/>
        <v>220350</v>
      </c>
      <c r="I54" s="1609">
        <v>140.21</v>
      </c>
      <c r="J54" s="1584">
        <f t="shared" si="2"/>
        <v>237655.95</v>
      </c>
      <c r="K54" s="1609">
        <v>72</v>
      </c>
      <c r="L54" s="1584">
        <f t="shared" si="3"/>
        <v>122040</v>
      </c>
      <c r="M54" s="1609">
        <v>90</v>
      </c>
      <c r="N54" s="1584">
        <f t="shared" si="4"/>
        <v>152550</v>
      </c>
      <c r="O54" s="529"/>
    </row>
    <row r="55" spans="1:15" ht="38" thickBot="1" x14ac:dyDescent="0.4">
      <c r="A55" s="1598">
        <v>52</v>
      </c>
      <c r="B55" s="1599" t="s">
        <v>3987</v>
      </c>
      <c r="C55" s="1593">
        <v>500</v>
      </c>
      <c r="D55" s="1593" t="s">
        <v>3</v>
      </c>
      <c r="E55" s="1612">
        <v>57.19</v>
      </c>
      <c r="F55" s="1584">
        <f t="shared" si="0"/>
        <v>28595</v>
      </c>
      <c r="G55" s="1612">
        <v>45.5</v>
      </c>
      <c r="H55" s="1584">
        <f t="shared" si="1"/>
        <v>22750</v>
      </c>
      <c r="I55" s="1612">
        <v>94.86</v>
      </c>
      <c r="J55" s="1584">
        <f t="shared" si="2"/>
        <v>47430</v>
      </c>
      <c r="K55" s="1612">
        <v>45</v>
      </c>
      <c r="L55" s="1584">
        <f t="shared" si="3"/>
        <v>22500</v>
      </c>
      <c r="M55" s="1612">
        <v>80</v>
      </c>
      <c r="N55" s="1584">
        <f t="shared" si="4"/>
        <v>40000</v>
      </c>
      <c r="O55" s="529"/>
    </row>
    <row r="56" spans="1:15" ht="15" thickBot="1" x14ac:dyDescent="0.4">
      <c r="A56" s="1581">
        <v>53</v>
      </c>
      <c r="B56" s="1582" t="s">
        <v>730</v>
      </c>
      <c r="C56" s="1583">
        <v>11</v>
      </c>
      <c r="D56" s="1583" t="s">
        <v>10</v>
      </c>
      <c r="E56" s="1584">
        <v>4293.5</v>
      </c>
      <c r="F56" s="1584">
        <f t="shared" si="0"/>
        <v>47228.5</v>
      </c>
      <c r="G56" s="1584">
        <v>3620</v>
      </c>
      <c r="H56" s="1584">
        <f t="shared" si="1"/>
        <v>39820</v>
      </c>
      <c r="I56" s="1584">
        <v>3598.27</v>
      </c>
      <c r="J56" s="1584">
        <f t="shared" si="2"/>
        <v>39580.97</v>
      </c>
      <c r="K56" s="1584">
        <v>3300</v>
      </c>
      <c r="L56" s="1584">
        <f t="shared" si="3"/>
        <v>36300</v>
      </c>
      <c r="M56" s="1584">
        <v>3000</v>
      </c>
      <c r="N56" s="1584">
        <f t="shared" si="4"/>
        <v>33000</v>
      </c>
      <c r="O56" s="529"/>
    </row>
    <row r="57" spans="1:15" ht="25.5" thickBot="1" x14ac:dyDescent="0.4">
      <c r="A57" s="1587">
        <v>54</v>
      </c>
      <c r="B57" s="1588" t="s">
        <v>3988</v>
      </c>
      <c r="C57" s="1589">
        <v>1</v>
      </c>
      <c r="D57" s="1589" t="s">
        <v>10</v>
      </c>
      <c r="E57" s="1590">
        <v>6789.2</v>
      </c>
      <c r="F57" s="1584">
        <f t="shared" si="0"/>
        <v>6789.2</v>
      </c>
      <c r="G57" s="1590">
        <v>6775</v>
      </c>
      <c r="H57" s="1584">
        <f t="shared" si="1"/>
        <v>6775</v>
      </c>
      <c r="I57" s="1590">
        <v>5046</v>
      </c>
      <c r="J57" s="1584">
        <f t="shared" si="2"/>
        <v>5046</v>
      </c>
      <c r="K57" s="1590">
        <v>4800</v>
      </c>
      <c r="L57" s="1584">
        <f t="shared" si="3"/>
        <v>4800</v>
      </c>
      <c r="M57" s="1590">
        <v>3900</v>
      </c>
      <c r="N57" s="1584">
        <f t="shared" si="4"/>
        <v>3900</v>
      </c>
      <c r="O57" s="529"/>
    </row>
    <row r="58" spans="1:15" ht="38" thickBot="1" x14ac:dyDescent="0.4">
      <c r="A58" s="1591">
        <v>55</v>
      </c>
      <c r="B58" s="1613" t="s">
        <v>2072</v>
      </c>
      <c r="C58" s="1593">
        <v>777</v>
      </c>
      <c r="D58" s="1593" t="s">
        <v>3</v>
      </c>
      <c r="E58" s="1593">
        <v>67.73</v>
      </c>
      <c r="F58" s="1584">
        <f t="shared" si="0"/>
        <v>52626.210000000006</v>
      </c>
      <c r="G58" s="1593">
        <v>92</v>
      </c>
      <c r="H58" s="1584">
        <f t="shared" si="1"/>
        <v>71484</v>
      </c>
      <c r="I58" s="1593">
        <v>91.94</v>
      </c>
      <c r="J58" s="1584">
        <f t="shared" si="2"/>
        <v>71437.38</v>
      </c>
      <c r="K58" s="1593">
        <v>55</v>
      </c>
      <c r="L58" s="1584">
        <f t="shared" si="3"/>
        <v>42735</v>
      </c>
      <c r="M58" s="1593">
        <v>70</v>
      </c>
      <c r="N58" s="1584">
        <f t="shared" si="4"/>
        <v>54390</v>
      </c>
      <c r="O58" s="529"/>
    </row>
    <row r="59" spans="1:15" ht="38" thickBot="1" x14ac:dyDescent="0.4">
      <c r="A59" s="1581">
        <v>56</v>
      </c>
      <c r="B59" s="1582" t="s">
        <v>2073</v>
      </c>
      <c r="C59" s="1583">
        <v>2375</v>
      </c>
      <c r="D59" s="1583" t="s">
        <v>3</v>
      </c>
      <c r="E59" s="1584">
        <v>39.99</v>
      </c>
      <c r="F59" s="1584">
        <f t="shared" si="0"/>
        <v>94976.25</v>
      </c>
      <c r="G59" s="1584">
        <v>46</v>
      </c>
      <c r="H59" s="1584">
        <f t="shared" si="1"/>
        <v>109250</v>
      </c>
      <c r="I59" s="1584">
        <v>38.47</v>
      </c>
      <c r="J59" s="1584">
        <f t="shared" si="2"/>
        <v>91366.25</v>
      </c>
      <c r="K59" s="1584">
        <v>45</v>
      </c>
      <c r="L59" s="1584">
        <f t="shared" si="3"/>
        <v>106875</v>
      </c>
      <c r="M59" s="1584">
        <v>60</v>
      </c>
      <c r="N59" s="1584">
        <f t="shared" si="4"/>
        <v>142500</v>
      </c>
      <c r="O59" s="529"/>
    </row>
    <row r="60" spans="1:15" ht="25.5" thickBot="1" x14ac:dyDescent="0.4">
      <c r="A60" s="1581">
        <v>57</v>
      </c>
      <c r="B60" s="1582" t="s">
        <v>3989</v>
      </c>
      <c r="C60" s="1583">
        <v>1331</v>
      </c>
      <c r="D60" s="1583" t="s">
        <v>3</v>
      </c>
      <c r="E60" s="1584">
        <v>47.56</v>
      </c>
      <c r="F60" s="1584">
        <f t="shared" si="0"/>
        <v>63302.36</v>
      </c>
      <c r="G60" s="1584">
        <v>46</v>
      </c>
      <c r="H60" s="1584">
        <f t="shared" si="1"/>
        <v>61226</v>
      </c>
      <c r="I60" s="1584">
        <v>58.68</v>
      </c>
      <c r="J60" s="1584">
        <f t="shared" si="2"/>
        <v>78103.08</v>
      </c>
      <c r="K60" s="1584">
        <v>32</v>
      </c>
      <c r="L60" s="1584">
        <f t="shared" si="3"/>
        <v>42592</v>
      </c>
      <c r="M60" s="1584">
        <v>70</v>
      </c>
      <c r="N60" s="1584">
        <f t="shared" si="4"/>
        <v>93170</v>
      </c>
      <c r="O60" s="529"/>
    </row>
    <row r="61" spans="1:15" ht="25.5" thickBot="1" x14ac:dyDescent="0.4">
      <c r="A61" s="1581">
        <v>58</v>
      </c>
      <c r="B61" s="1582" t="s">
        <v>3990</v>
      </c>
      <c r="C61" s="1583">
        <v>278</v>
      </c>
      <c r="D61" s="1583" t="s">
        <v>3</v>
      </c>
      <c r="E61" s="1584">
        <v>59.03</v>
      </c>
      <c r="F61" s="1584">
        <f t="shared" si="0"/>
        <v>16410.34</v>
      </c>
      <c r="G61" s="1584">
        <v>51</v>
      </c>
      <c r="H61" s="1584">
        <f t="shared" si="1"/>
        <v>14178</v>
      </c>
      <c r="I61" s="1584">
        <v>76.790000000000006</v>
      </c>
      <c r="J61" s="1584">
        <f t="shared" si="2"/>
        <v>21347.620000000003</v>
      </c>
      <c r="K61" s="1584">
        <v>45</v>
      </c>
      <c r="L61" s="1584">
        <f t="shared" si="3"/>
        <v>12510</v>
      </c>
      <c r="M61" s="1584">
        <v>90</v>
      </c>
      <c r="N61" s="1584">
        <f t="shared" si="4"/>
        <v>25020</v>
      </c>
      <c r="O61" s="529"/>
    </row>
    <row r="62" spans="1:15" ht="15" thickBot="1" x14ac:dyDescent="0.4">
      <c r="A62" s="1581">
        <v>59</v>
      </c>
      <c r="B62" s="1582" t="s">
        <v>758</v>
      </c>
      <c r="C62" s="1583">
        <v>8</v>
      </c>
      <c r="D62" s="1583" t="s">
        <v>10</v>
      </c>
      <c r="E62" s="1584">
        <v>2075.15</v>
      </c>
      <c r="F62" s="1584">
        <f t="shared" si="0"/>
        <v>16601.2</v>
      </c>
      <c r="G62" s="1584">
        <v>1150</v>
      </c>
      <c r="H62" s="1584">
        <f t="shared" si="1"/>
        <v>9200</v>
      </c>
      <c r="I62" s="1584">
        <v>2418.2199999999998</v>
      </c>
      <c r="J62" s="1584">
        <f t="shared" si="2"/>
        <v>19345.759999999998</v>
      </c>
      <c r="K62" s="1584">
        <v>1400</v>
      </c>
      <c r="L62" s="1584">
        <f t="shared" si="3"/>
        <v>11200</v>
      </c>
      <c r="M62" s="1584">
        <v>1000</v>
      </c>
      <c r="N62" s="1584">
        <f t="shared" si="4"/>
        <v>8000</v>
      </c>
      <c r="O62" s="529"/>
    </row>
    <row r="63" spans="1:15" ht="15" thickBot="1" x14ac:dyDescent="0.4">
      <c r="A63" s="1581">
        <v>60</v>
      </c>
      <c r="B63" s="1582" t="s">
        <v>3991</v>
      </c>
      <c r="C63" s="1583">
        <v>1</v>
      </c>
      <c r="D63" s="1583" t="s">
        <v>10</v>
      </c>
      <c r="E63" s="1584">
        <v>2806.1</v>
      </c>
      <c r="F63" s="1584">
        <f t="shared" si="0"/>
        <v>2806.1</v>
      </c>
      <c r="G63" s="1584">
        <v>1650</v>
      </c>
      <c r="H63" s="1584">
        <f t="shared" si="1"/>
        <v>1650</v>
      </c>
      <c r="I63" s="1584">
        <v>2488.9299999999998</v>
      </c>
      <c r="J63" s="1584">
        <f t="shared" si="2"/>
        <v>2488.9299999999998</v>
      </c>
      <c r="K63" s="1584">
        <v>1600</v>
      </c>
      <c r="L63" s="1584">
        <f t="shared" si="3"/>
        <v>1600</v>
      </c>
      <c r="M63" s="1584">
        <v>1250</v>
      </c>
      <c r="N63" s="1584">
        <f t="shared" si="4"/>
        <v>1250</v>
      </c>
      <c r="O63" s="529"/>
    </row>
    <row r="64" spans="1:15" ht="25.5" thickBot="1" x14ac:dyDescent="0.4">
      <c r="A64" s="1581">
        <v>61</v>
      </c>
      <c r="B64" s="1582" t="s">
        <v>3992</v>
      </c>
      <c r="C64" s="1583">
        <v>7</v>
      </c>
      <c r="D64" s="1583" t="s">
        <v>10</v>
      </c>
      <c r="E64" s="1584">
        <v>1372.93</v>
      </c>
      <c r="F64" s="1584">
        <f t="shared" si="0"/>
        <v>9610.51</v>
      </c>
      <c r="G64" s="1584">
        <v>2400</v>
      </c>
      <c r="H64" s="1584">
        <f t="shared" si="1"/>
        <v>16800</v>
      </c>
      <c r="I64" s="1584">
        <v>775.76</v>
      </c>
      <c r="J64" s="1584">
        <f t="shared" si="2"/>
        <v>5430.32</v>
      </c>
      <c r="K64" s="1584">
        <v>1500</v>
      </c>
      <c r="L64" s="1584">
        <f t="shared" si="3"/>
        <v>10500</v>
      </c>
      <c r="M64" s="1584">
        <v>600</v>
      </c>
      <c r="N64" s="1584">
        <f t="shared" si="4"/>
        <v>4200</v>
      </c>
      <c r="O64" s="529"/>
    </row>
    <row r="65" spans="1:15" ht="15" thickBot="1" x14ac:dyDescent="0.4">
      <c r="A65" s="1581">
        <v>62</v>
      </c>
      <c r="B65" s="1582" t="s">
        <v>3993</v>
      </c>
      <c r="C65" s="1583">
        <v>1</v>
      </c>
      <c r="D65" s="1583" t="s">
        <v>10</v>
      </c>
      <c r="E65" s="1584">
        <v>225.5</v>
      </c>
      <c r="F65" s="1584">
        <f t="shared" si="0"/>
        <v>225.5</v>
      </c>
      <c r="G65" s="1584">
        <v>1500</v>
      </c>
      <c r="H65" s="1584">
        <f t="shared" si="1"/>
        <v>1500</v>
      </c>
      <c r="I65" s="1584">
        <v>1889.32</v>
      </c>
      <c r="J65" s="1584">
        <f t="shared" si="2"/>
        <v>1889.32</v>
      </c>
      <c r="K65" s="1584">
        <v>200</v>
      </c>
      <c r="L65" s="1584">
        <f t="shared" si="3"/>
        <v>200</v>
      </c>
      <c r="M65" s="1584">
        <v>2900</v>
      </c>
      <c r="N65" s="1584">
        <f t="shared" si="4"/>
        <v>2900</v>
      </c>
      <c r="O65" s="529"/>
    </row>
    <row r="66" spans="1:15" ht="38" thickBot="1" x14ac:dyDescent="0.4">
      <c r="A66" s="1581">
        <v>63</v>
      </c>
      <c r="B66" s="1582" t="s">
        <v>3994</v>
      </c>
      <c r="C66" s="1583">
        <v>460</v>
      </c>
      <c r="D66" s="1583" t="s">
        <v>3</v>
      </c>
      <c r="E66" s="1584">
        <v>39.35</v>
      </c>
      <c r="F66" s="1584">
        <f t="shared" si="0"/>
        <v>18101</v>
      </c>
      <c r="G66" s="1584">
        <v>37.5</v>
      </c>
      <c r="H66" s="1584">
        <f t="shared" si="1"/>
        <v>17250</v>
      </c>
      <c r="I66" s="1584">
        <v>39.590000000000003</v>
      </c>
      <c r="J66" s="1584">
        <f t="shared" si="2"/>
        <v>18211.400000000001</v>
      </c>
      <c r="K66" s="1584">
        <v>40</v>
      </c>
      <c r="L66" s="1584">
        <f t="shared" si="3"/>
        <v>18400</v>
      </c>
      <c r="M66" s="1584">
        <v>35</v>
      </c>
      <c r="N66" s="1584">
        <f t="shared" si="4"/>
        <v>16100</v>
      </c>
      <c r="O66" s="529"/>
    </row>
    <row r="67" spans="1:15" ht="38" thickBot="1" x14ac:dyDescent="0.4">
      <c r="A67" s="1581">
        <v>64</v>
      </c>
      <c r="B67" s="1582" t="s">
        <v>3995</v>
      </c>
      <c r="C67" s="1583">
        <v>1</v>
      </c>
      <c r="D67" s="1583" t="s">
        <v>100</v>
      </c>
      <c r="E67" s="1584">
        <v>6311.8</v>
      </c>
      <c r="F67" s="1584">
        <f t="shared" si="0"/>
        <v>6311.8</v>
      </c>
      <c r="G67" s="1584">
        <v>5927</v>
      </c>
      <c r="H67" s="1584">
        <f t="shared" si="1"/>
        <v>5927</v>
      </c>
      <c r="I67" s="1584">
        <v>5091</v>
      </c>
      <c r="J67" s="1584">
        <f t="shared" si="2"/>
        <v>5091</v>
      </c>
      <c r="K67" s="1584">
        <v>5400</v>
      </c>
      <c r="L67" s="1584">
        <f t="shared" si="3"/>
        <v>5400</v>
      </c>
      <c r="M67" s="1584">
        <v>4500</v>
      </c>
      <c r="N67" s="1584">
        <f t="shared" si="4"/>
        <v>4500</v>
      </c>
      <c r="O67" s="529"/>
    </row>
    <row r="68" spans="1:15" ht="25.5" thickBot="1" x14ac:dyDescent="0.4">
      <c r="A68" s="1581">
        <v>65</v>
      </c>
      <c r="B68" s="1582" t="s">
        <v>3996</v>
      </c>
      <c r="C68" s="1583">
        <v>95</v>
      </c>
      <c r="D68" s="1583" t="s">
        <v>3</v>
      </c>
      <c r="E68" s="1584">
        <v>60.03</v>
      </c>
      <c r="F68" s="1584">
        <f t="shared" si="0"/>
        <v>5702.85</v>
      </c>
      <c r="G68" s="1584">
        <v>96</v>
      </c>
      <c r="H68" s="1584">
        <f t="shared" si="1"/>
        <v>9120</v>
      </c>
      <c r="I68" s="1584">
        <v>88.24</v>
      </c>
      <c r="J68" s="1584">
        <f t="shared" si="2"/>
        <v>8382.7999999999993</v>
      </c>
      <c r="K68" s="1584">
        <v>92</v>
      </c>
      <c r="L68" s="1584">
        <f t="shared" si="3"/>
        <v>8740</v>
      </c>
      <c r="M68" s="1584">
        <v>78</v>
      </c>
      <c r="N68" s="1584">
        <f t="shared" si="4"/>
        <v>7410</v>
      </c>
      <c r="O68" s="529"/>
    </row>
    <row r="69" spans="1:15" ht="25.5" thickBot="1" x14ac:dyDescent="0.4">
      <c r="A69" s="1581">
        <v>66</v>
      </c>
      <c r="B69" s="1582" t="s">
        <v>3997</v>
      </c>
      <c r="C69" s="1583">
        <v>100</v>
      </c>
      <c r="D69" s="1583" t="s">
        <v>3</v>
      </c>
      <c r="E69" s="1584">
        <v>37.71</v>
      </c>
      <c r="F69" s="1584">
        <f t="shared" ref="F69:F132" si="5">E69*C69</f>
        <v>3771</v>
      </c>
      <c r="G69" s="1584">
        <v>63</v>
      </c>
      <c r="H69" s="1584">
        <f t="shared" ref="H69:H132" si="6">G69*C69</f>
        <v>6300</v>
      </c>
      <c r="I69" s="1584">
        <v>50.91</v>
      </c>
      <c r="J69" s="1584">
        <f t="shared" ref="J69:J132" si="7">I69*C69</f>
        <v>5091</v>
      </c>
      <c r="K69" s="1584">
        <v>54</v>
      </c>
      <c r="L69" s="1584">
        <f t="shared" ref="L69:L132" si="8">K69*C69</f>
        <v>5400</v>
      </c>
      <c r="M69" s="1584">
        <v>45</v>
      </c>
      <c r="N69" s="1584">
        <f t="shared" ref="N69:N132" si="9">M69*C69</f>
        <v>4500</v>
      </c>
      <c r="O69" s="529"/>
    </row>
    <row r="70" spans="1:15" ht="25.5" thickBot="1" x14ac:dyDescent="0.4">
      <c r="A70" s="1581">
        <v>67</v>
      </c>
      <c r="B70" s="1582" t="s">
        <v>3998</v>
      </c>
      <c r="C70" s="1583">
        <v>56</v>
      </c>
      <c r="D70" s="1583" t="s">
        <v>3</v>
      </c>
      <c r="E70" s="1584">
        <v>42</v>
      </c>
      <c r="F70" s="1584">
        <f t="shared" si="5"/>
        <v>2352</v>
      </c>
      <c r="G70" s="1584">
        <v>51</v>
      </c>
      <c r="H70" s="1584">
        <f t="shared" si="6"/>
        <v>2856</v>
      </c>
      <c r="I70" s="1584">
        <v>69.290000000000006</v>
      </c>
      <c r="J70" s="1584">
        <f t="shared" si="7"/>
        <v>3880.2400000000002</v>
      </c>
      <c r="K70" s="1584">
        <v>72</v>
      </c>
      <c r="L70" s="1584">
        <f t="shared" si="8"/>
        <v>4032</v>
      </c>
      <c r="M70" s="1584">
        <v>61</v>
      </c>
      <c r="N70" s="1584">
        <f t="shared" si="9"/>
        <v>3416</v>
      </c>
      <c r="O70" s="529"/>
    </row>
    <row r="71" spans="1:15" ht="25.5" thickBot="1" x14ac:dyDescent="0.4">
      <c r="A71" s="1581">
        <v>68</v>
      </c>
      <c r="B71" s="1582" t="s">
        <v>3999</v>
      </c>
      <c r="C71" s="1583">
        <v>99</v>
      </c>
      <c r="D71" s="1583" t="s">
        <v>3</v>
      </c>
      <c r="E71" s="1584">
        <v>31.4</v>
      </c>
      <c r="F71" s="1584">
        <f t="shared" si="5"/>
        <v>3108.6</v>
      </c>
      <c r="G71" s="1584">
        <v>35</v>
      </c>
      <c r="H71" s="1584">
        <f t="shared" si="6"/>
        <v>3465</v>
      </c>
      <c r="I71" s="1584">
        <v>37.71</v>
      </c>
      <c r="J71" s="1584">
        <f t="shared" si="7"/>
        <v>3733.29</v>
      </c>
      <c r="K71" s="1584">
        <v>40</v>
      </c>
      <c r="L71" s="1584">
        <f t="shared" si="8"/>
        <v>3960</v>
      </c>
      <c r="M71" s="1584">
        <v>33</v>
      </c>
      <c r="N71" s="1584">
        <f t="shared" si="9"/>
        <v>3267</v>
      </c>
      <c r="O71" s="529"/>
    </row>
    <row r="72" spans="1:15" ht="25.5" thickBot="1" x14ac:dyDescent="0.4">
      <c r="A72" s="1581">
        <v>69</v>
      </c>
      <c r="B72" s="1588" t="s">
        <v>4000</v>
      </c>
      <c r="C72" s="1614">
        <v>1336</v>
      </c>
      <c r="D72" s="1615" t="s">
        <v>3</v>
      </c>
      <c r="E72" s="1609">
        <v>23.46</v>
      </c>
      <c r="F72" s="1584">
        <f t="shared" si="5"/>
        <v>31342.560000000001</v>
      </c>
      <c r="G72" s="1584">
        <v>17.329999999999998</v>
      </c>
      <c r="H72" s="1584">
        <f t="shared" si="6"/>
        <v>23152.879999999997</v>
      </c>
      <c r="I72" s="1609">
        <v>27.15</v>
      </c>
      <c r="J72" s="1584">
        <f t="shared" si="7"/>
        <v>36272.400000000001</v>
      </c>
      <c r="K72" s="1609">
        <v>30</v>
      </c>
      <c r="L72" s="1584">
        <f t="shared" si="8"/>
        <v>40080</v>
      </c>
      <c r="M72" s="1609">
        <v>24</v>
      </c>
      <c r="N72" s="1584">
        <f t="shared" si="9"/>
        <v>32064</v>
      </c>
      <c r="O72" s="529"/>
    </row>
    <row r="73" spans="1:15" ht="25.5" thickBot="1" x14ac:dyDescent="0.4">
      <c r="A73" s="1598">
        <v>70</v>
      </c>
      <c r="B73" s="1599" t="s">
        <v>4001</v>
      </c>
      <c r="C73" s="1601">
        <v>1530</v>
      </c>
      <c r="D73" s="1601" t="s">
        <v>3</v>
      </c>
      <c r="E73" s="1594">
        <v>20.13</v>
      </c>
      <c r="F73" s="1584">
        <f t="shared" si="5"/>
        <v>30798.899999999998</v>
      </c>
      <c r="G73" s="1609">
        <v>21.6</v>
      </c>
      <c r="H73" s="1584">
        <f t="shared" si="6"/>
        <v>33048</v>
      </c>
      <c r="I73" s="1594">
        <v>22.06</v>
      </c>
      <c r="J73" s="1584">
        <f t="shared" si="7"/>
        <v>33751.799999999996</v>
      </c>
      <c r="K73" s="1594">
        <v>23</v>
      </c>
      <c r="L73" s="1584">
        <f t="shared" si="8"/>
        <v>35190</v>
      </c>
      <c r="M73" s="1594">
        <v>19.5</v>
      </c>
      <c r="N73" s="1584">
        <f t="shared" si="9"/>
        <v>29835</v>
      </c>
      <c r="O73" s="529"/>
    </row>
    <row r="74" spans="1:15" ht="25.5" thickBot="1" x14ac:dyDescent="0.4">
      <c r="A74" s="1581">
        <v>71</v>
      </c>
      <c r="B74" s="1582" t="s">
        <v>4002</v>
      </c>
      <c r="C74" s="1583">
        <v>2</v>
      </c>
      <c r="D74" s="1583" t="s">
        <v>10</v>
      </c>
      <c r="E74" s="1584">
        <v>13530</v>
      </c>
      <c r="F74" s="1584">
        <f t="shared" si="5"/>
        <v>27060</v>
      </c>
      <c r="G74" s="1594">
        <v>17726</v>
      </c>
      <c r="H74" s="1584">
        <f t="shared" si="6"/>
        <v>35452</v>
      </c>
      <c r="I74" s="1584">
        <v>13576</v>
      </c>
      <c r="J74" s="1584">
        <f t="shared" si="7"/>
        <v>27152</v>
      </c>
      <c r="K74" s="1584">
        <v>14000</v>
      </c>
      <c r="L74" s="1584">
        <f t="shared" si="8"/>
        <v>28000</v>
      </c>
      <c r="M74" s="1584">
        <v>12000</v>
      </c>
      <c r="N74" s="1584">
        <f t="shared" si="9"/>
        <v>24000</v>
      </c>
      <c r="O74" s="529"/>
    </row>
    <row r="75" spans="1:15" ht="15" thickBot="1" x14ac:dyDescent="0.4">
      <c r="A75" s="1581">
        <v>72</v>
      </c>
      <c r="B75" s="1582" t="s">
        <v>737</v>
      </c>
      <c r="C75" s="1583">
        <v>10</v>
      </c>
      <c r="D75" s="1583" t="s">
        <v>10</v>
      </c>
      <c r="E75" s="1584">
        <v>110</v>
      </c>
      <c r="F75" s="1584">
        <f t="shared" si="5"/>
        <v>1100</v>
      </c>
      <c r="G75" s="1584">
        <v>873</v>
      </c>
      <c r="H75" s="1584">
        <f t="shared" si="6"/>
        <v>8730</v>
      </c>
      <c r="I75" s="1584">
        <v>113.13</v>
      </c>
      <c r="J75" s="1584">
        <f t="shared" si="7"/>
        <v>1131.3</v>
      </c>
      <c r="K75" s="1584">
        <v>120</v>
      </c>
      <c r="L75" s="1584">
        <f t="shared" si="8"/>
        <v>1200</v>
      </c>
      <c r="M75" s="1584">
        <v>100</v>
      </c>
      <c r="N75" s="1584">
        <f t="shared" si="9"/>
        <v>1000</v>
      </c>
      <c r="O75" s="529"/>
    </row>
    <row r="76" spans="1:15" ht="25.5" thickBot="1" x14ac:dyDescent="0.4">
      <c r="A76" s="1581">
        <v>73</v>
      </c>
      <c r="B76" s="1582" t="s">
        <v>4003</v>
      </c>
      <c r="C76" s="1583">
        <v>7250</v>
      </c>
      <c r="D76" s="1583" t="s">
        <v>3</v>
      </c>
      <c r="E76" s="1584">
        <v>15.18</v>
      </c>
      <c r="F76" s="1584">
        <f t="shared" si="5"/>
        <v>110055</v>
      </c>
      <c r="G76" s="1584">
        <v>16.88</v>
      </c>
      <c r="H76" s="1584">
        <f t="shared" si="6"/>
        <v>122380</v>
      </c>
      <c r="I76" s="1584">
        <v>15.72</v>
      </c>
      <c r="J76" s="1584">
        <f t="shared" si="7"/>
        <v>113970</v>
      </c>
      <c r="K76" s="1584">
        <v>16</v>
      </c>
      <c r="L76" s="1584">
        <f t="shared" si="8"/>
        <v>116000</v>
      </c>
      <c r="M76" s="1584">
        <v>13.9</v>
      </c>
      <c r="N76" s="1584">
        <f t="shared" si="9"/>
        <v>100775</v>
      </c>
      <c r="O76" s="529"/>
    </row>
    <row r="77" spans="1:15" ht="15" thickBot="1" x14ac:dyDescent="0.4">
      <c r="A77" s="1581">
        <v>74</v>
      </c>
      <c r="B77" s="1582" t="s">
        <v>3123</v>
      </c>
      <c r="C77" s="1583">
        <v>1</v>
      </c>
      <c r="D77" s="1583" t="s">
        <v>10</v>
      </c>
      <c r="E77" s="1584">
        <v>3960</v>
      </c>
      <c r="F77" s="1584">
        <f t="shared" si="5"/>
        <v>3960</v>
      </c>
      <c r="G77" s="1584">
        <v>1454</v>
      </c>
      <c r="H77" s="1584">
        <f t="shared" si="6"/>
        <v>1454</v>
      </c>
      <c r="I77" s="1584">
        <v>5656.67</v>
      </c>
      <c r="J77" s="1584">
        <f t="shared" si="7"/>
        <v>5656.67</v>
      </c>
      <c r="K77" s="1584">
        <v>6000</v>
      </c>
      <c r="L77" s="1584">
        <f t="shared" si="8"/>
        <v>6000</v>
      </c>
      <c r="M77" s="1584">
        <v>5000</v>
      </c>
      <c r="N77" s="1584">
        <f t="shared" si="9"/>
        <v>5000</v>
      </c>
      <c r="O77" s="529"/>
    </row>
    <row r="78" spans="1:15" ht="15" thickBot="1" x14ac:dyDescent="0.4">
      <c r="A78" s="1581">
        <v>75</v>
      </c>
      <c r="B78" s="1582" t="s">
        <v>4004</v>
      </c>
      <c r="C78" s="1583">
        <v>2</v>
      </c>
      <c r="D78" s="1583" t="s">
        <v>10</v>
      </c>
      <c r="E78" s="1584">
        <v>5111.7</v>
      </c>
      <c r="F78" s="1584">
        <f t="shared" si="5"/>
        <v>10223.4</v>
      </c>
      <c r="G78" s="1584">
        <v>931</v>
      </c>
      <c r="H78" s="1584">
        <f t="shared" si="6"/>
        <v>1862</v>
      </c>
      <c r="I78" s="1584">
        <v>6165.77</v>
      </c>
      <c r="J78" s="1584">
        <f t="shared" si="7"/>
        <v>12331.54</v>
      </c>
      <c r="K78" s="1584">
        <v>6500</v>
      </c>
      <c r="L78" s="1584">
        <f t="shared" si="8"/>
        <v>13000</v>
      </c>
      <c r="M78" s="1584">
        <v>5450</v>
      </c>
      <c r="N78" s="1584">
        <f t="shared" si="9"/>
        <v>10900</v>
      </c>
      <c r="O78" s="529"/>
    </row>
    <row r="79" spans="1:15" ht="25.5" thickBot="1" x14ac:dyDescent="0.4">
      <c r="A79" s="1581">
        <v>76</v>
      </c>
      <c r="B79" s="1582" t="s">
        <v>4005</v>
      </c>
      <c r="C79" s="1583">
        <v>1</v>
      </c>
      <c r="D79" s="1583" t="s">
        <v>100</v>
      </c>
      <c r="E79" s="1584">
        <v>13890.8</v>
      </c>
      <c r="F79" s="1584">
        <f t="shared" si="5"/>
        <v>13890.8</v>
      </c>
      <c r="G79" s="1584">
        <v>13276</v>
      </c>
      <c r="H79" s="1584">
        <f t="shared" si="6"/>
        <v>13276</v>
      </c>
      <c r="I79" s="1584">
        <v>7398.92</v>
      </c>
      <c r="J79" s="1584">
        <f t="shared" si="7"/>
        <v>7398.92</v>
      </c>
      <c r="K79" s="1584">
        <v>20000</v>
      </c>
      <c r="L79" s="1584">
        <f t="shared" si="8"/>
        <v>20000</v>
      </c>
      <c r="M79" s="1584">
        <v>9700</v>
      </c>
      <c r="N79" s="1584">
        <f t="shared" si="9"/>
        <v>9700</v>
      </c>
      <c r="O79" s="529"/>
    </row>
    <row r="80" spans="1:15" ht="25.5" thickBot="1" x14ac:dyDescent="0.4">
      <c r="A80" s="1581">
        <v>77</v>
      </c>
      <c r="B80" s="1582" t="s">
        <v>4006</v>
      </c>
      <c r="C80" s="1583">
        <v>204</v>
      </c>
      <c r="D80" s="1583" t="s">
        <v>3</v>
      </c>
      <c r="E80" s="1584">
        <v>39.82</v>
      </c>
      <c r="F80" s="1584">
        <f t="shared" si="5"/>
        <v>8123.28</v>
      </c>
      <c r="G80" s="1584">
        <v>48</v>
      </c>
      <c r="H80" s="1584">
        <f t="shared" si="6"/>
        <v>9792</v>
      </c>
      <c r="I80" s="1584">
        <v>39.54</v>
      </c>
      <c r="J80" s="1584">
        <f t="shared" si="7"/>
        <v>8066.16</v>
      </c>
      <c r="K80" s="1584">
        <v>42</v>
      </c>
      <c r="L80" s="1584">
        <f t="shared" si="8"/>
        <v>8568</v>
      </c>
      <c r="M80" s="1584">
        <v>79</v>
      </c>
      <c r="N80" s="1584">
        <f t="shared" si="9"/>
        <v>16116</v>
      </c>
      <c r="O80" s="529"/>
    </row>
    <row r="81" spans="1:15" ht="25.5" thickBot="1" x14ac:dyDescent="0.4">
      <c r="A81" s="1581">
        <v>78</v>
      </c>
      <c r="B81" s="1582" t="s">
        <v>4007</v>
      </c>
      <c r="C81" s="1583">
        <v>271</v>
      </c>
      <c r="D81" s="1583" t="s">
        <v>3</v>
      </c>
      <c r="E81" s="1584">
        <v>25.63</v>
      </c>
      <c r="F81" s="1584">
        <f t="shared" si="5"/>
        <v>6945.73</v>
      </c>
      <c r="G81" s="1584">
        <v>27</v>
      </c>
      <c r="H81" s="1584">
        <f t="shared" si="6"/>
        <v>7317</v>
      </c>
      <c r="I81" s="1584">
        <v>29.33</v>
      </c>
      <c r="J81" s="1584">
        <f t="shared" si="7"/>
        <v>7948.4299999999994</v>
      </c>
      <c r="K81" s="1584">
        <v>32</v>
      </c>
      <c r="L81" s="1584">
        <f t="shared" si="8"/>
        <v>8672</v>
      </c>
      <c r="M81" s="1584">
        <v>70</v>
      </c>
      <c r="N81" s="1584">
        <f t="shared" si="9"/>
        <v>18970</v>
      </c>
      <c r="O81" s="529"/>
    </row>
    <row r="82" spans="1:15" ht="25.5" thickBot="1" x14ac:dyDescent="0.4">
      <c r="A82" s="1581">
        <v>79</v>
      </c>
      <c r="B82" s="1582" t="s">
        <v>4008</v>
      </c>
      <c r="C82" s="1583">
        <v>1477</v>
      </c>
      <c r="D82" s="1583" t="s">
        <v>3</v>
      </c>
      <c r="E82" s="1584">
        <v>35.17</v>
      </c>
      <c r="F82" s="1584">
        <f t="shared" si="5"/>
        <v>51946.090000000004</v>
      </c>
      <c r="G82" s="1584">
        <v>33</v>
      </c>
      <c r="H82" s="1584">
        <f t="shared" si="6"/>
        <v>48741</v>
      </c>
      <c r="I82" s="1584">
        <v>39.799999999999997</v>
      </c>
      <c r="J82" s="1584">
        <f t="shared" si="7"/>
        <v>58784.6</v>
      </c>
      <c r="K82" s="1584">
        <v>35</v>
      </c>
      <c r="L82" s="1584">
        <f t="shared" si="8"/>
        <v>51695</v>
      </c>
      <c r="M82" s="1584">
        <v>60</v>
      </c>
      <c r="N82" s="1584">
        <f t="shared" si="9"/>
        <v>88620</v>
      </c>
      <c r="O82" s="529"/>
    </row>
    <row r="83" spans="1:15" ht="25.5" thickBot="1" x14ac:dyDescent="0.4">
      <c r="A83" s="1581">
        <v>80</v>
      </c>
      <c r="B83" s="1582" t="s">
        <v>4009</v>
      </c>
      <c r="C83" s="1583">
        <v>275</v>
      </c>
      <c r="D83" s="1583" t="s">
        <v>3</v>
      </c>
      <c r="E83" s="1584">
        <v>23.45</v>
      </c>
      <c r="F83" s="1584">
        <f t="shared" si="5"/>
        <v>6448.75</v>
      </c>
      <c r="G83" s="1584">
        <v>29</v>
      </c>
      <c r="H83" s="1584">
        <f t="shared" si="6"/>
        <v>7975</v>
      </c>
      <c r="I83" s="1584">
        <v>26.58</v>
      </c>
      <c r="J83" s="1584">
        <f t="shared" si="7"/>
        <v>7309.4999999999991</v>
      </c>
      <c r="K83" s="1584">
        <v>32</v>
      </c>
      <c r="L83" s="1584">
        <f t="shared" si="8"/>
        <v>8800</v>
      </c>
      <c r="M83" s="1584">
        <v>50</v>
      </c>
      <c r="N83" s="1584">
        <f t="shared" si="9"/>
        <v>13750</v>
      </c>
      <c r="O83" s="529"/>
    </row>
    <row r="84" spans="1:15" ht="15" thickBot="1" x14ac:dyDescent="0.4">
      <c r="A84" s="1581">
        <v>81</v>
      </c>
      <c r="B84" s="1582" t="s">
        <v>4010</v>
      </c>
      <c r="C84" s="1583">
        <v>2</v>
      </c>
      <c r="D84" s="1583" t="s">
        <v>10</v>
      </c>
      <c r="E84" s="1584">
        <v>1489.95</v>
      </c>
      <c r="F84" s="1584">
        <f t="shared" si="5"/>
        <v>2979.9</v>
      </c>
      <c r="G84" s="1584">
        <v>3100</v>
      </c>
      <c r="H84" s="1584">
        <f t="shared" si="6"/>
        <v>6200</v>
      </c>
      <c r="I84" s="1584">
        <v>3047.81</v>
      </c>
      <c r="J84" s="1584">
        <f t="shared" si="7"/>
        <v>6095.62</v>
      </c>
      <c r="K84" s="1584">
        <v>2800</v>
      </c>
      <c r="L84" s="1584">
        <f t="shared" si="8"/>
        <v>5600</v>
      </c>
      <c r="M84" s="1584">
        <v>1000</v>
      </c>
      <c r="N84" s="1584">
        <f t="shared" si="9"/>
        <v>2000</v>
      </c>
      <c r="O84" s="529"/>
    </row>
    <row r="85" spans="1:15" ht="15" thickBot="1" x14ac:dyDescent="0.4">
      <c r="A85" s="1581">
        <v>82</v>
      </c>
      <c r="B85" s="1582" t="s">
        <v>4011</v>
      </c>
      <c r="C85" s="1583">
        <v>1</v>
      </c>
      <c r="D85" s="1583" t="s">
        <v>10</v>
      </c>
      <c r="E85" s="1584">
        <v>295.68</v>
      </c>
      <c r="F85" s="1584">
        <f t="shared" si="5"/>
        <v>295.68</v>
      </c>
      <c r="G85" s="1584">
        <v>300</v>
      </c>
      <c r="H85" s="1584">
        <f t="shared" si="6"/>
        <v>300</v>
      </c>
      <c r="I85" s="1584">
        <v>339.4</v>
      </c>
      <c r="J85" s="1584">
        <f t="shared" si="7"/>
        <v>339.4</v>
      </c>
      <c r="K85" s="1584">
        <v>2000</v>
      </c>
      <c r="L85" s="1584">
        <f t="shared" si="8"/>
        <v>2000</v>
      </c>
      <c r="M85" s="1584">
        <v>300</v>
      </c>
      <c r="N85" s="1584">
        <f t="shared" si="9"/>
        <v>300</v>
      </c>
      <c r="O85" s="529"/>
    </row>
    <row r="86" spans="1:15" ht="15" thickBot="1" x14ac:dyDescent="0.4">
      <c r="A86" s="1581">
        <v>83</v>
      </c>
      <c r="B86" s="1588" t="s">
        <v>4012</v>
      </c>
      <c r="C86" s="1589">
        <v>2</v>
      </c>
      <c r="D86" s="1589" t="s">
        <v>10</v>
      </c>
      <c r="E86" s="1590">
        <v>176.66</v>
      </c>
      <c r="F86" s="1584">
        <f t="shared" si="5"/>
        <v>353.32</v>
      </c>
      <c r="G86" s="1590">
        <v>300</v>
      </c>
      <c r="H86" s="1584">
        <f t="shared" si="6"/>
        <v>600</v>
      </c>
      <c r="I86" s="1590">
        <v>339.4</v>
      </c>
      <c r="J86" s="1584">
        <f t="shared" si="7"/>
        <v>678.8</v>
      </c>
      <c r="K86" s="1590">
        <v>1600</v>
      </c>
      <c r="L86" s="1584">
        <f t="shared" si="8"/>
        <v>3200</v>
      </c>
      <c r="M86" s="1590">
        <v>595</v>
      </c>
      <c r="N86" s="1584">
        <f t="shared" si="9"/>
        <v>1190</v>
      </c>
      <c r="O86" s="529"/>
    </row>
    <row r="87" spans="1:15" ht="15" thickBot="1" x14ac:dyDescent="0.4">
      <c r="A87" s="1598">
        <v>84</v>
      </c>
      <c r="B87" s="1599" t="s">
        <v>4013</v>
      </c>
      <c r="C87" s="1601">
        <v>1</v>
      </c>
      <c r="D87" s="1601" t="s">
        <v>10</v>
      </c>
      <c r="E87" s="1594">
        <v>1031.97</v>
      </c>
      <c r="F87" s="1584">
        <f t="shared" si="5"/>
        <v>1031.97</v>
      </c>
      <c r="G87" s="1594">
        <v>900</v>
      </c>
      <c r="H87" s="1584">
        <f t="shared" si="6"/>
        <v>900</v>
      </c>
      <c r="I87" s="1594">
        <v>2884.9</v>
      </c>
      <c r="J87" s="1584">
        <f t="shared" si="7"/>
        <v>2884.9</v>
      </c>
      <c r="K87" s="1594">
        <v>1000</v>
      </c>
      <c r="L87" s="1584">
        <f t="shared" si="8"/>
        <v>1000</v>
      </c>
      <c r="M87" s="1594">
        <v>700</v>
      </c>
      <c r="N87" s="1584">
        <f t="shared" si="9"/>
        <v>700</v>
      </c>
      <c r="O87" s="529"/>
    </row>
    <row r="88" spans="1:15" ht="15" thickBot="1" x14ac:dyDescent="0.4">
      <c r="A88" s="1581">
        <v>85</v>
      </c>
      <c r="B88" s="1582" t="s">
        <v>4014</v>
      </c>
      <c r="C88" s="1583">
        <v>3</v>
      </c>
      <c r="D88" s="1583" t="s">
        <v>10</v>
      </c>
      <c r="E88" s="1584">
        <v>400.02</v>
      </c>
      <c r="F88" s="1584">
        <f t="shared" si="5"/>
        <v>1200.06</v>
      </c>
      <c r="G88" s="1584">
        <v>250</v>
      </c>
      <c r="H88" s="1584">
        <f t="shared" si="6"/>
        <v>750</v>
      </c>
      <c r="I88" s="1584">
        <v>825.87</v>
      </c>
      <c r="J88" s="1584">
        <f t="shared" si="7"/>
        <v>2477.61</v>
      </c>
      <c r="K88" s="1584">
        <v>1200</v>
      </c>
      <c r="L88" s="1584">
        <f t="shared" si="8"/>
        <v>3600</v>
      </c>
      <c r="M88" s="1584">
        <v>350</v>
      </c>
      <c r="N88" s="1584">
        <f t="shared" si="9"/>
        <v>1050</v>
      </c>
      <c r="O88" s="529"/>
    </row>
    <row r="89" spans="1:15" ht="25.5" thickBot="1" x14ac:dyDescent="0.4">
      <c r="A89" s="1581">
        <v>86</v>
      </c>
      <c r="B89" s="1582" t="s">
        <v>4015</v>
      </c>
      <c r="C89" s="1583">
        <v>2</v>
      </c>
      <c r="D89" s="1583" t="s">
        <v>10</v>
      </c>
      <c r="E89" s="1584">
        <v>3460.16</v>
      </c>
      <c r="F89" s="1584">
        <f t="shared" si="5"/>
        <v>6920.32</v>
      </c>
      <c r="G89" s="1584">
        <v>4250</v>
      </c>
      <c r="H89" s="1584">
        <f t="shared" si="6"/>
        <v>8500</v>
      </c>
      <c r="I89" s="1584">
        <v>4168.6099999999997</v>
      </c>
      <c r="J89" s="1584">
        <f t="shared" si="7"/>
        <v>8337.2199999999993</v>
      </c>
      <c r="K89" s="1584">
        <v>3500</v>
      </c>
      <c r="L89" s="1584">
        <f t="shared" si="8"/>
        <v>7000</v>
      </c>
      <c r="M89" s="1584">
        <v>4000</v>
      </c>
      <c r="N89" s="1584">
        <f t="shared" si="9"/>
        <v>8000</v>
      </c>
      <c r="O89" s="529"/>
    </row>
    <row r="90" spans="1:15" ht="25.5" thickBot="1" x14ac:dyDescent="0.4">
      <c r="A90" s="1581">
        <v>87</v>
      </c>
      <c r="B90" s="1582" t="s">
        <v>4016</v>
      </c>
      <c r="C90" s="1583">
        <v>1</v>
      </c>
      <c r="D90" s="1583" t="s">
        <v>10</v>
      </c>
      <c r="E90" s="1584">
        <v>1461.68</v>
      </c>
      <c r="F90" s="1584">
        <f t="shared" si="5"/>
        <v>1461.68</v>
      </c>
      <c r="G90" s="1584">
        <v>3000</v>
      </c>
      <c r="H90" s="1584">
        <f t="shared" si="6"/>
        <v>3000</v>
      </c>
      <c r="I90" s="1584">
        <v>3334.04</v>
      </c>
      <c r="J90" s="1584">
        <f t="shared" si="7"/>
        <v>3334.04</v>
      </c>
      <c r="K90" s="1584">
        <v>1500</v>
      </c>
      <c r="L90" s="1584">
        <f t="shared" si="8"/>
        <v>1500</v>
      </c>
      <c r="M90" s="1584">
        <v>2900</v>
      </c>
      <c r="N90" s="1584">
        <f t="shared" si="9"/>
        <v>2900</v>
      </c>
      <c r="O90" s="529"/>
    </row>
    <row r="91" spans="1:15" ht="25.5" thickBot="1" x14ac:dyDescent="0.4">
      <c r="A91" s="1581">
        <v>88</v>
      </c>
      <c r="B91" s="1582" t="s">
        <v>2429</v>
      </c>
      <c r="C91" s="1583">
        <v>50</v>
      </c>
      <c r="D91" s="1585" t="s">
        <v>10</v>
      </c>
      <c r="E91" s="1584">
        <v>2302.94</v>
      </c>
      <c r="F91" s="1584">
        <f t="shared" si="5"/>
        <v>115147</v>
      </c>
      <c r="G91" s="1584">
        <v>1975</v>
      </c>
      <c r="H91" s="1584">
        <f t="shared" si="6"/>
        <v>98750</v>
      </c>
      <c r="I91" s="1584">
        <v>1364.63</v>
      </c>
      <c r="J91" s="1584">
        <f t="shared" si="7"/>
        <v>68231.5</v>
      </c>
      <c r="K91" s="1584">
        <v>2800</v>
      </c>
      <c r="L91" s="1584">
        <f t="shared" si="8"/>
        <v>140000</v>
      </c>
      <c r="M91" s="1584">
        <v>2500</v>
      </c>
      <c r="N91" s="1584">
        <f t="shared" si="9"/>
        <v>125000</v>
      </c>
      <c r="O91" s="529"/>
    </row>
    <row r="92" spans="1:15" ht="38" thickBot="1" x14ac:dyDescent="0.4">
      <c r="A92" s="1581">
        <v>89</v>
      </c>
      <c r="B92" s="1582" t="s">
        <v>4017</v>
      </c>
      <c r="C92" s="1583">
        <v>1</v>
      </c>
      <c r="D92" s="1585" t="s">
        <v>10</v>
      </c>
      <c r="E92" s="1584">
        <v>3892.41</v>
      </c>
      <c r="F92" s="1584">
        <f t="shared" si="5"/>
        <v>3892.41</v>
      </c>
      <c r="G92" s="1584">
        <v>9000</v>
      </c>
      <c r="H92" s="1584">
        <f t="shared" si="6"/>
        <v>9000</v>
      </c>
      <c r="I92" s="1584">
        <v>3484.5</v>
      </c>
      <c r="J92" s="1584">
        <f t="shared" si="7"/>
        <v>3484.5</v>
      </c>
      <c r="K92" s="1584">
        <v>1800</v>
      </c>
      <c r="L92" s="1584">
        <f t="shared" si="8"/>
        <v>1800</v>
      </c>
      <c r="M92" s="1584">
        <v>3000</v>
      </c>
      <c r="N92" s="1584">
        <f t="shared" si="9"/>
        <v>3000</v>
      </c>
      <c r="O92" s="529"/>
    </row>
    <row r="93" spans="1:15" ht="25.5" thickBot="1" x14ac:dyDescent="0.4">
      <c r="A93" s="1581">
        <v>90</v>
      </c>
      <c r="B93" s="1582" t="s">
        <v>4018</v>
      </c>
      <c r="C93" s="1583">
        <v>1</v>
      </c>
      <c r="D93" s="1583" t="s">
        <v>10</v>
      </c>
      <c r="E93" s="1584">
        <v>3073.57</v>
      </c>
      <c r="F93" s="1584">
        <f t="shared" si="5"/>
        <v>3073.57</v>
      </c>
      <c r="G93" s="1584">
        <v>2550</v>
      </c>
      <c r="H93" s="1584">
        <f t="shared" si="6"/>
        <v>2550</v>
      </c>
      <c r="I93" s="1584">
        <v>3031.97</v>
      </c>
      <c r="J93" s="1584">
        <f t="shared" si="7"/>
        <v>3031.97</v>
      </c>
      <c r="K93" s="1584">
        <v>4800</v>
      </c>
      <c r="L93" s="1584">
        <f t="shared" si="8"/>
        <v>4800</v>
      </c>
      <c r="M93" s="1584">
        <v>3000</v>
      </c>
      <c r="N93" s="1584">
        <f t="shared" si="9"/>
        <v>3000</v>
      </c>
      <c r="O93" s="529"/>
    </row>
    <row r="94" spans="1:15" ht="25.5" thickBot="1" x14ac:dyDescent="0.4">
      <c r="A94" s="1581">
        <v>91</v>
      </c>
      <c r="B94" s="1582" t="s">
        <v>4019</v>
      </c>
      <c r="C94" s="1583">
        <v>49</v>
      </c>
      <c r="D94" s="1583" t="s">
        <v>10</v>
      </c>
      <c r="E94" s="1584">
        <v>550.41</v>
      </c>
      <c r="F94" s="1584">
        <f t="shared" si="5"/>
        <v>26970.09</v>
      </c>
      <c r="G94" s="1584">
        <v>676</v>
      </c>
      <c r="H94" s="1584">
        <f t="shared" si="6"/>
        <v>33124</v>
      </c>
      <c r="I94" s="1584">
        <v>429.9</v>
      </c>
      <c r="J94" s="1584">
        <f t="shared" si="7"/>
        <v>21065.1</v>
      </c>
      <c r="K94" s="1584">
        <v>450</v>
      </c>
      <c r="L94" s="1584">
        <f t="shared" si="8"/>
        <v>22050</v>
      </c>
      <c r="M94" s="1584">
        <v>380</v>
      </c>
      <c r="N94" s="1584">
        <f t="shared" si="9"/>
        <v>18620</v>
      </c>
      <c r="O94" s="529"/>
    </row>
    <row r="95" spans="1:15" ht="15" thickBot="1" x14ac:dyDescent="0.4">
      <c r="A95" s="1581">
        <v>92</v>
      </c>
      <c r="B95" s="1582" t="s">
        <v>4020</v>
      </c>
      <c r="C95" s="1583">
        <v>568</v>
      </c>
      <c r="D95" s="1583" t="s">
        <v>3</v>
      </c>
      <c r="E95" s="1584">
        <v>14.77</v>
      </c>
      <c r="F95" s="1584">
        <f t="shared" si="5"/>
        <v>8389.36</v>
      </c>
      <c r="G95" s="1584">
        <v>16</v>
      </c>
      <c r="H95" s="1584">
        <f t="shared" si="6"/>
        <v>9088</v>
      </c>
      <c r="I95" s="1584">
        <v>11.31</v>
      </c>
      <c r="J95" s="1584">
        <f t="shared" si="7"/>
        <v>6424.08</v>
      </c>
      <c r="K95" s="1584">
        <v>12</v>
      </c>
      <c r="L95" s="1584">
        <f t="shared" si="8"/>
        <v>6816</v>
      </c>
      <c r="M95" s="1584">
        <v>10</v>
      </c>
      <c r="N95" s="1584">
        <f t="shared" si="9"/>
        <v>5680</v>
      </c>
      <c r="O95" s="529"/>
    </row>
    <row r="96" spans="1:15" ht="15" thickBot="1" x14ac:dyDescent="0.4">
      <c r="A96" s="1581">
        <v>93</v>
      </c>
      <c r="B96" s="1582" t="s">
        <v>4021</v>
      </c>
      <c r="C96" s="1583">
        <v>2</v>
      </c>
      <c r="D96" s="1583" t="s">
        <v>10</v>
      </c>
      <c r="E96" s="1584">
        <v>1100</v>
      </c>
      <c r="F96" s="1584">
        <f t="shared" si="5"/>
        <v>2200</v>
      </c>
      <c r="G96" s="1584">
        <v>2036</v>
      </c>
      <c r="H96" s="1584">
        <f t="shared" si="6"/>
        <v>4072</v>
      </c>
      <c r="I96" s="1584">
        <v>1131.33</v>
      </c>
      <c r="J96" s="1584">
        <f t="shared" si="7"/>
        <v>2262.66</v>
      </c>
      <c r="K96" s="1584">
        <v>1200</v>
      </c>
      <c r="L96" s="1584">
        <f t="shared" si="8"/>
        <v>2400</v>
      </c>
      <c r="M96" s="1584">
        <v>1000</v>
      </c>
      <c r="N96" s="1584">
        <f t="shared" si="9"/>
        <v>2000</v>
      </c>
      <c r="O96" s="529"/>
    </row>
    <row r="97" spans="1:15" ht="25.5" thickBot="1" x14ac:dyDescent="0.4">
      <c r="A97" s="1581">
        <v>94</v>
      </c>
      <c r="B97" s="1582" t="s">
        <v>2440</v>
      </c>
      <c r="C97" s="1583">
        <v>100</v>
      </c>
      <c r="D97" s="1583" t="s">
        <v>3</v>
      </c>
      <c r="E97" s="1584">
        <v>27.71</v>
      </c>
      <c r="F97" s="1584">
        <f t="shared" si="5"/>
        <v>2771</v>
      </c>
      <c r="G97" s="1584">
        <v>10</v>
      </c>
      <c r="H97" s="1584">
        <f t="shared" si="6"/>
        <v>1000</v>
      </c>
      <c r="I97" s="1584">
        <v>8.59</v>
      </c>
      <c r="J97" s="1584">
        <f t="shared" si="7"/>
        <v>859</v>
      </c>
      <c r="K97" s="1584">
        <v>120</v>
      </c>
      <c r="L97" s="1584">
        <f t="shared" si="8"/>
        <v>12000</v>
      </c>
      <c r="M97" s="1584">
        <v>74</v>
      </c>
      <c r="N97" s="1584">
        <f t="shared" si="9"/>
        <v>7400</v>
      </c>
      <c r="O97" s="529"/>
    </row>
    <row r="98" spans="1:15" ht="25.5" thickBot="1" x14ac:dyDescent="0.4">
      <c r="A98" s="1581">
        <v>95</v>
      </c>
      <c r="B98" s="1582" t="s">
        <v>4022</v>
      </c>
      <c r="C98" s="1583">
        <v>49</v>
      </c>
      <c r="D98" s="1583" t="s">
        <v>10</v>
      </c>
      <c r="E98" s="1584">
        <v>66</v>
      </c>
      <c r="F98" s="1584">
        <f t="shared" si="5"/>
        <v>3234</v>
      </c>
      <c r="G98" s="1584">
        <v>148</v>
      </c>
      <c r="H98" s="1584">
        <f t="shared" si="6"/>
        <v>7252</v>
      </c>
      <c r="I98" s="1584">
        <v>18</v>
      </c>
      <c r="J98" s="1584">
        <f t="shared" si="7"/>
        <v>882</v>
      </c>
      <c r="K98" s="1584">
        <v>120</v>
      </c>
      <c r="L98" s="1584">
        <f t="shared" si="8"/>
        <v>5880</v>
      </c>
      <c r="M98" s="1584">
        <v>100</v>
      </c>
      <c r="N98" s="1584">
        <f t="shared" si="9"/>
        <v>4900</v>
      </c>
      <c r="O98" s="529"/>
    </row>
    <row r="99" spans="1:15" ht="15" thickBot="1" x14ac:dyDescent="0.4">
      <c r="A99" s="1581">
        <v>96</v>
      </c>
      <c r="B99" s="1582" t="s">
        <v>4023</v>
      </c>
      <c r="C99" s="1583">
        <v>104</v>
      </c>
      <c r="D99" s="1583" t="s">
        <v>10</v>
      </c>
      <c r="E99" s="1584">
        <v>92.45</v>
      </c>
      <c r="F99" s="1584">
        <f t="shared" si="5"/>
        <v>9614.8000000000011</v>
      </c>
      <c r="G99" s="1584">
        <v>132</v>
      </c>
      <c r="H99" s="1584">
        <f t="shared" si="6"/>
        <v>13728</v>
      </c>
      <c r="I99" s="1584">
        <v>87.85</v>
      </c>
      <c r="J99" s="1584">
        <f t="shared" si="7"/>
        <v>9136.4</v>
      </c>
      <c r="K99" s="1584">
        <v>120</v>
      </c>
      <c r="L99" s="1584">
        <f t="shared" si="8"/>
        <v>12480</v>
      </c>
      <c r="M99" s="1584">
        <v>80</v>
      </c>
      <c r="N99" s="1584">
        <f t="shared" si="9"/>
        <v>8320</v>
      </c>
      <c r="O99" s="529"/>
    </row>
    <row r="100" spans="1:15" ht="15" thickBot="1" x14ac:dyDescent="0.4">
      <c r="A100" s="1581">
        <v>97</v>
      </c>
      <c r="B100" s="1582" t="s">
        <v>3155</v>
      </c>
      <c r="C100" s="1583">
        <v>2</v>
      </c>
      <c r="D100" s="1583" t="s">
        <v>10</v>
      </c>
      <c r="E100" s="1584">
        <v>1908.5</v>
      </c>
      <c r="F100" s="1584">
        <f t="shared" si="5"/>
        <v>3817</v>
      </c>
      <c r="G100" s="1584">
        <v>2132</v>
      </c>
      <c r="H100" s="1584">
        <f t="shared" si="6"/>
        <v>4264</v>
      </c>
      <c r="I100" s="1584">
        <v>1699.82</v>
      </c>
      <c r="J100" s="1584">
        <f t="shared" si="7"/>
        <v>3399.64</v>
      </c>
      <c r="K100" s="1584">
        <v>20</v>
      </c>
      <c r="L100" s="1584">
        <f t="shared" si="8"/>
        <v>40</v>
      </c>
      <c r="M100" s="1584">
        <v>150</v>
      </c>
      <c r="N100" s="1584">
        <f t="shared" si="9"/>
        <v>300</v>
      </c>
      <c r="O100" s="529"/>
    </row>
    <row r="101" spans="1:15" ht="38" thickBot="1" x14ac:dyDescent="0.4">
      <c r="A101" s="1581">
        <v>98</v>
      </c>
      <c r="B101" s="1582" t="s">
        <v>4024</v>
      </c>
      <c r="C101" s="1583">
        <v>1</v>
      </c>
      <c r="D101" s="1583" t="s">
        <v>10</v>
      </c>
      <c r="E101" s="1584">
        <v>12078</v>
      </c>
      <c r="F101" s="1584">
        <f t="shared" si="5"/>
        <v>12078</v>
      </c>
      <c r="G101" s="1584">
        <v>16860</v>
      </c>
      <c r="H101" s="1584">
        <f t="shared" si="6"/>
        <v>16860</v>
      </c>
      <c r="I101" s="1584">
        <v>8955.59</v>
      </c>
      <c r="J101" s="1584">
        <f t="shared" si="7"/>
        <v>8955.59</v>
      </c>
      <c r="K101" s="1584">
        <v>30000</v>
      </c>
      <c r="L101" s="1584">
        <f t="shared" si="8"/>
        <v>30000</v>
      </c>
      <c r="M101" s="1584">
        <v>15000</v>
      </c>
      <c r="N101" s="1584">
        <f t="shared" si="9"/>
        <v>15000</v>
      </c>
      <c r="O101" s="529"/>
    </row>
    <row r="102" spans="1:15" ht="50.5" thickBot="1" x14ac:dyDescent="0.4">
      <c r="A102" s="1581">
        <v>99</v>
      </c>
      <c r="B102" s="1582" t="s">
        <v>4025</v>
      </c>
      <c r="C102" s="1583">
        <v>1</v>
      </c>
      <c r="D102" s="1583" t="s">
        <v>10</v>
      </c>
      <c r="E102" s="1584">
        <v>226132.5</v>
      </c>
      <c r="F102" s="1584">
        <f t="shared" si="5"/>
        <v>226132.5</v>
      </c>
      <c r="G102" s="1584">
        <v>207835</v>
      </c>
      <c r="H102" s="1584">
        <f t="shared" si="6"/>
        <v>207835</v>
      </c>
      <c r="I102" s="1584">
        <v>200589.16</v>
      </c>
      <c r="J102" s="1584">
        <f t="shared" si="7"/>
        <v>200589.16</v>
      </c>
      <c r="K102" s="1584">
        <v>465000</v>
      </c>
      <c r="L102" s="1584">
        <f t="shared" si="8"/>
        <v>465000</v>
      </c>
      <c r="M102" s="1584">
        <v>110000</v>
      </c>
      <c r="N102" s="1584">
        <f t="shared" si="9"/>
        <v>110000</v>
      </c>
      <c r="O102" s="529"/>
    </row>
    <row r="103" spans="1:15" ht="25.5" thickBot="1" x14ac:dyDescent="0.4">
      <c r="A103" s="1581">
        <v>100</v>
      </c>
      <c r="B103" s="1582" t="s">
        <v>4026</v>
      </c>
      <c r="C103" s="1583">
        <v>1</v>
      </c>
      <c r="D103" s="1583" t="s">
        <v>100</v>
      </c>
      <c r="E103" s="1584">
        <v>32419.200000000001</v>
      </c>
      <c r="F103" s="1584">
        <f t="shared" si="5"/>
        <v>32419.200000000001</v>
      </c>
      <c r="G103" s="1584">
        <v>21048</v>
      </c>
      <c r="H103" s="1584">
        <f t="shared" si="6"/>
        <v>21048</v>
      </c>
      <c r="I103" s="1584">
        <v>32808.68</v>
      </c>
      <c r="J103" s="1584">
        <f t="shared" si="7"/>
        <v>32808.68</v>
      </c>
      <c r="K103" s="1584">
        <v>35000</v>
      </c>
      <c r="L103" s="1584">
        <f t="shared" si="8"/>
        <v>35000</v>
      </c>
      <c r="M103" s="1584">
        <v>29000</v>
      </c>
      <c r="N103" s="1584">
        <f t="shared" si="9"/>
        <v>29000</v>
      </c>
      <c r="O103" s="529"/>
    </row>
    <row r="104" spans="1:15" ht="25.5" thickBot="1" x14ac:dyDescent="0.4">
      <c r="A104" s="1581">
        <v>101</v>
      </c>
      <c r="B104" s="1582" t="s">
        <v>4027</v>
      </c>
      <c r="C104" s="1583">
        <v>1</v>
      </c>
      <c r="D104" s="1585" t="s">
        <v>100</v>
      </c>
      <c r="E104" s="1584">
        <v>83215</v>
      </c>
      <c r="F104" s="1584">
        <f t="shared" si="5"/>
        <v>83215</v>
      </c>
      <c r="G104" s="1584">
        <v>68298</v>
      </c>
      <c r="H104" s="1584">
        <f t="shared" si="6"/>
        <v>68298</v>
      </c>
      <c r="I104" s="1584">
        <v>69746.740000000005</v>
      </c>
      <c r="J104" s="1584">
        <f t="shared" si="7"/>
        <v>69746.740000000005</v>
      </c>
      <c r="K104" s="1584">
        <v>100000</v>
      </c>
      <c r="L104" s="1584">
        <f t="shared" si="8"/>
        <v>100000</v>
      </c>
      <c r="M104" s="1584">
        <v>29000</v>
      </c>
      <c r="N104" s="1584">
        <f t="shared" si="9"/>
        <v>29000</v>
      </c>
      <c r="O104" s="529"/>
    </row>
    <row r="105" spans="1:15" ht="25.5" thickBot="1" x14ac:dyDescent="0.4">
      <c r="A105" s="1581">
        <v>102</v>
      </c>
      <c r="B105" s="1582" t="s">
        <v>4028</v>
      </c>
      <c r="C105" s="1583">
        <v>1</v>
      </c>
      <c r="D105" s="1583" t="s">
        <v>100</v>
      </c>
      <c r="E105" s="1584">
        <v>17765</v>
      </c>
      <c r="F105" s="1584">
        <f t="shared" si="5"/>
        <v>17765</v>
      </c>
      <c r="G105" s="1584">
        <v>21381</v>
      </c>
      <c r="H105" s="1584">
        <f t="shared" si="6"/>
        <v>21381</v>
      </c>
      <c r="I105" s="1584">
        <v>21834.74</v>
      </c>
      <c r="J105" s="1584">
        <f t="shared" si="7"/>
        <v>21834.74</v>
      </c>
      <c r="K105" s="1584">
        <v>35000</v>
      </c>
      <c r="L105" s="1584">
        <f t="shared" si="8"/>
        <v>35000</v>
      </c>
      <c r="M105" s="1584">
        <v>30000</v>
      </c>
      <c r="N105" s="1584">
        <f t="shared" si="9"/>
        <v>30000</v>
      </c>
      <c r="O105" s="529"/>
    </row>
    <row r="106" spans="1:15" ht="25.5" thickBot="1" x14ac:dyDescent="0.4">
      <c r="A106" s="1581">
        <v>103</v>
      </c>
      <c r="B106" s="1582" t="s">
        <v>4029</v>
      </c>
      <c r="C106" s="1583">
        <v>1</v>
      </c>
      <c r="D106" s="1583" t="s">
        <v>10</v>
      </c>
      <c r="E106" s="1584">
        <v>100009.8</v>
      </c>
      <c r="F106" s="1584">
        <f t="shared" si="5"/>
        <v>100009.8</v>
      </c>
      <c r="G106" s="1584">
        <v>133627</v>
      </c>
      <c r="H106" s="1584">
        <f t="shared" si="6"/>
        <v>133627</v>
      </c>
      <c r="I106" s="1584">
        <v>175168.71</v>
      </c>
      <c r="J106" s="1584">
        <f t="shared" si="7"/>
        <v>175168.71</v>
      </c>
      <c r="K106" s="1584">
        <v>125000</v>
      </c>
      <c r="L106" s="1584">
        <f t="shared" si="8"/>
        <v>125000</v>
      </c>
      <c r="M106" s="1584">
        <v>15325</v>
      </c>
      <c r="N106" s="1584">
        <f t="shared" si="9"/>
        <v>15325</v>
      </c>
      <c r="O106" s="529"/>
    </row>
    <row r="107" spans="1:15" ht="25.5" thickBot="1" x14ac:dyDescent="0.4">
      <c r="A107" s="1581">
        <v>104</v>
      </c>
      <c r="B107" s="1582" t="s">
        <v>4030</v>
      </c>
      <c r="C107" s="1583">
        <v>20000</v>
      </c>
      <c r="D107" s="1583" t="s">
        <v>8</v>
      </c>
      <c r="E107" s="1584">
        <v>1.05</v>
      </c>
      <c r="F107" s="1584">
        <f t="shared" si="5"/>
        <v>21000</v>
      </c>
      <c r="G107" s="1584">
        <v>1.05</v>
      </c>
      <c r="H107" s="1584">
        <f t="shared" si="6"/>
        <v>21000</v>
      </c>
      <c r="I107" s="1584">
        <v>1.1499999999999999</v>
      </c>
      <c r="J107" s="1584">
        <f t="shared" si="7"/>
        <v>23000</v>
      </c>
      <c r="K107" s="1584">
        <v>1</v>
      </c>
      <c r="L107" s="1584">
        <f t="shared" si="8"/>
        <v>20000</v>
      </c>
      <c r="M107" s="1584">
        <v>0.9</v>
      </c>
      <c r="N107" s="1584">
        <f t="shared" si="9"/>
        <v>18000</v>
      </c>
      <c r="O107" s="529"/>
    </row>
    <row r="108" spans="1:15" ht="25.5" thickBot="1" x14ac:dyDescent="0.4">
      <c r="A108" s="1581">
        <v>105</v>
      </c>
      <c r="B108" s="1582" t="s">
        <v>4031</v>
      </c>
      <c r="C108" s="1583">
        <v>3000</v>
      </c>
      <c r="D108" s="1585" t="s">
        <v>8</v>
      </c>
      <c r="E108" s="1584">
        <v>1.32</v>
      </c>
      <c r="F108" s="1584">
        <f t="shared" si="5"/>
        <v>3960</v>
      </c>
      <c r="G108" s="1584">
        <v>1.33</v>
      </c>
      <c r="H108" s="1584">
        <f t="shared" si="6"/>
        <v>3990</v>
      </c>
      <c r="I108" s="1584">
        <v>1.41</v>
      </c>
      <c r="J108" s="1584">
        <f t="shared" si="7"/>
        <v>4230</v>
      </c>
      <c r="K108" s="1584">
        <v>1</v>
      </c>
      <c r="L108" s="1584">
        <f t="shared" si="8"/>
        <v>3000</v>
      </c>
      <c r="M108" s="1584">
        <v>0.9</v>
      </c>
      <c r="N108" s="1584">
        <f t="shared" si="9"/>
        <v>2700</v>
      </c>
      <c r="O108" s="529"/>
    </row>
    <row r="109" spans="1:15" ht="25.5" thickBot="1" x14ac:dyDescent="0.4">
      <c r="A109" s="1581">
        <v>106</v>
      </c>
      <c r="B109" s="1610" t="s">
        <v>768</v>
      </c>
      <c r="C109" s="1600">
        <v>110</v>
      </c>
      <c r="D109" s="1616" t="s">
        <v>10</v>
      </c>
      <c r="E109" s="1584">
        <v>71.5</v>
      </c>
      <c r="F109" s="1584">
        <f t="shared" si="5"/>
        <v>7865</v>
      </c>
      <c r="G109" s="1584">
        <v>72</v>
      </c>
      <c r="H109" s="1584">
        <f t="shared" si="6"/>
        <v>7920</v>
      </c>
      <c r="I109" s="1584">
        <v>52.38</v>
      </c>
      <c r="J109" s="1584">
        <f t="shared" si="7"/>
        <v>5761.8</v>
      </c>
      <c r="K109" s="1584">
        <v>1</v>
      </c>
      <c r="L109" s="1584">
        <f t="shared" si="8"/>
        <v>110</v>
      </c>
      <c r="M109" s="1584">
        <v>52</v>
      </c>
      <c r="N109" s="1584">
        <f t="shared" si="9"/>
        <v>5720</v>
      </c>
      <c r="O109" s="529"/>
    </row>
    <row r="110" spans="1:15" ht="25.5" thickBot="1" x14ac:dyDescent="0.4">
      <c r="A110" s="1581">
        <v>107</v>
      </c>
      <c r="B110" s="1582" t="s">
        <v>4032</v>
      </c>
      <c r="C110" s="1583">
        <v>6</v>
      </c>
      <c r="D110" s="1583" t="s">
        <v>10</v>
      </c>
      <c r="E110" s="1584">
        <v>418</v>
      </c>
      <c r="F110" s="1584">
        <f t="shared" si="5"/>
        <v>2508</v>
      </c>
      <c r="G110" s="1584">
        <v>421</v>
      </c>
      <c r="H110" s="1584">
        <f t="shared" si="6"/>
        <v>2526</v>
      </c>
      <c r="I110" s="1584">
        <v>578.79</v>
      </c>
      <c r="J110" s="1584">
        <f t="shared" si="7"/>
        <v>3472.74</v>
      </c>
      <c r="K110" s="1584">
        <v>450</v>
      </c>
      <c r="L110" s="1584">
        <f t="shared" si="8"/>
        <v>2700</v>
      </c>
      <c r="M110" s="1584">
        <v>507</v>
      </c>
      <c r="N110" s="1584">
        <f t="shared" si="9"/>
        <v>3042</v>
      </c>
      <c r="O110" s="529"/>
    </row>
    <row r="111" spans="1:15" ht="25.5" thickBot="1" x14ac:dyDescent="0.4">
      <c r="A111" s="1581">
        <v>108</v>
      </c>
      <c r="B111" s="1582" t="s">
        <v>4033</v>
      </c>
      <c r="C111" s="1583">
        <v>9</v>
      </c>
      <c r="D111" s="1583" t="s">
        <v>10</v>
      </c>
      <c r="E111" s="1584">
        <v>418</v>
      </c>
      <c r="F111" s="1584">
        <f t="shared" si="5"/>
        <v>3762</v>
      </c>
      <c r="G111" s="1584">
        <v>421</v>
      </c>
      <c r="H111" s="1584">
        <f t="shared" si="6"/>
        <v>3789</v>
      </c>
      <c r="I111" s="1584">
        <v>578.79</v>
      </c>
      <c r="J111" s="1584">
        <f t="shared" si="7"/>
        <v>5209.1099999999997</v>
      </c>
      <c r="K111" s="1584">
        <v>450</v>
      </c>
      <c r="L111" s="1584">
        <f t="shared" si="8"/>
        <v>4050</v>
      </c>
      <c r="M111" s="1584">
        <v>597</v>
      </c>
      <c r="N111" s="1584">
        <f t="shared" si="9"/>
        <v>5373</v>
      </c>
      <c r="O111" s="529"/>
    </row>
    <row r="112" spans="1:15" ht="25.5" thickBot="1" x14ac:dyDescent="0.4">
      <c r="A112" s="1581">
        <v>109</v>
      </c>
      <c r="B112" s="1582" t="s">
        <v>4034</v>
      </c>
      <c r="C112" s="1583">
        <v>3</v>
      </c>
      <c r="D112" s="1583" t="s">
        <v>10</v>
      </c>
      <c r="E112" s="1584">
        <v>440</v>
      </c>
      <c r="F112" s="1584">
        <f t="shared" si="5"/>
        <v>1320</v>
      </c>
      <c r="G112" s="1584">
        <v>444</v>
      </c>
      <c r="H112" s="1584">
        <f t="shared" si="6"/>
        <v>1332</v>
      </c>
      <c r="I112" s="1584">
        <v>578.79</v>
      </c>
      <c r="J112" s="1584">
        <f t="shared" si="7"/>
        <v>1736.37</v>
      </c>
      <c r="K112" s="1584">
        <v>450</v>
      </c>
      <c r="L112" s="1584">
        <f t="shared" si="8"/>
        <v>1350</v>
      </c>
      <c r="M112" s="1584">
        <v>705</v>
      </c>
      <c r="N112" s="1584">
        <f t="shared" si="9"/>
        <v>2115</v>
      </c>
      <c r="O112" s="529"/>
    </row>
    <row r="113" spans="1:15" ht="25.5" thickBot="1" x14ac:dyDescent="0.4">
      <c r="A113" s="1581">
        <v>110</v>
      </c>
      <c r="B113" s="1582" t="s">
        <v>4035</v>
      </c>
      <c r="C113" s="1583">
        <v>6</v>
      </c>
      <c r="D113" s="1585" t="s">
        <v>10</v>
      </c>
      <c r="E113" s="1584">
        <v>418</v>
      </c>
      <c r="F113" s="1584">
        <f t="shared" si="5"/>
        <v>2508</v>
      </c>
      <c r="G113" s="1584">
        <v>421</v>
      </c>
      <c r="H113" s="1584">
        <f t="shared" si="6"/>
        <v>2526</v>
      </c>
      <c r="I113" s="1584">
        <v>543.6</v>
      </c>
      <c r="J113" s="1584">
        <f t="shared" si="7"/>
        <v>3261.6000000000004</v>
      </c>
      <c r="K113" s="1584">
        <v>450</v>
      </c>
      <c r="L113" s="1584">
        <f t="shared" si="8"/>
        <v>2700</v>
      </c>
      <c r="M113" s="1584">
        <v>547</v>
      </c>
      <c r="N113" s="1584">
        <f t="shared" si="9"/>
        <v>3282</v>
      </c>
      <c r="O113" s="529"/>
    </row>
    <row r="114" spans="1:15" ht="25.5" thickBot="1" x14ac:dyDescent="0.4">
      <c r="A114" s="1581">
        <v>111</v>
      </c>
      <c r="B114" s="1582" t="s">
        <v>4036</v>
      </c>
      <c r="C114" s="1583">
        <v>5</v>
      </c>
      <c r="D114" s="1583" t="s">
        <v>10</v>
      </c>
      <c r="E114" s="1584">
        <v>440</v>
      </c>
      <c r="F114" s="1584">
        <f t="shared" si="5"/>
        <v>2200</v>
      </c>
      <c r="G114" s="1584">
        <v>444</v>
      </c>
      <c r="H114" s="1584">
        <f t="shared" si="6"/>
        <v>2220</v>
      </c>
      <c r="I114" s="1584">
        <v>737.17</v>
      </c>
      <c r="J114" s="1584">
        <f t="shared" si="7"/>
        <v>3685.85</v>
      </c>
      <c r="K114" s="1584">
        <v>450</v>
      </c>
      <c r="L114" s="1584">
        <f t="shared" si="8"/>
        <v>2250</v>
      </c>
      <c r="M114" s="1584">
        <v>587</v>
      </c>
      <c r="N114" s="1584">
        <f t="shared" si="9"/>
        <v>2935</v>
      </c>
      <c r="O114" s="529"/>
    </row>
    <row r="115" spans="1:15" ht="25.5" thickBot="1" x14ac:dyDescent="0.4">
      <c r="A115" s="1581">
        <v>112</v>
      </c>
      <c r="B115" s="1582" t="s">
        <v>4037</v>
      </c>
      <c r="C115" s="1583">
        <v>4</v>
      </c>
      <c r="D115" s="1583" t="s">
        <v>10</v>
      </c>
      <c r="E115" s="1584">
        <v>385</v>
      </c>
      <c r="F115" s="1584">
        <f t="shared" si="5"/>
        <v>1540</v>
      </c>
      <c r="G115" s="1584">
        <v>388</v>
      </c>
      <c r="H115" s="1584">
        <f t="shared" si="6"/>
        <v>1552</v>
      </c>
      <c r="I115" s="1584">
        <v>561.25</v>
      </c>
      <c r="J115" s="1584">
        <f t="shared" si="7"/>
        <v>2245</v>
      </c>
      <c r="K115" s="1584">
        <v>420</v>
      </c>
      <c r="L115" s="1584">
        <f t="shared" si="8"/>
        <v>1680</v>
      </c>
      <c r="M115" s="1584">
        <v>482</v>
      </c>
      <c r="N115" s="1584">
        <f t="shared" si="9"/>
        <v>1928</v>
      </c>
      <c r="O115" s="529"/>
    </row>
    <row r="116" spans="1:15" ht="25.5" thickBot="1" x14ac:dyDescent="0.4">
      <c r="A116" s="1581">
        <v>113</v>
      </c>
      <c r="B116" s="1582" t="s">
        <v>4038</v>
      </c>
      <c r="C116" s="1583">
        <v>7</v>
      </c>
      <c r="D116" s="1583" t="s">
        <v>10</v>
      </c>
      <c r="E116" s="1584">
        <v>385</v>
      </c>
      <c r="F116" s="1584">
        <f t="shared" si="5"/>
        <v>2695</v>
      </c>
      <c r="G116" s="1584">
        <v>388</v>
      </c>
      <c r="H116" s="1584">
        <f t="shared" si="6"/>
        <v>2716</v>
      </c>
      <c r="I116" s="1584">
        <v>578.79</v>
      </c>
      <c r="J116" s="1584">
        <f t="shared" si="7"/>
        <v>4051.5299999999997</v>
      </c>
      <c r="K116" s="1584">
        <v>420</v>
      </c>
      <c r="L116" s="1584">
        <f t="shared" si="8"/>
        <v>2940</v>
      </c>
      <c r="M116" s="1584">
        <v>517</v>
      </c>
      <c r="N116" s="1584">
        <f t="shared" si="9"/>
        <v>3619</v>
      </c>
      <c r="O116" s="529"/>
    </row>
    <row r="117" spans="1:15" ht="25.5" thickBot="1" x14ac:dyDescent="0.4">
      <c r="A117" s="1581">
        <v>114</v>
      </c>
      <c r="B117" s="1582" t="s">
        <v>4039</v>
      </c>
      <c r="C117" s="1583">
        <v>4</v>
      </c>
      <c r="D117" s="1583" t="s">
        <v>10</v>
      </c>
      <c r="E117" s="1584">
        <v>385</v>
      </c>
      <c r="F117" s="1584">
        <f t="shared" si="5"/>
        <v>1540</v>
      </c>
      <c r="G117" s="1584">
        <v>388</v>
      </c>
      <c r="H117" s="1584">
        <f t="shared" si="6"/>
        <v>1552</v>
      </c>
      <c r="I117" s="1584">
        <v>561.25</v>
      </c>
      <c r="J117" s="1584">
        <f t="shared" si="7"/>
        <v>2245</v>
      </c>
      <c r="K117" s="1584">
        <v>420</v>
      </c>
      <c r="L117" s="1584">
        <f t="shared" si="8"/>
        <v>1680</v>
      </c>
      <c r="M117" s="1584">
        <v>517</v>
      </c>
      <c r="N117" s="1584">
        <f t="shared" si="9"/>
        <v>2068</v>
      </c>
      <c r="O117" s="529"/>
    </row>
    <row r="118" spans="1:15" ht="25.5" thickBot="1" x14ac:dyDescent="0.4">
      <c r="A118" s="1581">
        <v>115</v>
      </c>
      <c r="B118" s="1582" t="s">
        <v>4040</v>
      </c>
      <c r="C118" s="1583">
        <v>13</v>
      </c>
      <c r="D118" s="1583" t="s">
        <v>10</v>
      </c>
      <c r="E118" s="1584">
        <v>330</v>
      </c>
      <c r="F118" s="1584">
        <f t="shared" si="5"/>
        <v>4290</v>
      </c>
      <c r="G118" s="1584">
        <v>333</v>
      </c>
      <c r="H118" s="1584">
        <f t="shared" si="6"/>
        <v>4329</v>
      </c>
      <c r="I118" s="1584">
        <v>420.4</v>
      </c>
      <c r="J118" s="1584">
        <f t="shared" si="7"/>
        <v>5465.2</v>
      </c>
      <c r="K118" s="1584">
        <v>350</v>
      </c>
      <c r="L118" s="1584">
        <f t="shared" si="8"/>
        <v>4550</v>
      </c>
      <c r="M118" s="1584">
        <v>597</v>
      </c>
      <c r="N118" s="1584">
        <f t="shared" si="9"/>
        <v>7761</v>
      </c>
      <c r="O118" s="529"/>
    </row>
    <row r="119" spans="1:15" ht="25.5" thickBot="1" x14ac:dyDescent="0.4">
      <c r="A119" s="1581">
        <v>116</v>
      </c>
      <c r="B119" s="1582" t="s">
        <v>4041</v>
      </c>
      <c r="C119" s="1583">
        <v>11</v>
      </c>
      <c r="D119" s="1583" t="s">
        <v>10</v>
      </c>
      <c r="E119" s="1584">
        <v>330</v>
      </c>
      <c r="F119" s="1584">
        <f t="shared" si="5"/>
        <v>3630</v>
      </c>
      <c r="G119" s="1584">
        <v>333</v>
      </c>
      <c r="H119" s="1584">
        <f t="shared" si="6"/>
        <v>3663</v>
      </c>
      <c r="I119" s="1584">
        <v>413.5</v>
      </c>
      <c r="J119" s="1584">
        <f t="shared" si="7"/>
        <v>4548.5</v>
      </c>
      <c r="K119" s="1584">
        <v>350</v>
      </c>
      <c r="L119" s="1584">
        <f t="shared" si="8"/>
        <v>3850</v>
      </c>
      <c r="M119" s="1584">
        <v>417</v>
      </c>
      <c r="N119" s="1584">
        <f t="shared" si="9"/>
        <v>4587</v>
      </c>
      <c r="O119" s="529"/>
    </row>
    <row r="120" spans="1:15" ht="25.5" thickBot="1" x14ac:dyDescent="0.4">
      <c r="A120" s="1581">
        <v>117</v>
      </c>
      <c r="B120" s="1582" t="s">
        <v>4042</v>
      </c>
      <c r="C120" s="1583">
        <v>25</v>
      </c>
      <c r="D120" s="1583" t="s">
        <v>10</v>
      </c>
      <c r="E120" s="1584">
        <v>308</v>
      </c>
      <c r="F120" s="1584">
        <f t="shared" si="5"/>
        <v>7700</v>
      </c>
      <c r="G120" s="1584">
        <v>311</v>
      </c>
      <c r="H120" s="1584">
        <f t="shared" si="6"/>
        <v>7775</v>
      </c>
      <c r="I120" s="1584">
        <v>385.21</v>
      </c>
      <c r="J120" s="1584">
        <f t="shared" si="7"/>
        <v>9630.25</v>
      </c>
      <c r="K120" s="1584">
        <v>350</v>
      </c>
      <c r="L120" s="1584">
        <f t="shared" si="8"/>
        <v>8750</v>
      </c>
      <c r="M120" s="1584">
        <v>337</v>
      </c>
      <c r="N120" s="1584">
        <f t="shared" si="9"/>
        <v>8425</v>
      </c>
      <c r="O120" s="529"/>
    </row>
    <row r="121" spans="1:15" ht="25.5" thickBot="1" x14ac:dyDescent="0.4">
      <c r="A121" s="1581">
        <v>118</v>
      </c>
      <c r="B121" s="1582" t="s">
        <v>4043</v>
      </c>
      <c r="C121" s="1583">
        <v>26</v>
      </c>
      <c r="D121" s="1583" t="s">
        <v>10</v>
      </c>
      <c r="E121" s="1584">
        <v>308</v>
      </c>
      <c r="F121" s="1584">
        <f t="shared" si="5"/>
        <v>8008</v>
      </c>
      <c r="G121" s="1584">
        <v>311</v>
      </c>
      <c r="H121" s="1584">
        <f t="shared" si="6"/>
        <v>8086</v>
      </c>
      <c r="I121" s="1584">
        <v>367.68</v>
      </c>
      <c r="J121" s="1584">
        <f t="shared" si="7"/>
        <v>9559.68</v>
      </c>
      <c r="K121" s="1584">
        <v>350</v>
      </c>
      <c r="L121" s="1584">
        <f t="shared" si="8"/>
        <v>9100</v>
      </c>
      <c r="M121" s="1584">
        <v>357</v>
      </c>
      <c r="N121" s="1584">
        <f t="shared" si="9"/>
        <v>9282</v>
      </c>
      <c r="O121" s="529"/>
    </row>
    <row r="122" spans="1:15" ht="25.5" thickBot="1" x14ac:dyDescent="0.4">
      <c r="A122" s="1581">
        <v>119</v>
      </c>
      <c r="B122" s="1582" t="s">
        <v>4044</v>
      </c>
      <c r="C122" s="1583">
        <v>51</v>
      </c>
      <c r="D122" s="1583" t="s">
        <v>10</v>
      </c>
      <c r="E122" s="1584">
        <v>60.5</v>
      </c>
      <c r="F122" s="1584">
        <f t="shared" si="5"/>
        <v>3085.5</v>
      </c>
      <c r="G122" s="1584">
        <v>61</v>
      </c>
      <c r="H122" s="1584">
        <f t="shared" si="6"/>
        <v>3111</v>
      </c>
      <c r="I122" s="1584">
        <v>77.83</v>
      </c>
      <c r="J122" s="1584">
        <f t="shared" si="7"/>
        <v>3969.33</v>
      </c>
      <c r="K122" s="1584">
        <v>65</v>
      </c>
      <c r="L122" s="1584">
        <f t="shared" si="8"/>
        <v>3315</v>
      </c>
      <c r="M122" s="1584">
        <v>50</v>
      </c>
      <c r="N122" s="1584">
        <f t="shared" si="9"/>
        <v>2550</v>
      </c>
      <c r="O122" s="529"/>
    </row>
    <row r="123" spans="1:15" ht="25.5" thickBot="1" x14ac:dyDescent="0.4">
      <c r="A123" s="1581">
        <v>120</v>
      </c>
      <c r="B123" s="1582" t="s">
        <v>4045</v>
      </c>
      <c r="C123" s="1583">
        <v>13</v>
      </c>
      <c r="D123" s="1583" t="s">
        <v>10</v>
      </c>
      <c r="E123" s="1584">
        <v>60.5</v>
      </c>
      <c r="F123" s="1584">
        <f t="shared" si="5"/>
        <v>786.5</v>
      </c>
      <c r="G123" s="1584">
        <v>61</v>
      </c>
      <c r="H123" s="1584">
        <f t="shared" si="6"/>
        <v>793</v>
      </c>
      <c r="I123" s="1584">
        <v>60.18</v>
      </c>
      <c r="J123" s="1584">
        <f t="shared" si="7"/>
        <v>782.34</v>
      </c>
      <c r="K123" s="1584">
        <v>65</v>
      </c>
      <c r="L123" s="1584">
        <f t="shared" si="8"/>
        <v>845</v>
      </c>
      <c r="M123" s="1584">
        <v>44</v>
      </c>
      <c r="N123" s="1584">
        <f t="shared" si="9"/>
        <v>572</v>
      </c>
      <c r="O123" s="529"/>
    </row>
    <row r="124" spans="1:15" ht="25.5" thickBot="1" x14ac:dyDescent="0.4">
      <c r="A124" s="1581">
        <v>121</v>
      </c>
      <c r="B124" s="1582" t="s">
        <v>4046</v>
      </c>
      <c r="C124" s="1583">
        <v>18</v>
      </c>
      <c r="D124" s="1583" t="s">
        <v>10</v>
      </c>
      <c r="E124" s="1584">
        <v>60.5</v>
      </c>
      <c r="F124" s="1584">
        <f t="shared" si="5"/>
        <v>1089</v>
      </c>
      <c r="G124" s="1584">
        <v>61</v>
      </c>
      <c r="H124" s="1584">
        <f t="shared" si="6"/>
        <v>1098</v>
      </c>
      <c r="I124" s="1584">
        <v>63.69</v>
      </c>
      <c r="J124" s="1584">
        <f t="shared" si="7"/>
        <v>1146.42</v>
      </c>
      <c r="K124" s="1584">
        <v>65</v>
      </c>
      <c r="L124" s="1584">
        <f t="shared" si="8"/>
        <v>1170</v>
      </c>
      <c r="M124" s="1584">
        <v>54</v>
      </c>
      <c r="N124" s="1584">
        <f t="shared" si="9"/>
        <v>972</v>
      </c>
      <c r="O124" s="529"/>
    </row>
    <row r="125" spans="1:15" ht="25.5" thickBot="1" x14ac:dyDescent="0.4">
      <c r="A125" s="1581">
        <v>122</v>
      </c>
      <c r="B125" s="1582" t="s">
        <v>4047</v>
      </c>
      <c r="C125" s="1583">
        <v>18</v>
      </c>
      <c r="D125" s="1583" t="s">
        <v>10</v>
      </c>
      <c r="E125" s="1584">
        <v>418</v>
      </c>
      <c r="F125" s="1584">
        <f t="shared" si="5"/>
        <v>7524</v>
      </c>
      <c r="G125" s="1584">
        <v>421</v>
      </c>
      <c r="H125" s="1584">
        <f t="shared" si="6"/>
        <v>7578</v>
      </c>
      <c r="I125" s="1584">
        <v>508.42</v>
      </c>
      <c r="J125" s="1584">
        <f t="shared" si="7"/>
        <v>9151.56</v>
      </c>
      <c r="K125" s="1584">
        <v>450</v>
      </c>
      <c r="L125" s="1584">
        <f t="shared" si="8"/>
        <v>8100</v>
      </c>
      <c r="M125" s="1584">
        <v>567</v>
      </c>
      <c r="N125" s="1584">
        <f t="shared" si="9"/>
        <v>10206</v>
      </c>
      <c r="O125" s="529"/>
    </row>
    <row r="126" spans="1:15" ht="25.5" thickBot="1" x14ac:dyDescent="0.4">
      <c r="A126" s="1581">
        <v>123</v>
      </c>
      <c r="B126" s="1582" t="s">
        <v>4048</v>
      </c>
      <c r="C126" s="1583">
        <v>15</v>
      </c>
      <c r="D126" s="1583" t="s">
        <v>10</v>
      </c>
      <c r="E126" s="1584">
        <v>385</v>
      </c>
      <c r="F126" s="1584">
        <f t="shared" si="5"/>
        <v>5775</v>
      </c>
      <c r="G126" s="1584">
        <v>388</v>
      </c>
      <c r="H126" s="1584">
        <f t="shared" si="6"/>
        <v>5820</v>
      </c>
      <c r="I126" s="1584">
        <v>446.87</v>
      </c>
      <c r="J126" s="1584">
        <f t="shared" si="7"/>
        <v>6703.05</v>
      </c>
      <c r="K126" s="1584">
        <v>420</v>
      </c>
      <c r="L126" s="1584">
        <f t="shared" si="8"/>
        <v>6300</v>
      </c>
      <c r="M126" s="1584">
        <v>437</v>
      </c>
      <c r="N126" s="1584">
        <f t="shared" si="9"/>
        <v>6555</v>
      </c>
      <c r="O126" s="529"/>
    </row>
    <row r="127" spans="1:15" ht="25.5" thickBot="1" x14ac:dyDescent="0.4">
      <c r="A127" s="1581">
        <v>124</v>
      </c>
      <c r="B127" s="1582" t="s">
        <v>4049</v>
      </c>
      <c r="C127" s="1583">
        <v>16</v>
      </c>
      <c r="D127" s="1585" t="s">
        <v>10</v>
      </c>
      <c r="E127" s="1584">
        <v>385</v>
      </c>
      <c r="F127" s="1584">
        <f t="shared" si="5"/>
        <v>6160</v>
      </c>
      <c r="G127" s="1584">
        <v>388</v>
      </c>
      <c r="H127" s="1584">
        <f t="shared" si="6"/>
        <v>6208</v>
      </c>
      <c r="I127" s="1584">
        <v>517.24</v>
      </c>
      <c r="J127" s="1584">
        <f t="shared" si="7"/>
        <v>8275.84</v>
      </c>
      <c r="K127" s="1584">
        <v>420</v>
      </c>
      <c r="L127" s="1584">
        <f t="shared" si="8"/>
        <v>6720</v>
      </c>
      <c r="M127" s="1584">
        <v>552</v>
      </c>
      <c r="N127" s="1584">
        <f t="shared" si="9"/>
        <v>8832</v>
      </c>
      <c r="O127" s="529"/>
    </row>
    <row r="128" spans="1:15" ht="25.5" thickBot="1" x14ac:dyDescent="0.4">
      <c r="A128" s="1581">
        <v>125</v>
      </c>
      <c r="B128" s="1582" t="s">
        <v>4050</v>
      </c>
      <c r="C128" s="1583">
        <v>90</v>
      </c>
      <c r="D128" s="1585" t="s">
        <v>10</v>
      </c>
      <c r="E128" s="1584">
        <v>60.5</v>
      </c>
      <c r="F128" s="1584">
        <f t="shared" si="5"/>
        <v>5445</v>
      </c>
      <c r="G128" s="1584">
        <v>61</v>
      </c>
      <c r="H128" s="1584">
        <f t="shared" si="6"/>
        <v>5490</v>
      </c>
      <c r="I128" s="1584">
        <v>90.16</v>
      </c>
      <c r="J128" s="1584">
        <f t="shared" si="7"/>
        <v>8114.4</v>
      </c>
      <c r="K128" s="1584">
        <v>65</v>
      </c>
      <c r="L128" s="1584">
        <f t="shared" si="8"/>
        <v>5850</v>
      </c>
      <c r="M128" s="1584">
        <v>54</v>
      </c>
      <c r="N128" s="1584">
        <f t="shared" si="9"/>
        <v>4860</v>
      </c>
      <c r="O128" s="529"/>
    </row>
    <row r="129" spans="1:15" ht="25.5" thickBot="1" x14ac:dyDescent="0.4">
      <c r="A129" s="1581">
        <v>126</v>
      </c>
      <c r="B129" s="1582" t="s">
        <v>4051</v>
      </c>
      <c r="C129" s="1583">
        <v>75</v>
      </c>
      <c r="D129" s="1583" t="s">
        <v>10</v>
      </c>
      <c r="E129" s="1584">
        <v>60.5</v>
      </c>
      <c r="F129" s="1584">
        <f t="shared" si="5"/>
        <v>4537.5</v>
      </c>
      <c r="G129" s="1584">
        <v>61</v>
      </c>
      <c r="H129" s="1584">
        <f t="shared" si="6"/>
        <v>4575</v>
      </c>
      <c r="I129" s="1584">
        <v>69.010000000000005</v>
      </c>
      <c r="J129" s="1584">
        <f t="shared" si="7"/>
        <v>5175.75</v>
      </c>
      <c r="K129" s="1584">
        <v>65</v>
      </c>
      <c r="L129" s="1584">
        <f t="shared" si="8"/>
        <v>4875</v>
      </c>
      <c r="M129" s="1584">
        <v>51</v>
      </c>
      <c r="N129" s="1584">
        <f t="shared" si="9"/>
        <v>3825</v>
      </c>
      <c r="O129" s="529"/>
    </row>
    <row r="130" spans="1:15" ht="25.5" thickBot="1" x14ac:dyDescent="0.4">
      <c r="A130" s="1581">
        <v>127</v>
      </c>
      <c r="B130" s="1582" t="s">
        <v>4052</v>
      </c>
      <c r="C130" s="1583">
        <v>80</v>
      </c>
      <c r="D130" s="1583" t="s">
        <v>10</v>
      </c>
      <c r="E130" s="1584">
        <v>60.5</v>
      </c>
      <c r="F130" s="1584">
        <f t="shared" si="5"/>
        <v>4840</v>
      </c>
      <c r="G130" s="1584">
        <v>61</v>
      </c>
      <c r="H130" s="1584">
        <f t="shared" si="6"/>
        <v>4880</v>
      </c>
      <c r="I130" s="1584">
        <v>65.5</v>
      </c>
      <c r="J130" s="1584">
        <f t="shared" si="7"/>
        <v>5240</v>
      </c>
      <c r="K130" s="1584">
        <v>65</v>
      </c>
      <c r="L130" s="1584">
        <f t="shared" si="8"/>
        <v>5200</v>
      </c>
      <c r="M130" s="1584">
        <v>46</v>
      </c>
      <c r="N130" s="1584">
        <f t="shared" si="9"/>
        <v>3680</v>
      </c>
      <c r="O130" s="529"/>
    </row>
    <row r="131" spans="1:15" ht="25.5" thickBot="1" x14ac:dyDescent="0.4">
      <c r="A131" s="1581">
        <v>128</v>
      </c>
      <c r="B131" s="1582" t="s">
        <v>4053</v>
      </c>
      <c r="C131" s="1583">
        <v>136</v>
      </c>
      <c r="D131" s="1583" t="s">
        <v>4</v>
      </c>
      <c r="E131" s="1584">
        <v>187</v>
      </c>
      <c r="F131" s="1584">
        <f t="shared" si="5"/>
        <v>25432</v>
      </c>
      <c r="G131" s="1584">
        <v>188</v>
      </c>
      <c r="H131" s="1584">
        <f t="shared" si="6"/>
        <v>25568</v>
      </c>
      <c r="I131" s="1584">
        <v>138.47</v>
      </c>
      <c r="J131" s="1584">
        <f t="shared" si="7"/>
        <v>18831.919999999998</v>
      </c>
      <c r="K131" s="1584">
        <v>200</v>
      </c>
      <c r="L131" s="1584">
        <f t="shared" si="8"/>
        <v>27200</v>
      </c>
      <c r="M131" s="1584">
        <v>125</v>
      </c>
      <c r="N131" s="1584">
        <f t="shared" si="9"/>
        <v>17000</v>
      </c>
      <c r="O131" s="529"/>
    </row>
    <row r="132" spans="1:15" ht="38" thickBot="1" x14ac:dyDescent="0.4">
      <c r="A132" s="1581">
        <v>129</v>
      </c>
      <c r="B132" s="1582" t="s">
        <v>4054</v>
      </c>
      <c r="C132" s="1583">
        <v>1632</v>
      </c>
      <c r="D132" s="1583" t="s">
        <v>8</v>
      </c>
      <c r="E132" s="1584">
        <v>1.76</v>
      </c>
      <c r="F132" s="1584">
        <f t="shared" si="5"/>
        <v>2872.32</v>
      </c>
      <c r="G132" s="1584">
        <v>1.77</v>
      </c>
      <c r="H132" s="1584">
        <f t="shared" si="6"/>
        <v>2888.64</v>
      </c>
      <c r="I132" s="1584">
        <v>2.2599999999999998</v>
      </c>
      <c r="J132" s="1584">
        <f t="shared" si="7"/>
        <v>3688.3199999999997</v>
      </c>
      <c r="K132" s="1584">
        <v>2</v>
      </c>
      <c r="L132" s="1584">
        <f t="shared" si="8"/>
        <v>3264</v>
      </c>
      <c r="M132" s="1584">
        <v>3.58</v>
      </c>
      <c r="N132" s="1584">
        <f t="shared" si="9"/>
        <v>5842.56</v>
      </c>
      <c r="O132" s="529"/>
    </row>
    <row r="133" spans="1:15" ht="25.5" thickBot="1" x14ac:dyDescent="0.4">
      <c r="A133" s="1581">
        <v>130</v>
      </c>
      <c r="B133" s="1582" t="s">
        <v>929</v>
      </c>
      <c r="C133" s="1583">
        <v>1</v>
      </c>
      <c r="D133" s="1583" t="s">
        <v>100</v>
      </c>
      <c r="E133" s="1584">
        <v>20000</v>
      </c>
      <c r="F133" s="1584">
        <f t="shared" ref="F133:F134" si="10">E133*C133</f>
        <v>20000</v>
      </c>
      <c r="G133" s="1584">
        <v>20000</v>
      </c>
      <c r="H133" s="1584">
        <f t="shared" ref="H133:H134" si="11">G133*C133</f>
        <v>20000</v>
      </c>
      <c r="I133" s="1584">
        <v>20000</v>
      </c>
      <c r="J133" s="1584">
        <f t="shared" ref="J133:J134" si="12">I133*C133</f>
        <v>20000</v>
      </c>
      <c r="K133" s="1584">
        <v>20000</v>
      </c>
      <c r="L133" s="1584">
        <f t="shared" ref="L133:L134" si="13">K133*C133</f>
        <v>20000</v>
      </c>
      <c r="M133" s="1584">
        <v>20000</v>
      </c>
      <c r="N133" s="1584">
        <f t="shared" ref="N133" si="14">M133*C133</f>
        <v>20000</v>
      </c>
      <c r="O133" s="529"/>
    </row>
    <row r="134" spans="1:15" ht="15" thickBot="1" x14ac:dyDescent="0.4">
      <c r="A134" s="1581">
        <v>131</v>
      </c>
      <c r="B134" s="1582" t="s">
        <v>1184</v>
      </c>
      <c r="C134" s="1583">
        <v>1</v>
      </c>
      <c r="D134" s="1583" t="s">
        <v>100</v>
      </c>
      <c r="E134" s="1584">
        <v>25000</v>
      </c>
      <c r="F134" s="1584">
        <f t="shared" si="10"/>
        <v>25000</v>
      </c>
      <c r="G134" s="1584">
        <v>25000</v>
      </c>
      <c r="H134" s="1584">
        <f t="shared" si="11"/>
        <v>25000</v>
      </c>
      <c r="I134" s="1584">
        <v>25000</v>
      </c>
      <c r="J134" s="1584">
        <f t="shared" si="12"/>
        <v>25000</v>
      </c>
      <c r="K134" s="1584">
        <v>25000</v>
      </c>
      <c r="L134" s="1584">
        <f t="shared" si="13"/>
        <v>25000</v>
      </c>
      <c r="M134" s="1584">
        <v>250000</v>
      </c>
      <c r="N134" s="1584">
        <v>25000</v>
      </c>
      <c r="O134" s="529"/>
    </row>
    <row r="135" spans="1:15" ht="17.25" customHeight="1" thickBot="1" x14ac:dyDescent="0.4">
      <c r="A135" s="1624" t="s">
        <v>1245</v>
      </c>
      <c r="B135" s="1625"/>
      <c r="C135" s="1625"/>
      <c r="D135" s="1625"/>
      <c r="E135" s="1617"/>
      <c r="F135" s="1617">
        <f>SUM(F4:F134)</f>
        <v>2599936.4400000004</v>
      </c>
      <c r="G135" s="1617"/>
      <c r="H135" s="1617">
        <f>SUM(H4:H134)</f>
        <v>2834370.2399999998</v>
      </c>
      <c r="I135" s="1617"/>
      <c r="J135" s="1617">
        <f t="shared" ref="J135:N135" si="15">SUM(J4:J134)</f>
        <v>2807314.87</v>
      </c>
      <c r="K135" s="1617"/>
      <c r="L135" s="1617">
        <f t="shared" si="15"/>
        <v>3007377</v>
      </c>
      <c r="M135" s="1617"/>
      <c r="N135" s="1617">
        <f t="shared" si="15"/>
        <v>3518999.96</v>
      </c>
      <c r="O135" s="1348"/>
    </row>
    <row r="136" spans="1:15" ht="17" thickBot="1" x14ac:dyDescent="0.4">
      <c r="A136" s="464"/>
      <c r="B136" s="1618" t="s">
        <v>1106</v>
      </c>
      <c r="C136" s="1619"/>
      <c r="D136" s="1619"/>
      <c r="E136" s="1620"/>
      <c r="F136" s="570"/>
      <c r="G136" s="1620"/>
      <c r="H136" s="570"/>
      <c r="I136" s="1620"/>
      <c r="J136" s="570"/>
      <c r="K136" s="1620"/>
      <c r="L136" s="570"/>
      <c r="M136" s="1620"/>
      <c r="N136" s="570"/>
      <c r="O136" s="529"/>
    </row>
    <row r="137" spans="1:15" ht="38" thickBot="1" x14ac:dyDescent="0.4">
      <c r="A137" s="1591" t="s">
        <v>4055</v>
      </c>
      <c r="B137" s="1621" t="s">
        <v>4056</v>
      </c>
      <c r="C137" s="1593">
        <v>6</v>
      </c>
      <c r="D137" s="1622" t="s">
        <v>10</v>
      </c>
      <c r="E137" s="1612">
        <v>165</v>
      </c>
      <c r="F137" s="1623">
        <f>E137*C137</f>
        <v>990</v>
      </c>
      <c r="G137" s="1612">
        <v>139</v>
      </c>
      <c r="H137" s="1623">
        <f>G137*C137</f>
        <v>834</v>
      </c>
      <c r="I137" s="1612">
        <v>190.78</v>
      </c>
      <c r="J137" s="1623">
        <f>I137*C137</f>
        <v>1144.68</v>
      </c>
      <c r="K137" s="1612">
        <v>175</v>
      </c>
      <c r="L137" s="1623">
        <f>K137*C137</f>
        <v>1050</v>
      </c>
      <c r="M137" s="1612">
        <v>300</v>
      </c>
      <c r="N137" s="1623">
        <f>M137*C137</f>
        <v>1800</v>
      </c>
      <c r="O137" s="529"/>
    </row>
    <row r="138" spans="1:15" ht="38" thickBot="1" x14ac:dyDescent="0.4">
      <c r="A138" s="1591" t="s">
        <v>4057</v>
      </c>
      <c r="B138" s="1582" t="s">
        <v>4058</v>
      </c>
      <c r="C138" s="1583">
        <v>9</v>
      </c>
      <c r="D138" s="1585" t="s">
        <v>10</v>
      </c>
      <c r="E138" s="1584">
        <v>165</v>
      </c>
      <c r="F138" s="1623">
        <f t="shared" ref="F138:F148" si="16">E138*C138</f>
        <v>1485</v>
      </c>
      <c r="G138" s="1584">
        <v>149</v>
      </c>
      <c r="H138" s="1623">
        <f t="shared" ref="H138:H148" si="17">G138*C138</f>
        <v>1341</v>
      </c>
      <c r="I138" s="1584">
        <v>262.31</v>
      </c>
      <c r="J138" s="1623">
        <f t="shared" ref="J138:J148" si="18">I138*C138</f>
        <v>2360.79</v>
      </c>
      <c r="K138" s="1584">
        <v>175</v>
      </c>
      <c r="L138" s="1623">
        <f t="shared" ref="L138:L148" si="19">K138*C138</f>
        <v>1575</v>
      </c>
      <c r="M138" s="1584">
        <v>300</v>
      </c>
      <c r="N138" s="1623">
        <f t="shared" ref="N138:N148" si="20">M138*C138</f>
        <v>2700</v>
      </c>
      <c r="O138" s="529"/>
    </row>
    <row r="139" spans="1:15" ht="38" thickBot="1" x14ac:dyDescent="0.4">
      <c r="A139" s="1591" t="s">
        <v>4059</v>
      </c>
      <c r="B139" s="1582" t="s">
        <v>4060</v>
      </c>
      <c r="C139" s="1583">
        <v>3</v>
      </c>
      <c r="D139" s="1585" t="s">
        <v>10</v>
      </c>
      <c r="E139" s="1584">
        <v>165</v>
      </c>
      <c r="F139" s="1623">
        <f t="shared" si="16"/>
        <v>495</v>
      </c>
      <c r="G139" s="1584">
        <v>155</v>
      </c>
      <c r="H139" s="1623">
        <f t="shared" si="17"/>
        <v>465</v>
      </c>
      <c r="I139" s="1584">
        <v>226.55</v>
      </c>
      <c r="J139" s="1623">
        <f t="shared" si="18"/>
        <v>679.65000000000009</v>
      </c>
      <c r="K139" s="1584">
        <v>175</v>
      </c>
      <c r="L139" s="1623">
        <f t="shared" si="19"/>
        <v>525</v>
      </c>
      <c r="M139" s="1584">
        <v>255</v>
      </c>
      <c r="N139" s="1623">
        <f t="shared" si="20"/>
        <v>765</v>
      </c>
      <c r="O139" s="529"/>
    </row>
    <row r="140" spans="1:15" ht="38" thickBot="1" x14ac:dyDescent="0.4">
      <c r="A140" s="1591" t="s">
        <v>4061</v>
      </c>
      <c r="B140" s="1582" t="s">
        <v>4062</v>
      </c>
      <c r="C140" s="1583">
        <v>6</v>
      </c>
      <c r="D140" s="1585" t="s">
        <v>10</v>
      </c>
      <c r="E140" s="1584">
        <v>165</v>
      </c>
      <c r="F140" s="1623">
        <f t="shared" si="16"/>
        <v>990</v>
      </c>
      <c r="G140" s="1584">
        <v>133</v>
      </c>
      <c r="H140" s="1623">
        <f t="shared" si="17"/>
        <v>798</v>
      </c>
      <c r="I140" s="1584">
        <v>226.55</v>
      </c>
      <c r="J140" s="1623">
        <f t="shared" si="18"/>
        <v>1359.3000000000002</v>
      </c>
      <c r="K140" s="1584">
        <v>175</v>
      </c>
      <c r="L140" s="1623">
        <f t="shared" si="19"/>
        <v>1050</v>
      </c>
      <c r="M140" s="1584">
        <v>340</v>
      </c>
      <c r="N140" s="1623">
        <f t="shared" si="20"/>
        <v>2040</v>
      </c>
      <c r="O140" s="529"/>
    </row>
    <row r="141" spans="1:15" ht="38" thickBot="1" x14ac:dyDescent="0.4">
      <c r="A141" s="1591" t="s">
        <v>4063</v>
      </c>
      <c r="B141" s="1582" t="s">
        <v>4064</v>
      </c>
      <c r="C141" s="1583">
        <v>5</v>
      </c>
      <c r="D141" s="1585" t="s">
        <v>10</v>
      </c>
      <c r="E141" s="1584">
        <v>165</v>
      </c>
      <c r="F141" s="1623">
        <f t="shared" si="16"/>
        <v>825</v>
      </c>
      <c r="G141" s="1584">
        <v>194</v>
      </c>
      <c r="H141" s="1623">
        <f t="shared" si="17"/>
        <v>970</v>
      </c>
      <c r="I141" s="1584">
        <v>155.02000000000001</v>
      </c>
      <c r="J141" s="1623">
        <f t="shared" si="18"/>
        <v>775.1</v>
      </c>
      <c r="K141" s="1584">
        <v>175</v>
      </c>
      <c r="L141" s="1623">
        <f t="shared" si="19"/>
        <v>875</v>
      </c>
      <c r="M141" s="1584">
        <v>650</v>
      </c>
      <c r="N141" s="1623">
        <f t="shared" si="20"/>
        <v>3250</v>
      </c>
      <c r="O141" s="529"/>
    </row>
    <row r="142" spans="1:15" ht="38" thickBot="1" x14ac:dyDescent="0.4">
      <c r="A142" s="1591" t="s">
        <v>4065</v>
      </c>
      <c r="B142" s="1582" t="s">
        <v>4066</v>
      </c>
      <c r="C142" s="1583">
        <v>4</v>
      </c>
      <c r="D142" s="1585" t="s">
        <v>10</v>
      </c>
      <c r="E142" s="1584">
        <v>165</v>
      </c>
      <c r="F142" s="1623">
        <f t="shared" si="16"/>
        <v>660</v>
      </c>
      <c r="G142" s="1584">
        <v>144</v>
      </c>
      <c r="H142" s="1623">
        <f t="shared" si="17"/>
        <v>576</v>
      </c>
      <c r="I142" s="1584">
        <v>208.61</v>
      </c>
      <c r="J142" s="1623">
        <f t="shared" si="18"/>
        <v>834.44</v>
      </c>
      <c r="K142" s="1584">
        <v>175</v>
      </c>
      <c r="L142" s="1623">
        <f t="shared" si="19"/>
        <v>700</v>
      </c>
      <c r="M142" s="1584">
        <v>240</v>
      </c>
      <c r="N142" s="1623">
        <f t="shared" si="20"/>
        <v>960</v>
      </c>
      <c r="O142" s="529"/>
    </row>
    <row r="143" spans="1:15" ht="38" thickBot="1" x14ac:dyDescent="0.4">
      <c r="A143" s="1591" t="s">
        <v>4067</v>
      </c>
      <c r="B143" s="1582" t="s">
        <v>4068</v>
      </c>
      <c r="C143" s="1583">
        <v>7</v>
      </c>
      <c r="D143" s="1585" t="s">
        <v>10</v>
      </c>
      <c r="E143" s="1584">
        <v>165</v>
      </c>
      <c r="F143" s="1623">
        <f t="shared" si="16"/>
        <v>1155</v>
      </c>
      <c r="G143" s="1584">
        <v>139</v>
      </c>
      <c r="H143" s="1623">
        <f t="shared" si="17"/>
        <v>973</v>
      </c>
      <c r="I143" s="1584">
        <v>190.78</v>
      </c>
      <c r="J143" s="1623">
        <f t="shared" si="18"/>
        <v>1335.46</v>
      </c>
      <c r="K143" s="1584">
        <v>175</v>
      </c>
      <c r="L143" s="1623">
        <f t="shared" si="19"/>
        <v>1225</v>
      </c>
      <c r="M143" s="1584">
        <v>510</v>
      </c>
      <c r="N143" s="1623">
        <f t="shared" si="20"/>
        <v>3570</v>
      </c>
      <c r="O143" s="529"/>
    </row>
    <row r="144" spans="1:15" ht="38" thickBot="1" x14ac:dyDescent="0.4">
      <c r="A144" s="1591" t="s">
        <v>4069</v>
      </c>
      <c r="B144" s="1582" t="s">
        <v>4070</v>
      </c>
      <c r="C144" s="1583">
        <v>4</v>
      </c>
      <c r="D144" s="1585" t="s">
        <v>10</v>
      </c>
      <c r="E144" s="1584">
        <v>165</v>
      </c>
      <c r="F144" s="1623">
        <f t="shared" si="16"/>
        <v>660</v>
      </c>
      <c r="G144" s="1584">
        <v>149</v>
      </c>
      <c r="H144" s="1623">
        <f t="shared" si="17"/>
        <v>596</v>
      </c>
      <c r="I144" s="1584">
        <v>208.61</v>
      </c>
      <c r="J144" s="1623">
        <f t="shared" si="18"/>
        <v>834.44</v>
      </c>
      <c r="K144" s="1584">
        <v>175</v>
      </c>
      <c r="L144" s="1623">
        <f t="shared" si="19"/>
        <v>700</v>
      </c>
      <c r="M144" s="1584">
        <v>330</v>
      </c>
      <c r="N144" s="1623">
        <f t="shared" si="20"/>
        <v>1320</v>
      </c>
      <c r="O144" s="529"/>
    </row>
    <row r="145" spans="1:15" ht="38" thickBot="1" x14ac:dyDescent="0.4">
      <c r="A145" s="1591" t="s">
        <v>4071</v>
      </c>
      <c r="B145" s="1582" t="s">
        <v>4072</v>
      </c>
      <c r="C145" s="1583">
        <v>25</v>
      </c>
      <c r="D145" s="1583" t="s">
        <v>10</v>
      </c>
      <c r="E145" s="1584">
        <v>165</v>
      </c>
      <c r="F145" s="1623">
        <f t="shared" si="16"/>
        <v>4125</v>
      </c>
      <c r="G145" s="1584">
        <v>67</v>
      </c>
      <c r="H145" s="1623">
        <f t="shared" si="17"/>
        <v>1675</v>
      </c>
      <c r="I145" s="1584">
        <v>155.02000000000001</v>
      </c>
      <c r="J145" s="1623">
        <f t="shared" si="18"/>
        <v>3875.5000000000005</v>
      </c>
      <c r="K145" s="1584">
        <v>175</v>
      </c>
      <c r="L145" s="1623">
        <f t="shared" si="19"/>
        <v>4375</v>
      </c>
      <c r="M145" s="1584">
        <v>180</v>
      </c>
      <c r="N145" s="1623">
        <f t="shared" si="20"/>
        <v>4500</v>
      </c>
      <c r="O145" s="529"/>
    </row>
    <row r="146" spans="1:15" ht="38" thickBot="1" x14ac:dyDescent="0.4">
      <c r="A146" s="1591" t="s">
        <v>4073</v>
      </c>
      <c r="B146" s="1582" t="s">
        <v>4074</v>
      </c>
      <c r="C146" s="1583">
        <v>26</v>
      </c>
      <c r="D146" s="1583" t="s">
        <v>10</v>
      </c>
      <c r="E146" s="1584">
        <v>165</v>
      </c>
      <c r="F146" s="1623">
        <f t="shared" si="16"/>
        <v>4290</v>
      </c>
      <c r="G146" s="1584">
        <v>78</v>
      </c>
      <c r="H146" s="1623">
        <f t="shared" si="17"/>
        <v>2028</v>
      </c>
      <c r="I146" s="1584">
        <v>190.78</v>
      </c>
      <c r="J146" s="1623">
        <f t="shared" si="18"/>
        <v>4960.28</v>
      </c>
      <c r="K146" s="1584">
        <v>175</v>
      </c>
      <c r="L146" s="1623">
        <f t="shared" si="19"/>
        <v>4550</v>
      </c>
      <c r="M146" s="1584">
        <v>210</v>
      </c>
      <c r="N146" s="1623">
        <f t="shared" si="20"/>
        <v>5460</v>
      </c>
      <c r="O146" s="529"/>
    </row>
    <row r="147" spans="1:15" ht="38" thickBot="1" x14ac:dyDescent="0.4">
      <c r="A147" s="1591" t="s">
        <v>4075</v>
      </c>
      <c r="B147" s="1582" t="s">
        <v>4076</v>
      </c>
      <c r="C147" s="1583">
        <v>18</v>
      </c>
      <c r="D147" s="1585" t="s">
        <v>10</v>
      </c>
      <c r="E147" s="1584">
        <v>73.5</v>
      </c>
      <c r="F147" s="1623">
        <f t="shared" si="16"/>
        <v>1323</v>
      </c>
      <c r="G147" s="1584">
        <v>138</v>
      </c>
      <c r="H147" s="1623">
        <f t="shared" si="17"/>
        <v>2484</v>
      </c>
      <c r="I147" s="1584">
        <v>12.13</v>
      </c>
      <c r="J147" s="1623">
        <f t="shared" si="18"/>
        <v>218.34</v>
      </c>
      <c r="K147" s="1584">
        <v>175</v>
      </c>
      <c r="L147" s="1623">
        <f t="shared" si="19"/>
        <v>3150</v>
      </c>
      <c r="M147" s="1584">
        <v>350</v>
      </c>
      <c r="N147" s="1623">
        <f t="shared" si="20"/>
        <v>6300</v>
      </c>
      <c r="O147" s="529"/>
    </row>
    <row r="148" spans="1:15" ht="38" thickBot="1" x14ac:dyDescent="0.4">
      <c r="A148" s="1591" t="s">
        <v>4077</v>
      </c>
      <c r="B148" s="1582" t="s">
        <v>4078</v>
      </c>
      <c r="C148" s="1583">
        <v>15</v>
      </c>
      <c r="D148" s="1585" t="s">
        <v>10</v>
      </c>
      <c r="E148" s="1584">
        <v>165</v>
      </c>
      <c r="F148" s="1623">
        <f t="shared" si="16"/>
        <v>2475</v>
      </c>
      <c r="G148" s="1584">
        <v>133</v>
      </c>
      <c r="H148" s="1623">
        <f t="shared" si="17"/>
        <v>1995</v>
      </c>
      <c r="I148" s="1584">
        <v>324.87</v>
      </c>
      <c r="J148" s="1623">
        <f t="shared" si="18"/>
        <v>4873.05</v>
      </c>
      <c r="K148" s="1584">
        <v>175</v>
      </c>
      <c r="L148" s="1623">
        <f t="shared" si="19"/>
        <v>2625</v>
      </c>
      <c r="M148" s="1584">
        <v>195</v>
      </c>
      <c r="N148" s="1623">
        <f t="shared" si="20"/>
        <v>2925</v>
      </c>
      <c r="O148" s="529"/>
    </row>
    <row r="149" spans="1:15" ht="17.25" customHeight="1" thickBot="1" x14ac:dyDescent="0.4">
      <c r="A149" s="1624" t="s">
        <v>4079</v>
      </c>
      <c r="B149" s="1625"/>
      <c r="C149" s="1625"/>
      <c r="D149" s="1625"/>
      <c r="E149" s="1617" t="s">
        <v>147</v>
      </c>
      <c r="F149" s="1617">
        <f>SUM(F137:F148)</f>
        <v>19473</v>
      </c>
      <c r="G149" s="1617"/>
      <c r="H149" s="1617">
        <f>SUM(H137:H148)</f>
        <v>14735</v>
      </c>
      <c r="I149" s="1617"/>
      <c r="J149" s="1617">
        <f>SUM(J137:J148)</f>
        <v>23251.030000000002</v>
      </c>
      <c r="K149" s="1617"/>
      <c r="L149" s="1617">
        <f>SUM(L137:L148)</f>
        <v>22400</v>
      </c>
      <c r="M149" s="1617"/>
      <c r="N149" s="1617">
        <f>SUM(N137:N148)</f>
        <v>35590</v>
      </c>
      <c r="O149" s="1348"/>
    </row>
  </sheetData>
  <mergeCells count="5">
    <mergeCell ref="E2:F2"/>
    <mergeCell ref="G2:H2"/>
    <mergeCell ref="I2:J2"/>
    <mergeCell ref="K2:L2"/>
    <mergeCell ref="M2:N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31"/>
  <sheetViews>
    <sheetView workbookViewId="0">
      <selection activeCell="C37" sqref="C37"/>
    </sheetView>
  </sheetViews>
  <sheetFormatPr defaultRowHeight="14.5" x14ac:dyDescent="0.35"/>
  <cols>
    <col min="3" max="3" width="49.54296875" customWidth="1"/>
    <col min="6" max="11" width="15.7265625" customWidth="1"/>
  </cols>
  <sheetData>
    <row r="1" spans="2:12" x14ac:dyDescent="0.35">
      <c r="D1" s="187" t="s">
        <v>1583</v>
      </c>
    </row>
    <row r="2" spans="2:12" x14ac:dyDescent="0.35">
      <c r="D2" s="187" t="s">
        <v>1576</v>
      </c>
    </row>
    <row r="4" spans="2:12" x14ac:dyDescent="0.35">
      <c r="J4" s="709"/>
      <c r="K4" s="709"/>
    </row>
    <row r="5" spans="2:12" ht="15" thickBot="1" x14ac:dyDescent="0.4">
      <c r="B5" s="219"/>
      <c r="C5" s="218"/>
      <c r="D5" s="219"/>
      <c r="E5" s="219"/>
      <c r="F5" s="1949" t="s">
        <v>1592</v>
      </c>
      <c r="G5" s="1949"/>
      <c r="H5" s="1949" t="s">
        <v>1593</v>
      </c>
      <c r="I5" s="1949"/>
      <c r="J5" s="1949" t="s">
        <v>1594</v>
      </c>
      <c r="K5" s="1949"/>
      <c r="L5" s="107"/>
    </row>
    <row r="6" spans="2:12" ht="15" thickBot="1" x14ac:dyDescent="0.4">
      <c r="B6" s="705" t="s">
        <v>460</v>
      </c>
      <c r="C6" s="705" t="s">
        <v>322</v>
      </c>
      <c r="D6" s="705" t="s">
        <v>456</v>
      </c>
      <c r="E6" s="710" t="s">
        <v>459</v>
      </c>
      <c r="F6" s="220" t="s">
        <v>95</v>
      </c>
      <c r="G6" s="220" t="s">
        <v>96</v>
      </c>
      <c r="H6" s="220" t="s">
        <v>95</v>
      </c>
      <c r="I6" s="220" t="s">
        <v>96</v>
      </c>
      <c r="J6" s="220" t="s">
        <v>95</v>
      </c>
      <c r="K6" s="220" t="s">
        <v>96</v>
      </c>
    </row>
    <row r="7" spans="2:12" ht="15" thickBot="1" x14ac:dyDescent="0.4">
      <c r="B7" s="632">
        <v>203</v>
      </c>
      <c r="C7" s="631" t="s">
        <v>230</v>
      </c>
      <c r="D7" s="632" t="s">
        <v>100</v>
      </c>
      <c r="E7" s="711">
        <v>1</v>
      </c>
      <c r="F7" s="221">
        <v>3500</v>
      </c>
      <c r="G7" s="221">
        <f>E7*F7</f>
        <v>3500</v>
      </c>
      <c r="H7" s="221">
        <v>6844</v>
      </c>
      <c r="I7" s="221">
        <f>H7*E7</f>
        <v>6844</v>
      </c>
      <c r="J7" s="221">
        <v>5300</v>
      </c>
      <c r="K7" s="51">
        <f>J7*E7</f>
        <v>5300</v>
      </c>
    </row>
    <row r="8" spans="2:12" ht="15" thickBot="1" x14ac:dyDescent="0.4">
      <c r="B8" s="632">
        <v>204</v>
      </c>
      <c r="C8" s="631" t="s">
        <v>461</v>
      </c>
      <c r="D8" s="632" t="s">
        <v>100</v>
      </c>
      <c r="E8" s="711">
        <v>1</v>
      </c>
      <c r="F8" s="221">
        <v>1255</v>
      </c>
      <c r="G8" s="221">
        <f t="shared" ref="G8:G29" si="0">E8*F8</f>
        <v>1255</v>
      </c>
      <c r="H8" s="221">
        <v>1022</v>
      </c>
      <c r="I8" s="221">
        <f t="shared" ref="I8:I29" si="1">H8*E8</f>
        <v>1022</v>
      </c>
      <c r="J8" s="221">
        <v>300</v>
      </c>
      <c r="K8" s="51">
        <f t="shared" ref="K8:K29" si="2">J8*E8</f>
        <v>300</v>
      </c>
    </row>
    <row r="9" spans="2:12" ht="15" thickBot="1" x14ac:dyDescent="0.4">
      <c r="B9" s="632">
        <v>304</v>
      </c>
      <c r="C9" s="631" t="s">
        <v>462</v>
      </c>
      <c r="D9" s="632" t="s">
        <v>4</v>
      </c>
      <c r="E9" s="711">
        <v>64</v>
      </c>
      <c r="F9" s="221">
        <v>64.25</v>
      </c>
      <c r="G9" s="221">
        <f t="shared" si="0"/>
        <v>4112</v>
      </c>
      <c r="H9" s="221">
        <v>86</v>
      </c>
      <c r="I9" s="221">
        <f t="shared" si="1"/>
        <v>5504</v>
      </c>
      <c r="J9" s="221">
        <v>74.5</v>
      </c>
      <c r="K9" s="51">
        <f t="shared" si="2"/>
        <v>4768</v>
      </c>
    </row>
    <row r="10" spans="2:12" ht="15" thickBot="1" x14ac:dyDescent="0.4">
      <c r="B10" s="632">
        <v>407</v>
      </c>
      <c r="C10" s="631" t="s">
        <v>463</v>
      </c>
      <c r="D10" s="632" t="s">
        <v>9</v>
      </c>
      <c r="E10" s="711">
        <v>33</v>
      </c>
      <c r="F10" s="221">
        <v>11.5</v>
      </c>
      <c r="G10" s="221">
        <f t="shared" si="0"/>
        <v>379.5</v>
      </c>
      <c r="H10" s="221">
        <v>3</v>
      </c>
      <c r="I10" s="221">
        <f t="shared" si="1"/>
        <v>99</v>
      </c>
      <c r="J10" s="221">
        <v>4</v>
      </c>
      <c r="K10" s="51">
        <f t="shared" si="2"/>
        <v>132</v>
      </c>
    </row>
    <row r="11" spans="2:12" ht="15" thickBot="1" x14ac:dyDescent="0.4">
      <c r="B11" s="632">
        <v>408</v>
      </c>
      <c r="C11" s="631" t="s">
        <v>464</v>
      </c>
      <c r="D11" s="632" t="s">
        <v>9</v>
      </c>
      <c r="E11" s="711">
        <v>168</v>
      </c>
      <c r="F11" s="221">
        <v>12</v>
      </c>
      <c r="G11" s="221">
        <f t="shared" si="0"/>
        <v>2016</v>
      </c>
      <c r="H11" s="221">
        <v>9</v>
      </c>
      <c r="I11" s="221">
        <f t="shared" si="1"/>
        <v>1512</v>
      </c>
      <c r="J11" s="221">
        <v>12</v>
      </c>
      <c r="K11" s="51">
        <f t="shared" si="2"/>
        <v>2016</v>
      </c>
    </row>
    <row r="12" spans="2:12" ht="15" thickBot="1" x14ac:dyDescent="0.4">
      <c r="B12" s="632">
        <v>448</v>
      </c>
      <c r="C12" s="631" t="s">
        <v>465</v>
      </c>
      <c r="D12" s="632" t="s">
        <v>4</v>
      </c>
      <c r="E12" s="711">
        <v>14</v>
      </c>
      <c r="F12" s="221">
        <v>585</v>
      </c>
      <c r="G12" s="221">
        <f t="shared" si="0"/>
        <v>8190</v>
      </c>
      <c r="H12" s="221">
        <v>445</v>
      </c>
      <c r="I12" s="221">
        <f t="shared" si="1"/>
        <v>6230</v>
      </c>
      <c r="J12" s="221">
        <v>509.5</v>
      </c>
      <c r="K12" s="51">
        <f t="shared" si="2"/>
        <v>7133</v>
      </c>
    </row>
    <row r="13" spans="2:12" ht="15" thickBot="1" x14ac:dyDescent="0.4">
      <c r="B13" s="632">
        <v>448</v>
      </c>
      <c r="C13" s="631" t="s">
        <v>466</v>
      </c>
      <c r="D13" s="632" t="s">
        <v>4</v>
      </c>
      <c r="E13" s="711">
        <v>32</v>
      </c>
      <c r="F13" s="221">
        <v>205</v>
      </c>
      <c r="G13" s="221">
        <f t="shared" si="0"/>
        <v>6560</v>
      </c>
      <c r="H13" s="221">
        <v>416</v>
      </c>
      <c r="I13" s="221">
        <f t="shared" si="1"/>
        <v>13312</v>
      </c>
      <c r="J13" s="221">
        <v>367.5</v>
      </c>
      <c r="K13" s="51">
        <f t="shared" si="2"/>
        <v>11760</v>
      </c>
    </row>
    <row r="14" spans="2:12" ht="15" thickBot="1" x14ac:dyDescent="0.4">
      <c r="B14" s="632">
        <v>452</v>
      </c>
      <c r="C14" s="631" t="s">
        <v>367</v>
      </c>
      <c r="D14" s="632" t="s">
        <v>8</v>
      </c>
      <c r="E14" s="711">
        <v>10</v>
      </c>
      <c r="F14" s="221">
        <v>105</v>
      </c>
      <c r="G14" s="221">
        <f t="shared" si="0"/>
        <v>1050</v>
      </c>
      <c r="H14" s="221">
        <v>90</v>
      </c>
      <c r="I14" s="221">
        <f t="shared" si="1"/>
        <v>900</v>
      </c>
      <c r="J14" s="221">
        <v>107</v>
      </c>
      <c r="K14" s="51">
        <f t="shared" si="2"/>
        <v>1070</v>
      </c>
    </row>
    <row r="15" spans="2:12" ht="15" thickBot="1" x14ac:dyDescent="0.4">
      <c r="B15" s="632">
        <v>601</v>
      </c>
      <c r="C15" s="631" t="s">
        <v>467</v>
      </c>
      <c r="D15" s="632" t="s">
        <v>4</v>
      </c>
      <c r="E15" s="711">
        <v>6</v>
      </c>
      <c r="F15" s="221">
        <v>100</v>
      </c>
      <c r="G15" s="221">
        <f t="shared" si="0"/>
        <v>600</v>
      </c>
      <c r="H15" s="221">
        <v>148</v>
      </c>
      <c r="I15" s="221">
        <f t="shared" si="1"/>
        <v>888</v>
      </c>
      <c r="J15" s="221">
        <v>260</v>
      </c>
      <c r="K15" s="51">
        <f t="shared" si="2"/>
        <v>1560</v>
      </c>
    </row>
    <row r="16" spans="2:12" ht="15" thickBot="1" x14ac:dyDescent="0.4">
      <c r="B16" s="632">
        <v>603</v>
      </c>
      <c r="C16" s="631" t="s">
        <v>468</v>
      </c>
      <c r="D16" s="632" t="s">
        <v>3</v>
      </c>
      <c r="E16" s="711">
        <v>25</v>
      </c>
      <c r="F16" s="221">
        <v>34.5</v>
      </c>
      <c r="G16" s="221">
        <f t="shared" si="0"/>
        <v>862.5</v>
      </c>
      <c r="H16" s="221">
        <v>40</v>
      </c>
      <c r="I16" s="221">
        <f t="shared" si="1"/>
        <v>1000</v>
      </c>
      <c r="J16" s="221">
        <v>52.5</v>
      </c>
      <c r="K16" s="51">
        <f t="shared" si="2"/>
        <v>1312.5</v>
      </c>
    </row>
    <row r="17" spans="2:11" ht="15" thickBot="1" x14ac:dyDescent="0.4">
      <c r="B17" s="632">
        <v>603</v>
      </c>
      <c r="C17" s="631" t="s">
        <v>469</v>
      </c>
      <c r="D17" s="632" t="s">
        <v>3</v>
      </c>
      <c r="E17" s="711">
        <v>58</v>
      </c>
      <c r="F17" s="221">
        <v>39</v>
      </c>
      <c r="G17" s="221">
        <f t="shared" si="0"/>
        <v>2262</v>
      </c>
      <c r="H17" s="221">
        <v>31</v>
      </c>
      <c r="I17" s="221">
        <f t="shared" si="1"/>
        <v>1798</v>
      </c>
      <c r="J17" s="221">
        <v>45.5</v>
      </c>
      <c r="K17" s="51">
        <f t="shared" si="2"/>
        <v>2639</v>
      </c>
    </row>
    <row r="18" spans="2:11" ht="15" thickBot="1" x14ac:dyDescent="0.4">
      <c r="B18" s="632">
        <v>605</v>
      </c>
      <c r="C18" s="631" t="s">
        <v>373</v>
      </c>
      <c r="D18" s="632" t="s">
        <v>3</v>
      </c>
      <c r="E18" s="711">
        <v>43</v>
      </c>
      <c r="F18" s="221">
        <v>30</v>
      </c>
      <c r="G18" s="221">
        <f t="shared" si="0"/>
        <v>1290</v>
      </c>
      <c r="H18" s="221">
        <v>26</v>
      </c>
      <c r="I18" s="221">
        <f t="shared" si="1"/>
        <v>1118</v>
      </c>
      <c r="J18" s="221">
        <v>47.5</v>
      </c>
      <c r="K18" s="51">
        <f t="shared" si="2"/>
        <v>2042.5</v>
      </c>
    </row>
    <row r="19" spans="2:11" ht="15" thickBot="1" x14ac:dyDescent="0.4">
      <c r="B19" s="632">
        <v>609</v>
      </c>
      <c r="C19" s="631" t="s">
        <v>470</v>
      </c>
      <c r="D19" s="632" t="s">
        <v>3</v>
      </c>
      <c r="E19" s="711">
        <v>117</v>
      </c>
      <c r="F19" s="221">
        <v>41</v>
      </c>
      <c r="G19" s="221">
        <f t="shared" si="0"/>
        <v>4797</v>
      </c>
      <c r="H19" s="221">
        <v>41</v>
      </c>
      <c r="I19" s="221">
        <f t="shared" si="1"/>
        <v>4797</v>
      </c>
      <c r="J19" s="221">
        <v>54</v>
      </c>
      <c r="K19" s="51">
        <f t="shared" si="2"/>
        <v>6318</v>
      </c>
    </row>
    <row r="20" spans="2:11" ht="15" thickBot="1" x14ac:dyDescent="0.4">
      <c r="B20" s="632">
        <v>611</v>
      </c>
      <c r="C20" s="631" t="s">
        <v>31</v>
      </c>
      <c r="D20" s="632" t="s">
        <v>10</v>
      </c>
      <c r="E20" s="711">
        <v>1</v>
      </c>
      <c r="F20" s="221">
        <v>1250</v>
      </c>
      <c r="G20" s="221">
        <f t="shared" si="0"/>
        <v>1250</v>
      </c>
      <c r="H20" s="221">
        <v>612</v>
      </c>
      <c r="I20" s="221">
        <f t="shared" si="1"/>
        <v>612</v>
      </c>
      <c r="J20" s="221">
        <v>1325</v>
      </c>
      <c r="K20" s="51">
        <f t="shared" si="2"/>
        <v>1325</v>
      </c>
    </row>
    <row r="21" spans="2:11" ht="15" thickBot="1" x14ac:dyDescent="0.4">
      <c r="B21" s="632">
        <v>624</v>
      </c>
      <c r="C21" s="631" t="s">
        <v>51</v>
      </c>
      <c r="D21" s="632" t="s">
        <v>100</v>
      </c>
      <c r="E21" s="711">
        <v>1</v>
      </c>
      <c r="F21" s="221">
        <v>5000</v>
      </c>
      <c r="G21" s="221">
        <f t="shared" si="0"/>
        <v>5000</v>
      </c>
      <c r="H21" s="221">
        <v>4011</v>
      </c>
      <c r="I21" s="221">
        <f t="shared" si="1"/>
        <v>4011</v>
      </c>
      <c r="J21" s="221">
        <v>14000</v>
      </c>
      <c r="K21" s="51">
        <f t="shared" si="2"/>
        <v>14000</v>
      </c>
    </row>
    <row r="22" spans="2:11" ht="15" thickBot="1" x14ac:dyDescent="0.4">
      <c r="B22" s="632">
        <v>642</v>
      </c>
      <c r="C22" s="631" t="s">
        <v>471</v>
      </c>
      <c r="D22" s="632" t="s">
        <v>100</v>
      </c>
      <c r="E22" s="711">
        <v>1</v>
      </c>
      <c r="F22" s="221">
        <v>3000</v>
      </c>
      <c r="G22" s="221">
        <f t="shared" si="0"/>
        <v>3000</v>
      </c>
      <c r="H22" s="221">
        <v>300</v>
      </c>
      <c r="I22" s="221">
        <f t="shared" si="1"/>
        <v>300</v>
      </c>
      <c r="J22" s="221">
        <v>3200</v>
      </c>
      <c r="K22" s="51">
        <f t="shared" si="2"/>
        <v>3200</v>
      </c>
    </row>
    <row r="23" spans="2:11" ht="15" thickBot="1" x14ac:dyDescent="0.4">
      <c r="B23" s="632">
        <v>659</v>
      </c>
      <c r="C23" s="631" t="s">
        <v>351</v>
      </c>
      <c r="D23" s="632" t="s">
        <v>100</v>
      </c>
      <c r="E23" s="711">
        <v>1</v>
      </c>
      <c r="F23" s="221">
        <v>2000</v>
      </c>
      <c r="G23" s="221">
        <f t="shared" si="0"/>
        <v>2000</v>
      </c>
      <c r="H23" s="221">
        <v>1832</v>
      </c>
      <c r="I23" s="221">
        <f t="shared" si="1"/>
        <v>1832</v>
      </c>
      <c r="J23" s="221">
        <v>950</v>
      </c>
      <c r="K23" s="51">
        <f t="shared" si="2"/>
        <v>950</v>
      </c>
    </row>
    <row r="24" spans="2:11" ht="15" thickBot="1" x14ac:dyDescent="0.4">
      <c r="B24" s="632">
        <v>670</v>
      </c>
      <c r="C24" s="631" t="s">
        <v>22</v>
      </c>
      <c r="D24" s="632" t="s">
        <v>100</v>
      </c>
      <c r="E24" s="711">
        <v>1</v>
      </c>
      <c r="F24" s="221">
        <v>1000</v>
      </c>
      <c r="G24" s="221">
        <f t="shared" si="0"/>
        <v>1000</v>
      </c>
      <c r="H24" s="221">
        <v>595</v>
      </c>
      <c r="I24" s="221">
        <f t="shared" si="1"/>
        <v>595</v>
      </c>
      <c r="J24" s="221">
        <v>1200</v>
      </c>
      <c r="K24" s="51">
        <f t="shared" si="2"/>
        <v>1200</v>
      </c>
    </row>
    <row r="25" spans="2:11" ht="15" thickBot="1" x14ac:dyDescent="0.4">
      <c r="B25" s="632" t="s">
        <v>472</v>
      </c>
      <c r="C25" s="631" t="s">
        <v>473</v>
      </c>
      <c r="D25" s="632" t="s">
        <v>100</v>
      </c>
      <c r="E25" s="711">
        <v>1</v>
      </c>
      <c r="F25" s="221">
        <v>8000</v>
      </c>
      <c r="G25" s="221">
        <f t="shared" si="0"/>
        <v>8000</v>
      </c>
      <c r="H25" s="221">
        <v>4870</v>
      </c>
      <c r="I25" s="221">
        <f t="shared" si="1"/>
        <v>4870</v>
      </c>
      <c r="J25" s="221">
        <v>13000</v>
      </c>
      <c r="K25" s="51">
        <f t="shared" si="2"/>
        <v>13000</v>
      </c>
    </row>
    <row r="26" spans="2:11" ht="15" thickBot="1" x14ac:dyDescent="0.4">
      <c r="B26" s="632" t="s">
        <v>472</v>
      </c>
      <c r="C26" s="631" t="s">
        <v>474</v>
      </c>
      <c r="D26" s="632" t="s">
        <v>3</v>
      </c>
      <c r="E26" s="711">
        <v>100</v>
      </c>
      <c r="F26" s="221">
        <v>40</v>
      </c>
      <c r="G26" s="221">
        <f t="shared" si="0"/>
        <v>4000</v>
      </c>
      <c r="H26" s="221">
        <v>31</v>
      </c>
      <c r="I26" s="221">
        <f t="shared" si="1"/>
        <v>3100</v>
      </c>
      <c r="J26" s="221">
        <v>37.75</v>
      </c>
      <c r="K26" s="51">
        <f t="shared" si="2"/>
        <v>3775</v>
      </c>
    </row>
    <row r="27" spans="2:11" ht="15" thickBot="1" x14ac:dyDescent="0.4">
      <c r="B27" s="632" t="s">
        <v>472</v>
      </c>
      <c r="C27" s="631" t="s">
        <v>475</v>
      </c>
      <c r="D27" s="632" t="s">
        <v>100</v>
      </c>
      <c r="E27" s="711">
        <v>1</v>
      </c>
      <c r="F27" s="221">
        <v>10000</v>
      </c>
      <c r="G27" s="221">
        <f t="shared" si="0"/>
        <v>10000</v>
      </c>
      <c r="H27" s="221">
        <v>9100</v>
      </c>
      <c r="I27" s="221">
        <f t="shared" si="1"/>
        <v>9100</v>
      </c>
      <c r="J27" s="221">
        <v>15700</v>
      </c>
      <c r="K27" s="51">
        <f t="shared" si="2"/>
        <v>15700</v>
      </c>
    </row>
    <row r="28" spans="2:11" ht="15" thickBot="1" x14ac:dyDescent="0.4">
      <c r="B28" s="632" t="s">
        <v>472</v>
      </c>
      <c r="C28" s="631" t="s">
        <v>476</v>
      </c>
      <c r="D28" s="632" t="s">
        <v>100</v>
      </c>
      <c r="E28" s="711">
        <v>1</v>
      </c>
      <c r="F28" s="221">
        <v>6000</v>
      </c>
      <c r="G28" s="221">
        <f t="shared" si="0"/>
        <v>6000</v>
      </c>
      <c r="H28" s="221">
        <v>7300</v>
      </c>
      <c r="I28" s="221">
        <f t="shared" si="1"/>
        <v>7300</v>
      </c>
      <c r="J28" s="221">
        <v>2700</v>
      </c>
      <c r="K28" s="51">
        <f t="shared" si="2"/>
        <v>2700</v>
      </c>
    </row>
    <row r="29" spans="2:11" ht="15" thickBot="1" x14ac:dyDescent="0.4">
      <c r="B29" s="632" t="s">
        <v>472</v>
      </c>
      <c r="C29" s="631" t="s">
        <v>477</v>
      </c>
      <c r="D29" s="632" t="s">
        <v>4</v>
      </c>
      <c r="E29" s="711">
        <v>4</v>
      </c>
      <c r="F29" s="221">
        <v>93</v>
      </c>
      <c r="G29" s="221">
        <f t="shared" si="0"/>
        <v>372</v>
      </c>
      <c r="H29" s="221">
        <v>278</v>
      </c>
      <c r="I29" s="221">
        <f t="shared" si="1"/>
        <v>1112</v>
      </c>
      <c r="J29" s="221">
        <v>280</v>
      </c>
      <c r="K29" s="51">
        <f t="shared" si="2"/>
        <v>1120</v>
      </c>
    </row>
    <row r="31" spans="2:11" x14ac:dyDescent="0.35">
      <c r="G31" s="437">
        <f>SUM(G7:G29)</f>
        <v>77496</v>
      </c>
      <c r="I31" s="437">
        <f>SUM(I7:I29)</f>
        <v>77856</v>
      </c>
      <c r="J31" s="437"/>
      <c r="K31" s="437">
        <f t="shared" ref="K31" si="3">SUM(K7:K29)</f>
        <v>103321</v>
      </c>
    </row>
  </sheetData>
  <mergeCells count="3">
    <mergeCell ref="F5:G5"/>
    <mergeCell ref="H5:I5"/>
    <mergeCell ref="J5:K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0"/>
  <sheetViews>
    <sheetView workbookViewId="0">
      <selection activeCell="E6" sqref="E6"/>
    </sheetView>
  </sheetViews>
  <sheetFormatPr defaultRowHeight="14.5" x14ac:dyDescent="0.35"/>
  <cols>
    <col min="1" max="1" width="9.54296875" customWidth="1"/>
    <col min="2" max="2" width="30.81640625" customWidth="1"/>
    <col min="3" max="3" width="27.26953125" customWidth="1"/>
    <col min="4" max="4" width="26.54296875" customWidth="1"/>
    <col min="5" max="5" width="14.81640625" bestFit="1" customWidth="1"/>
  </cols>
  <sheetData>
    <row r="1" spans="1:9" ht="15.5" x14ac:dyDescent="0.35">
      <c r="D1" s="692" t="s">
        <v>879</v>
      </c>
      <c r="I1" s="444" t="s">
        <v>877</v>
      </c>
    </row>
    <row r="2" spans="1:9" ht="15.5" x14ac:dyDescent="0.35">
      <c r="A2" s="443"/>
      <c r="B2" s="443"/>
      <c r="C2" s="443"/>
      <c r="D2" s="692" t="s">
        <v>1576</v>
      </c>
      <c r="E2" s="443"/>
      <c r="I2" s="444" t="s">
        <v>878</v>
      </c>
    </row>
    <row r="3" spans="1:9" ht="15.5" x14ac:dyDescent="0.35">
      <c r="A3" s="443"/>
      <c r="B3" s="443"/>
      <c r="C3" s="443"/>
      <c r="D3" s="767">
        <v>42668</v>
      </c>
    </row>
    <row r="4" spans="1:9" ht="15.5" x14ac:dyDescent="0.35">
      <c r="B4" s="655"/>
      <c r="C4" s="655"/>
      <c r="D4" s="655"/>
      <c r="E4" s="655"/>
      <c r="F4" s="655"/>
    </row>
    <row r="5" spans="1:9" x14ac:dyDescent="0.35">
      <c r="A5" s="443"/>
      <c r="B5" s="443"/>
      <c r="C5" s="443"/>
      <c r="D5" s="443"/>
      <c r="E5" s="443"/>
      <c r="F5" s="443"/>
    </row>
    <row r="6" spans="1:9" ht="15" customHeight="1" x14ac:dyDescent="0.35">
      <c r="A6" s="443"/>
      <c r="B6" s="445" t="s">
        <v>880</v>
      </c>
      <c r="C6" s="445" t="s">
        <v>881</v>
      </c>
      <c r="D6" s="446" t="s">
        <v>882</v>
      </c>
      <c r="E6" s="446" t="s">
        <v>883</v>
      </c>
      <c r="F6" s="447" t="s">
        <v>337</v>
      </c>
    </row>
    <row r="7" spans="1:9" ht="15" customHeight="1" x14ac:dyDescent="0.35">
      <c r="A7" s="443"/>
      <c r="B7" s="448" t="s">
        <v>1592</v>
      </c>
      <c r="C7" s="449">
        <v>293464</v>
      </c>
      <c r="D7" s="449">
        <v>142536</v>
      </c>
      <c r="E7" s="450" t="s">
        <v>375</v>
      </c>
      <c r="F7" s="451" t="s">
        <v>375</v>
      </c>
    </row>
    <row r="8" spans="1:9" ht="15" customHeight="1" x14ac:dyDescent="0.35">
      <c r="A8" s="443"/>
      <c r="B8" s="448" t="s">
        <v>1593</v>
      </c>
      <c r="C8" s="449">
        <v>317200</v>
      </c>
      <c r="D8" s="449">
        <v>168000</v>
      </c>
      <c r="E8" s="450" t="s">
        <v>375</v>
      </c>
      <c r="F8" s="451" t="s">
        <v>375</v>
      </c>
    </row>
    <row r="9" spans="1:9" ht="15" customHeight="1" x14ac:dyDescent="0.35">
      <c r="A9" s="443"/>
      <c r="B9" s="448" t="s">
        <v>1594</v>
      </c>
      <c r="C9" s="449">
        <v>352698</v>
      </c>
      <c r="D9" s="449">
        <v>157447</v>
      </c>
      <c r="E9" s="450" t="s">
        <v>375</v>
      </c>
      <c r="F9" s="451" t="s">
        <v>375</v>
      </c>
    </row>
    <row r="10" spans="1:9" ht="15" customHeight="1" x14ac:dyDescent="0.35">
      <c r="A10" s="443"/>
      <c r="B10" s="448" t="s">
        <v>1595</v>
      </c>
      <c r="C10" s="449">
        <v>377608</v>
      </c>
      <c r="D10" s="449">
        <v>175756</v>
      </c>
      <c r="E10" s="450" t="s">
        <v>375</v>
      </c>
      <c r="F10" s="451" t="s">
        <v>375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0"/>
  <sheetViews>
    <sheetView workbookViewId="0">
      <selection activeCell="E5" sqref="E5:J5"/>
    </sheetView>
  </sheetViews>
  <sheetFormatPr defaultRowHeight="14.5" x14ac:dyDescent="0.35"/>
  <cols>
    <col min="2" max="2" width="123" customWidth="1"/>
    <col min="3" max="3" width="10.1796875" bestFit="1" customWidth="1"/>
    <col min="5" max="10" width="12.7265625" customWidth="1"/>
  </cols>
  <sheetData>
    <row r="1" spans="1:10" ht="15.5" x14ac:dyDescent="0.35">
      <c r="C1" s="692" t="s">
        <v>1144</v>
      </c>
      <c r="D1" s="577"/>
      <c r="E1" s="577"/>
      <c r="F1" s="577"/>
      <c r="G1" s="577"/>
      <c r="H1" s="577"/>
    </row>
    <row r="2" spans="1:10" ht="15.5" x14ac:dyDescent="0.35">
      <c r="C2" s="693" t="s">
        <v>536</v>
      </c>
      <c r="E2" s="102"/>
      <c r="F2" s="103"/>
      <c r="G2" s="104"/>
    </row>
    <row r="3" spans="1:10" ht="15.5" x14ac:dyDescent="0.35">
      <c r="A3" s="577"/>
      <c r="B3" s="577"/>
      <c r="C3" s="767">
        <v>42795</v>
      </c>
      <c r="D3" s="577"/>
      <c r="E3" s="577"/>
      <c r="F3" s="577"/>
      <c r="G3" s="577"/>
    </row>
    <row r="4" spans="1:10" ht="15" thickBot="1" x14ac:dyDescent="0.4">
      <c r="A4" s="578"/>
      <c r="B4" s="578"/>
      <c r="C4" s="578"/>
      <c r="D4" s="578"/>
      <c r="E4" s="578"/>
      <c r="F4" s="578"/>
      <c r="G4" s="578"/>
    </row>
    <row r="5" spans="1:10" ht="15.5" thickTop="1" thickBot="1" x14ac:dyDescent="0.4">
      <c r="E5" s="1845" t="s">
        <v>1592</v>
      </c>
      <c r="F5" s="1846"/>
      <c r="G5" s="1845" t="s">
        <v>1593</v>
      </c>
      <c r="H5" s="1846"/>
      <c r="I5" s="1845" t="s">
        <v>1594</v>
      </c>
      <c r="J5" s="1846"/>
    </row>
    <row r="6" spans="1:10" ht="15.5" thickTop="1" thickBot="1" x14ac:dyDescent="0.4">
      <c r="B6" s="150" t="s">
        <v>93</v>
      </c>
      <c r="C6" s="151" t="s">
        <v>94</v>
      </c>
      <c r="D6" s="152" t="s">
        <v>339</v>
      </c>
      <c r="E6" s="101" t="s">
        <v>95</v>
      </c>
      <c r="F6" s="101" t="s">
        <v>96</v>
      </c>
      <c r="G6" s="101" t="s">
        <v>95</v>
      </c>
      <c r="H6" s="101" t="s">
        <v>96</v>
      </c>
      <c r="I6" s="101" t="s">
        <v>95</v>
      </c>
      <c r="J6" s="101" t="s">
        <v>96</v>
      </c>
    </row>
    <row r="7" spans="1:10" ht="15" customHeight="1" thickTop="1" thickBot="1" x14ac:dyDescent="0.4">
      <c r="A7">
        <v>1</v>
      </c>
      <c r="B7" s="158" t="s">
        <v>51</v>
      </c>
      <c r="C7" s="159">
        <v>1</v>
      </c>
      <c r="D7" s="160" t="s">
        <v>100</v>
      </c>
      <c r="E7" s="161">
        <v>2000</v>
      </c>
      <c r="F7" s="162">
        <f>E7*C7</f>
        <v>2000</v>
      </c>
      <c r="G7" s="163">
        <v>3000</v>
      </c>
      <c r="H7" s="162">
        <f>G7*C7</f>
        <v>3000</v>
      </c>
      <c r="I7" s="161">
        <v>10000</v>
      </c>
      <c r="J7" s="162">
        <f>I7*C7</f>
        <v>10000</v>
      </c>
    </row>
    <row r="8" spans="1:10" ht="15" customHeight="1" thickTop="1" thickBot="1" x14ac:dyDescent="0.4">
      <c r="A8">
        <v>2</v>
      </c>
      <c r="B8" s="116" t="s">
        <v>1145</v>
      </c>
      <c r="C8" s="166">
        <v>240</v>
      </c>
      <c r="D8" s="167" t="s">
        <v>3</v>
      </c>
      <c r="E8" s="168">
        <v>73</v>
      </c>
      <c r="F8" s="162">
        <f t="shared" ref="F8:F29" si="0">E8*C8</f>
        <v>17520</v>
      </c>
      <c r="G8" s="170">
        <v>120</v>
      </c>
      <c r="H8" s="162">
        <f t="shared" ref="H8:H29" si="1">G8*C8</f>
        <v>28800</v>
      </c>
      <c r="I8" s="168">
        <v>70</v>
      </c>
      <c r="J8" s="162">
        <f t="shared" ref="J8:J29" si="2">I8*C8</f>
        <v>16800</v>
      </c>
    </row>
    <row r="9" spans="1:10" ht="15" customHeight="1" thickTop="1" thickBot="1" x14ac:dyDescent="0.4">
      <c r="A9">
        <v>3</v>
      </c>
      <c r="B9" s="123" t="s">
        <v>1146</v>
      </c>
      <c r="C9" s="171">
        <v>40</v>
      </c>
      <c r="D9" s="172" t="s">
        <v>3</v>
      </c>
      <c r="E9" s="168">
        <v>73</v>
      </c>
      <c r="F9" s="162">
        <f t="shared" si="0"/>
        <v>2920</v>
      </c>
      <c r="G9" s="170">
        <v>300</v>
      </c>
      <c r="H9" s="162">
        <f t="shared" si="1"/>
        <v>12000</v>
      </c>
      <c r="I9" s="168">
        <v>70</v>
      </c>
      <c r="J9" s="162">
        <f t="shared" si="2"/>
        <v>2800</v>
      </c>
    </row>
    <row r="10" spans="1:10" ht="15" customHeight="1" thickTop="1" thickBot="1" x14ac:dyDescent="0.4">
      <c r="A10">
        <v>4</v>
      </c>
      <c r="B10" s="123" t="s">
        <v>1147</v>
      </c>
      <c r="C10" s="171">
        <v>60</v>
      </c>
      <c r="D10" s="172" t="s">
        <v>3</v>
      </c>
      <c r="E10" s="46">
        <v>73</v>
      </c>
      <c r="F10" s="162">
        <f t="shared" si="0"/>
        <v>4380</v>
      </c>
      <c r="G10" s="35">
        <v>300</v>
      </c>
      <c r="H10" s="162">
        <f t="shared" si="1"/>
        <v>18000</v>
      </c>
      <c r="I10" s="46">
        <v>60</v>
      </c>
      <c r="J10" s="162">
        <f t="shared" si="2"/>
        <v>3600</v>
      </c>
    </row>
    <row r="11" spans="1:10" ht="15" customHeight="1" thickTop="1" thickBot="1" x14ac:dyDescent="0.4">
      <c r="A11">
        <v>5</v>
      </c>
      <c r="B11" s="123" t="s">
        <v>1148</v>
      </c>
      <c r="C11" s="171">
        <v>1</v>
      </c>
      <c r="D11" s="172" t="s">
        <v>100</v>
      </c>
      <c r="E11" s="46">
        <v>12690</v>
      </c>
      <c r="F11" s="162">
        <f t="shared" si="0"/>
        <v>12690</v>
      </c>
      <c r="G11" s="35">
        <v>4000</v>
      </c>
      <c r="H11" s="162">
        <f t="shared" si="1"/>
        <v>4000</v>
      </c>
      <c r="I11" s="46">
        <v>14000</v>
      </c>
      <c r="J11" s="162">
        <f t="shared" si="2"/>
        <v>14000</v>
      </c>
    </row>
    <row r="12" spans="1:10" ht="15" customHeight="1" thickTop="1" thickBot="1" x14ac:dyDescent="0.4">
      <c r="A12">
        <v>6</v>
      </c>
      <c r="B12" s="123" t="s">
        <v>1149</v>
      </c>
      <c r="C12" s="171">
        <v>1</v>
      </c>
      <c r="D12" s="172" t="s">
        <v>100</v>
      </c>
      <c r="E12" s="46">
        <v>14400</v>
      </c>
      <c r="F12" s="162">
        <f t="shared" si="0"/>
        <v>14400</v>
      </c>
      <c r="G12" s="35">
        <v>9250</v>
      </c>
      <c r="H12" s="162">
        <f t="shared" si="1"/>
        <v>9250</v>
      </c>
      <c r="I12" s="46">
        <v>20000</v>
      </c>
      <c r="J12" s="162">
        <f t="shared" si="2"/>
        <v>20000</v>
      </c>
    </row>
    <row r="13" spans="1:10" ht="15" customHeight="1" thickTop="1" thickBot="1" x14ac:dyDescent="0.4">
      <c r="A13">
        <v>7</v>
      </c>
      <c r="B13" s="123" t="s">
        <v>1150</v>
      </c>
      <c r="C13" s="171">
        <v>1</v>
      </c>
      <c r="D13" s="172" t="s">
        <v>100</v>
      </c>
      <c r="E13" s="46">
        <v>29840</v>
      </c>
      <c r="F13" s="162">
        <f t="shared" si="0"/>
        <v>29840</v>
      </c>
      <c r="G13" s="35">
        <v>29260</v>
      </c>
      <c r="H13" s="162">
        <f t="shared" si="1"/>
        <v>29260</v>
      </c>
      <c r="I13" s="46">
        <v>30000</v>
      </c>
      <c r="J13" s="162">
        <f t="shared" si="2"/>
        <v>30000</v>
      </c>
    </row>
    <row r="14" spans="1:10" ht="15" customHeight="1" thickTop="1" thickBot="1" x14ac:dyDescent="0.4">
      <c r="A14">
        <v>8</v>
      </c>
      <c r="B14" s="123" t="s">
        <v>1151</v>
      </c>
      <c r="C14" s="171">
        <v>1</v>
      </c>
      <c r="D14" s="172" t="s">
        <v>100</v>
      </c>
      <c r="E14" s="46">
        <v>4100</v>
      </c>
      <c r="F14" s="162">
        <f t="shared" si="0"/>
        <v>4100</v>
      </c>
      <c r="G14" s="35">
        <v>5000</v>
      </c>
      <c r="H14" s="162">
        <f t="shared" si="1"/>
        <v>5000</v>
      </c>
      <c r="I14" s="46">
        <v>3500</v>
      </c>
      <c r="J14" s="162">
        <f t="shared" si="2"/>
        <v>3500</v>
      </c>
    </row>
    <row r="15" spans="1:10" ht="15" customHeight="1" thickTop="1" thickBot="1" x14ac:dyDescent="0.4">
      <c r="A15">
        <v>9</v>
      </c>
      <c r="B15" s="123" t="s">
        <v>1152</v>
      </c>
      <c r="C15" s="171">
        <v>1</v>
      </c>
      <c r="D15" s="172" t="s">
        <v>100</v>
      </c>
      <c r="E15" s="46">
        <v>3900</v>
      </c>
      <c r="F15" s="162">
        <f t="shared" si="0"/>
        <v>3900</v>
      </c>
      <c r="G15" s="35">
        <v>5000</v>
      </c>
      <c r="H15" s="162">
        <f t="shared" si="1"/>
        <v>5000</v>
      </c>
      <c r="I15" s="46">
        <v>5500</v>
      </c>
      <c r="J15" s="162">
        <f t="shared" si="2"/>
        <v>5500</v>
      </c>
    </row>
    <row r="16" spans="1:10" ht="15" customHeight="1" thickTop="1" thickBot="1" x14ac:dyDescent="0.4">
      <c r="A16">
        <v>10</v>
      </c>
      <c r="B16" s="123" t="s">
        <v>1153</v>
      </c>
      <c r="C16" s="171">
        <v>1</v>
      </c>
      <c r="D16" s="172" t="s">
        <v>100</v>
      </c>
      <c r="E16" s="46">
        <v>3850</v>
      </c>
      <c r="F16" s="162">
        <f t="shared" si="0"/>
        <v>3850</v>
      </c>
      <c r="G16" s="35">
        <v>3000</v>
      </c>
      <c r="H16" s="162">
        <f t="shared" si="1"/>
        <v>3000</v>
      </c>
      <c r="I16" s="46">
        <v>5500</v>
      </c>
      <c r="J16" s="162">
        <f t="shared" si="2"/>
        <v>5500</v>
      </c>
    </row>
    <row r="17" spans="1:10" ht="15" customHeight="1" thickTop="1" thickBot="1" x14ac:dyDescent="0.4">
      <c r="A17">
        <v>11</v>
      </c>
      <c r="B17" s="123" t="s">
        <v>1154</v>
      </c>
      <c r="C17" s="171">
        <v>1</v>
      </c>
      <c r="D17" s="172" t="s">
        <v>100</v>
      </c>
      <c r="E17" s="46">
        <v>2100</v>
      </c>
      <c r="F17" s="162">
        <f t="shared" si="0"/>
        <v>2100</v>
      </c>
      <c r="G17" s="35">
        <v>5000</v>
      </c>
      <c r="H17" s="162">
        <f t="shared" si="1"/>
        <v>5000</v>
      </c>
      <c r="I17" s="46">
        <v>3000</v>
      </c>
      <c r="J17" s="162">
        <f t="shared" si="2"/>
        <v>3000</v>
      </c>
    </row>
    <row r="18" spans="1:10" ht="15" customHeight="1" thickTop="1" thickBot="1" x14ac:dyDescent="0.4">
      <c r="A18">
        <v>12</v>
      </c>
      <c r="B18" s="123" t="s">
        <v>1155</v>
      </c>
      <c r="C18" s="171">
        <v>1</v>
      </c>
      <c r="D18" s="172" t="s">
        <v>100</v>
      </c>
      <c r="E18" s="46">
        <v>900</v>
      </c>
      <c r="F18" s="162">
        <f t="shared" si="0"/>
        <v>900</v>
      </c>
      <c r="G18" s="35">
        <v>1000</v>
      </c>
      <c r="H18" s="162">
        <f t="shared" si="1"/>
        <v>1000</v>
      </c>
      <c r="I18" s="46">
        <v>7500</v>
      </c>
      <c r="J18" s="162">
        <f t="shared" si="2"/>
        <v>7500</v>
      </c>
    </row>
    <row r="19" spans="1:10" ht="15" customHeight="1" thickTop="1" thickBot="1" x14ac:dyDescent="0.4">
      <c r="A19">
        <v>13</v>
      </c>
      <c r="B19" s="123" t="s">
        <v>1156</v>
      </c>
      <c r="C19" s="171">
        <v>1</v>
      </c>
      <c r="D19" s="172" t="s">
        <v>10</v>
      </c>
      <c r="E19" s="46">
        <v>1160</v>
      </c>
      <c r="F19" s="162">
        <f t="shared" si="0"/>
        <v>1160</v>
      </c>
      <c r="G19" s="35">
        <v>1000</v>
      </c>
      <c r="H19" s="162">
        <f t="shared" si="1"/>
        <v>1000</v>
      </c>
      <c r="I19" s="174">
        <v>500</v>
      </c>
      <c r="J19" s="162">
        <f t="shared" si="2"/>
        <v>500</v>
      </c>
    </row>
    <row r="20" spans="1:10" ht="15" customHeight="1" thickTop="1" thickBot="1" x14ac:dyDescent="0.4">
      <c r="A20">
        <v>14</v>
      </c>
      <c r="B20" s="123" t="s">
        <v>1157</v>
      </c>
      <c r="C20" s="171">
        <v>1</v>
      </c>
      <c r="D20" s="172" t="s">
        <v>10</v>
      </c>
      <c r="E20" s="46">
        <v>3100</v>
      </c>
      <c r="F20" s="162">
        <f t="shared" si="0"/>
        <v>3100</v>
      </c>
      <c r="G20" s="35">
        <v>3000</v>
      </c>
      <c r="H20" s="162">
        <f t="shared" si="1"/>
        <v>3000</v>
      </c>
      <c r="I20" s="46">
        <v>750</v>
      </c>
      <c r="J20" s="162">
        <f t="shared" si="2"/>
        <v>750</v>
      </c>
    </row>
    <row r="21" spans="1:10" ht="15" customHeight="1" thickTop="1" thickBot="1" x14ac:dyDescent="0.4">
      <c r="A21">
        <v>15</v>
      </c>
      <c r="B21" s="123" t="s">
        <v>1158</v>
      </c>
      <c r="C21" s="171">
        <v>1</v>
      </c>
      <c r="D21" s="172" t="s">
        <v>10</v>
      </c>
      <c r="E21" s="46">
        <v>630</v>
      </c>
      <c r="F21" s="162">
        <f t="shared" si="0"/>
        <v>630</v>
      </c>
      <c r="G21" s="35">
        <v>1000</v>
      </c>
      <c r="H21" s="162">
        <f t="shared" si="1"/>
        <v>1000</v>
      </c>
      <c r="I21" s="46">
        <v>500</v>
      </c>
      <c r="J21" s="162">
        <f t="shared" si="2"/>
        <v>500</v>
      </c>
    </row>
    <row r="22" spans="1:10" ht="15" customHeight="1" thickTop="1" thickBot="1" x14ac:dyDescent="0.4">
      <c r="A22">
        <v>16</v>
      </c>
      <c r="B22" s="123" t="s">
        <v>1159</v>
      </c>
      <c r="C22" s="171">
        <v>1</v>
      </c>
      <c r="D22" s="172" t="s">
        <v>10</v>
      </c>
      <c r="E22" s="46">
        <v>690</v>
      </c>
      <c r="F22" s="162">
        <f t="shared" si="0"/>
        <v>690</v>
      </c>
      <c r="G22" s="176">
        <v>1000</v>
      </c>
      <c r="H22" s="162">
        <f t="shared" si="1"/>
        <v>1000</v>
      </c>
      <c r="I22" s="46">
        <v>200</v>
      </c>
      <c r="J22" s="162">
        <f t="shared" si="2"/>
        <v>200</v>
      </c>
    </row>
    <row r="23" spans="1:10" ht="15" customHeight="1" thickTop="1" thickBot="1" x14ac:dyDescent="0.4">
      <c r="A23">
        <v>17</v>
      </c>
      <c r="B23" s="123" t="s">
        <v>1160</v>
      </c>
      <c r="C23" s="171">
        <v>1</v>
      </c>
      <c r="D23" s="172" t="s">
        <v>10</v>
      </c>
      <c r="E23" s="46">
        <v>630</v>
      </c>
      <c r="F23" s="162">
        <f t="shared" si="0"/>
        <v>630</v>
      </c>
      <c r="G23" s="176">
        <v>5000</v>
      </c>
      <c r="H23" s="162">
        <f t="shared" si="1"/>
        <v>5000</v>
      </c>
      <c r="I23" s="46">
        <v>500</v>
      </c>
      <c r="J23" s="162">
        <f t="shared" si="2"/>
        <v>500</v>
      </c>
    </row>
    <row r="24" spans="1:10" ht="15" customHeight="1" thickTop="1" thickBot="1" x14ac:dyDescent="0.4">
      <c r="A24">
        <v>18</v>
      </c>
      <c r="B24" s="123" t="s">
        <v>1161</v>
      </c>
      <c r="C24" s="171">
        <v>1</v>
      </c>
      <c r="D24" s="172" t="s">
        <v>10</v>
      </c>
      <c r="E24" s="46">
        <v>630</v>
      </c>
      <c r="F24" s="162">
        <f t="shared" si="0"/>
        <v>630</v>
      </c>
      <c r="G24" s="35">
        <v>3000</v>
      </c>
      <c r="H24" s="162">
        <f t="shared" si="1"/>
        <v>3000</v>
      </c>
      <c r="I24" s="46">
        <v>200</v>
      </c>
      <c r="J24" s="162">
        <f t="shared" si="2"/>
        <v>200</v>
      </c>
    </row>
    <row r="25" spans="1:10" ht="15" customHeight="1" thickTop="1" thickBot="1" x14ac:dyDescent="0.4">
      <c r="A25">
        <v>19</v>
      </c>
      <c r="B25" s="123" t="s">
        <v>1162</v>
      </c>
      <c r="C25" s="171">
        <v>1</v>
      </c>
      <c r="D25" s="172" t="s">
        <v>10</v>
      </c>
      <c r="E25" s="46">
        <v>720</v>
      </c>
      <c r="F25" s="162">
        <f t="shared" si="0"/>
        <v>720</v>
      </c>
      <c r="G25" s="176">
        <v>1000</v>
      </c>
      <c r="H25" s="162">
        <f t="shared" si="1"/>
        <v>1000</v>
      </c>
      <c r="I25" s="46">
        <v>500</v>
      </c>
      <c r="J25" s="162">
        <f t="shared" si="2"/>
        <v>500</v>
      </c>
    </row>
    <row r="26" spans="1:10" ht="15" customHeight="1" thickTop="1" thickBot="1" x14ac:dyDescent="0.4">
      <c r="A26">
        <v>20</v>
      </c>
      <c r="B26" s="123" t="s">
        <v>1163</v>
      </c>
      <c r="C26" s="171">
        <v>1</v>
      </c>
      <c r="D26" s="172" t="s">
        <v>10</v>
      </c>
      <c r="E26" s="46">
        <v>720</v>
      </c>
      <c r="F26" s="162">
        <f t="shared" si="0"/>
        <v>720</v>
      </c>
      <c r="G26" s="35">
        <v>1000</v>
      </c>
      <c r="H26" s="162">
        <f t="shared" si="1"/>
        <v>1000</v>
      </c>
      <c r="I26" s="46">
        <v>500</v>
      </c>
      <c r="J26" s="162">
        <f t="shared" si="2"/>
        <v>500</v>
      </c>
    </row>
    <row r="27" spans="1:10" ht="15" customHeight="1" thickTop="1" thickBot="1" x14ac:dyDescent="0.4">
      <c r="A27">
        <v>21</v>
      </c>
      <c r="B27" s="123" t="s">
        <v>1164</v>
      </c>
      <c r="C27" s="171">
        <v>1</v>
      </c>
      <c r="D27" s="172" t="s">
        <v>100</v>
      </c>
      <c r="E27" s="46">
        <v>1700</v>
      </c>
      <c r="F27" s="162">
        <f t="shared" si="0"/>
        <v>1700</v>
      </c>
      <c r="G27" s="176">
        <v>1000</v>
      </c>
      <c r="H27" s="162">
        <f t="shared" si="1"/>
        <v>1000</v>
      </c>
      <c r="I27" s="46">
        <v>3000</v>
      </c>
      <c r="J27" s="162">
        <f t="shared" si="2"/>
        <v>3000</v>
      </c>
    </row>
    <row r="28" spans="1:10" ht="15" customHeight="1" thickTop="1" thickBot="1" x14ac:dyDescent="0.4">
      <c r="A28">
        <v>22</v>
      </c>
      <c r="B28" s="123" t="s">
        <v>1165</v>
      </c>
      <c r="C28" s="171">
        <v>1</v>
      </c>
      <c r="D28" s="172" t="s">
        <v>100</v>
      </c>
      <c r="E28" s="46">
        <v>7000</v>
      </c>
      <c r="F28" s="162">
        <f t="shared" si="0"/>
        <v>7000</v>
      </c>
      <c r="G28" s="35">
        <v>1000</v>
      </c>
      <c r="H28" s="162">
        <f t="shared" si="1"/>
        <v>1000</v>
      </c>
      <c r="I28" s="46">
        <v>5000</v>
      </c>
      <c r="J28" s="162">
        <f t="shared" si="2"/>
        <v>5000</v>
      </c>
    </row>
    <row r="29" spans="1:10" ht="15" customHeight="1" thickTop="1" thickBot="1" x14ac:dyDescent="0.4">
      <c r="A29">
        <v>23</v>
      </c>
      <c r="B29" s="177" t="s">
        <v>1166</v>
      </c>
      <c r="C29" s="487">
        <v>925</v>
      </c>
      <c r="D29" s="488" t="s">
        <v>110</v>
      </c>
      <c r="E29" s="489">
        <v>7000</v>
      </c>
      <c r="F29" s="490">
        <f t="shared" si="0"/>
        <v>6475000</v>
      </c>
      <c r="G29" s="176">
        <v>7</v>
      </c>
      <c r="H29" s="162">
        <f t="shared" si="1"/>
        <v>6475</v>
      </c>
      <c r="I29" s="46">
        <v>1.19</v>
      </c>
      <c r="J29" s="162">
        <f t="shared" si="2"/>
        <v>1100.75</v>
      </c>
    </row>
    <row r="30" spans="1:10" ht="15" customHeight="1" thickBot="1" x14ac:dyDescent="0.4">
      <c r="B30" s="1950" t="s">
        <v>1167</v>
      </c>
      <c r="C30" s="1951"/>
      <c r="D30" s="1951"/>
      <c r="E30" s="1952"/>
      <c r="F30" s="491">
        <f>SUM(F7:F29)</f>
        <v>6590580</v>
      </c>
      <c r="G30" s="176"/>
      <c r="H30" s="169">
        <f>SUM(H7:H29)</f>
        <v>147785</v>
      </c>
      <c r="I30" s="46"/>
      <c r="J30" s="169">
        <f>SUM(J7:J29)</f>
        <v>134950.75</v>
      </c>
    </row>
  </sheetData>
  <mergeCells count="4">
    <mergeCell ref="I5:J5"/>
    <mergeCell ref="B30:E30"/>
    <mergeCell ref="E5:F5"/>
    <mergeCell ref="G5:H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3:R173"/>
  <sheetViews>
    <sheetView workbookViewId="0">
      <selection activeCell="B7" sqref="B7:C7"/>
    </sheetView>
  </sheetViews>
  <sheetFormatPr defaultRowHeight="14.5" x14ac:dyDescent="0.35"/>
  <cols>
    <col min="4" max="4" width="41.1796875" style="980" customWidth="1"/>
    <col min="5" max="5" width="15.26953125" customWidth="1"/>
    <col min="6" max="6" width="12.81640625" customWidth="1"/>
    <col min="7" max="18" width="15.7265625" customWidth="1"/>
  </cols>
  <sheetData>
    <row r="3" spans="2:18" ht="20" x14ac:dyDescent="0.4">
      <c r="E3" s="956" t="s">
        <v>2127</v>
      </c>
      <c r="F3" s="956"/>
      <c r="G3" s="956"/>
      <c r="H3" s="956"/>
    </row>
    <row r="5" spans="2:18" ht="20" x14ac:dyDescent="0.4">
      <c r="I5" s="956"/>
      <c r="J5" s="956"/>
      <c r="K5" s="956"/>
      <c r="L5" s="956"/>
      <c r="M5" s="956"/>
      <c r="N5" s="956"/>
      <c r="O5" s="956"/>
      <c r="P5" s="956"/>
      <c r="Q5" s="956"/>
      <c r="R5" s="956"/>
    </row>
    <row r="6" spans="2:18" ht="20" x14ac:dyDescent="0.4">
      <c r="B6" s="957"/>
      <c r="C6" s="957"/>
      <c r="D6" s="981"/>
      <c r="E6" s="957"/>
      <c r="F6" s="957"/>
      <c r="G6" s="1953" t="s">
        <v>1592</v>
      </c>
      <c r="H6" s="1954"/>
      <c r="I6" s="1953" t="s">
        <v>1593</v>
      </c>
      <c r="J6" s="1954"/>
      <c r="K6" s="1953" t="s">
        <v>1594</v>
      </c>
      <c r="L6" s="1954"/>
      <c r="M6" s="1953" t="s">
        <v>1595</v>
      </c>
      <c r="N6" s="1954"/>
      <c r="O6" s="1953" t="s">
        <v>1596</v>
      </c>
      <c r="P6" s="1954"/>
      <c r="Q6" s="1953" t="s">
        <v>1597</v>
      </c>
      <c r="R6" s="1954"/>
    </row>
    <row r="7" spans="2:18" s="1365" customFormat="1" ht="46.5" x14ac:dyDescent="0.35">
      <c r="B7" s="1359" t="s">
        <v>673</v>
      </c>
      <c r="C7" s="1359" t="s">
        <v>674</v>
      </c>
      <c r="D7" s="1362" t="s">
        <v>53</v>
      </c>
      <c r="E7" s="1359" t="s">
        <v>675</v>
      </c>
      <c r="F7" s="1359" t="s">
        <v>676</v>
      </c>
      <c r="G7" s="1363" t="s">
        <v>5</v>
      </c>
      <c r="H7" s="1364" t="s">
        <v>677</v>
      </c>
      <c r="I7" s="1363" t="s">
        <v>5</v>
      </c>
      <c r="J7" s="1364" t="s">
        <v>677</v>
      </c>
      <c r="K7" s="1363" t="s">
        <v>5</v>
      </c>
      <c r="L7" s="1364" t="s">
        <v>677</v>
      </c>
      <c r="M7" s="1363" t="s">
        <v>5</v>
      </c>
      <c r="N7" s="1364" t="s">
        <v>677</v>
      </c>
      <c r="O7" s="1363" t="s">
        <v>5</v>
      </c>
      <c r="P7" s="1364" t="s">
        <v>677</v>
      </c>
      <c r="Q7" s="1363" t="s">
        <v>5</v>
      </c>
      <c r="R7" s="1364" t="s">
        <v>677</v>
      </c>
    </row>
    <row r="8" spans="2:18" ht="18" x14ac:dyDescent="0.4">
      <c r="B8" s="1956" t="s">
        <v>2128</v>
      </c>
      <c r="C8" s="1956"/>
      <c r="D8" s="1956"/>
      <c r="E8" s="958"/>
      <c r="F8" s="958"/>
      <c r="G8" s="987"/>
      <c r="H8" s="988"/>
      <c r="I8" s="987"/>
      <c r="J8" s="988"/>
      <c r="K8" s="987"/>
      <c r="L8" s="988"/>
      <c r="M8" s="987"/>
      <c r="N8" s="988"/>
      <c r="O8" s="987"/>
      <c r="P8" s="988"/>
      <c r="Q8" s="987"/>
      <c r="R8" s="988"/>
    </row>
    <row r="9" spans="2:18" s="975" customFormat="1" x14ac:dyDescent="0.35">
      <c r="B9" s="976">
        <v>1</v>
      </c>
      <c r="C9" s="976">
        <v>201</v>
      </c>
      <c r="D9" s="982" t="s">
        <v>2129</v>
      </c>
      <c r="E9" s="976">
        <v>1</v>
      </c>
      <c r="F9" s="976" t="s">
        <v>100</v>
      </c>
      <c r="G9" s="989">
        <v>40000</v>
      </c>
      <c r="H9" s="990">
        <f>G9*E9</f>
        <v>40000</v>
      </c>
      <c r="I9" s="989">
        <v>28822.5</v>
      </c>
      <c r="J9" s="990">
        <f>I9*E9</f>
        <v>28822.5</v>
      </c>
      <c r="K9" s="989">
        <v>29684</v>
      </c>
      <c r="L9" s="990">
        <f>K9*E9</f>
        <v>29684</v>
      </c>
      <c r="M9" s="989">
        <v>24360</v>
      </c>
      <c r="N9" s="990">
        <f>M9*E9</f>
        <v>24360</v>
      </c>
      <c r="O9" s="989">
        <v>25000</v>
      </c>
      <c r="P9" s="990">
        <f>O9*E9</f>
        <v>25000</v>
      </c>
      <c r="Q9" s="989">
        <v>25400</v>
      </c>
      <c r="R9" s="990">
        <f>Q9*E9</f>
        <v>25400</v>
      </c>
    </row>
    <row r="10" spans="2:18" s="975" customFormat="1" x14ac:dyDescent="0.35">
      <c r="B10" s="977">
        <v>2</v>
      </c>
      <c r="C10" s="977"/>
      <c r="D10" s="983" t="s">
        <v>2130</v>
      </c>
      <c r="E10" s="977">
        <v>2550</v>
      </c>
      <c r="F10" s="977" t="s">
        <v>8</v>
      </c>
      <c r="G10" s="991">
        <v>5</v>
      </c>
      <c r="H10" s="990">
        <f t="shared" ref="H10:H73" si="0">G10*E10</f>
        <v>12750</v>
      </c>
      <c r="I10" s="991">
        <v>8.3000000000000007</v>
      </c>
      <c r="J10" s="990">
        <f t="shared" ref="J10:J73" si="1">I10*E10</f>
        <v>21165</v>
      </c>
      <c r="K10" s="991">
        <v>7</v>
      </c>
      <c r="L10" s="990">
        <f t="shared" ref="L10:L73" si="2">K10*E10</f>
        <v>17850</v>
      </c>
      <c r="M10" s="991">
        <v>5.34</v>
      </c>
      <c r="N10" s="990">
        <f t="shared" ref="N10:N73" si="3">M10*E10</f>
        <v>13617</v>
      </c>
      <c r="O10" s="991">
        <v>4.25</v>
      </c>
      <c r="P10" s="990">
        <f t="shared" ref="P10:P73" si="4">O10*E10</f>
        <v>10837.5</v>
      </c>
      <c r="Q10" s="991">
        <v>8</v>
      </c>
      <c r="R10" s="990">
        <f t="shared" ref="R10:R73" si="5">Q10*E10</f>
        <v>20400</v>
      </c>
    </row>
    <row r="11" spans="2:18" s="975" customFormat="1" x14ac:dyDescent="0.35">
      <c r="B11" s="977">
        <v>3</v>
      </c>
      <c r="C11" s="977"/>
      <c r="D11" s="983" t="s">
        <v>2131</v>
      </c>
      <c r="E11" s="977">
        <v>2750</v>
      </c>
      <c r="F11" s="977" t="s">
        <v>8</v>
      </c>
      <c r="G11" s="991">
        <v>3</v>
      </c>
      <c r="H11" s="990">
        <f t="shared" si="0"/>
        <v>8250</v>
      </c>
      <c r="I11" s="991">
        <v>5.25</v>
      </c>
      <c r="J11" s="990">
        <f t="shared" si="1"/>
        <v>14437.5</v>
      </c>
      <c r="K11" s="991">
        <v>7</v>
      </c>
      <c r="L11" s="990">
        <f t="shared" si="2"/>
        <v>19250</v>
      </c>
      <c r="M11" s="991">
        <v>2.48</v>
      </c>
      <c r="N11" s="990">
        <f t="shared" si="3"/>
        <v>6820</v>
      </c>
      <c r="O11" s="991">
        <v>2.35</v>
      </c>
      <c r="P11" s="990">
        <f t="shared" si="4"/>
        <v>6462.5</v>
      </c>
      <c r="Q11" s="991">
        <v>4.5</v>
      </c>
      <c r="R11" s="990">
        <f t="shared" si="5"/>
        <v>12375</v>
      </c>
    </row>
    <row r="12" spans="2:18" s="975" customFormat="1" x14ac:dyDescent="0.35">
      <c r="B12" s="977">
        <v>4</v>
      </c>
      <c r="C12" s="977">
        <v>202</v>
      </c>
      <c r="D12" s="983" t="s">
        <v>944</v>
      </c>
      <c r="E12" s="977">
        <v>350</v>
      </c>
      <c r="F12" s="977" t="s">
        <v>3</v>
      </c>
      <c r="G12" s="991">
        <v>3</v>
      </c>
      <c r="H12" s="990">
        <f t="shared" si="0"/>
        <v>1050</v>
      </c>
      <c r="I12" s="991">
        <v>12.6</v>
      </c>
      <c r="J12" s="990">
        <f t="shared" si="1"/>
        <v>4410</v>
      </c>
      <c r="K12" s="991">
        <v>20</v>
      </c>
      <c r="L12" s="990">
        <f t="shared" si="2"/>
        <v>7000</v>
      </c>
      <c r="M12" s="991">
        <v>10.54</v>
      </c>
      <c r="N12" s="990">
        <f t="shared" si="3"/>
        <v>3688.9999999999995</v>
      </c>
      <c r="O12" s="991">
        <v>14</v>
      </c>
      <c r="P12" s="990">
        <f t="shared" si="4"/>
        <v>4900</v>
      </c>
      <c r="Q12" s="991">
        <v>18.5</v>
      </c>
      <c r="R12" s="990">
        <f t="shared" si="5"/>
        <v>6475</v>
      </c>
    </row>
    <row r="13" spans="2:18" s="975" customFormat="1" x14ac:dyDescent="0.35">
      <c r="B13" s="977">
        <v>5</v>
      </c>
      <c r="C13" s="977">
        <v>202</v>
      </c>
      <c r="D13" s="983" t="s">
        <v>2132</v>
      </c>
      <c r="E13" s="977">
        <v>630</v>
      </c>
      <c r="F13" s="977" t="s">
        <v>3</v>
      </c>
      <c r="G13" s="991">
        <v>3</v>
      </c>
      <c r="H13" s="990">
        <f t="shared" si="0"/>
        <v>1890</v>
      </c>
      <c r="I13" s="991">
        <v>14.7</v>
      </c>
      <c r="J13" s="990">
        <f t="shared" si="1"/>
        <v>9261</v>
      </c>
      <c r="K13" s="991">
        <v>17</v>
      </c>
      <c r="L13" s="990">
        <f t="shared" si="2"/>
        <v>10710</v>
      </c>
      <c r="M13" s="991">
        <v>16.66</v>
      </c>
      <c r="N13" s="990">
        <f t="shared" si="3"/>
        <v>10495.8</v>
      </c>
      <c r="O13" s="991">
        <v>14</v>
      </c>
      <c r="P13" s="990">
        <f t="shared" si="4"/>
        <v>8820</v>
      </c>
      <c r="Q13" s="991">
        <v>18.5</v>
      </c>
      <c r="R13" s="990">
        <f t="shared" si="5"/>
        <v>11655</v>
      </c>
    </row>
    <row r="14" spans="2:18" s="975" customFormat="1" x14ac:dyDescent="0.35">
      <c r="B14" s="977">
        <v>6</v>
      </c>
      <c r="C14" s="977">
        <v>202</v>
      </c>
      <c r="D14" s="983" t="s">
        <v>945</v>
      </c>
      <c r="E14" s="977">
        <v>30</v>
      </c>
      <c r="F14" s="977" t="s">
        <v>10</v>
      </c>
      <c r="G14" s="991">
        <v>195</v>
      </c>
      <c r="H14" s="990">
        <f t="shared" si="0"/>
        <v>5850</v>
      </c>
      <c r="I14" s="991">
        <v>231</v>
      </c>
      <c r="J14" s="990">
        <f t="shared" si="1"/>
        <v>6930</v>
      </c>
      <c r="K14" s="991">
        <v>168</v>
      </c>
      <c r="L14" s="990">
        <f t="shared" si="2"/>
        <v>5040</v>
      </c>
      <c r="M14" s="991">
        <v>90.32</v>
      </c>
      <c r="N14" s="990">
        <f t="shared" si="3"/>
        <v>2709.6</v>
      </c>
      <c r="O14" s="991">
        <v>300</v>
      </c>
      <c r="P14" s="990">
        <f t="shared" si="4"/>
        <v>9000</v>
      </c>
      <c r="Q14" s="991">
        <v>275.5</v>
      </c>
      <c r="R14" s="990">
        <f t="shared" si="5"/>
        <v>8265</v>
      </c>
    </row>
    <row r="15" spans="2:18" s="975" customFormat="1" x14ac:dyDescent="0.35">
      <c r="B15" s="977">
        <v>7</v>
      </c>
      <c r="C15" s="977">
        <v>202</v>
      </c>
      <c r="D15" s="983" t="s">
        <v>946</v>
      </c>
      <c r="E15" s="977">
        <v>5</v>
      </c>
      <c r="F15" s="977" t="s">
        <v>10</v>
      </c>
      <c r="G15" s="991">
        <v>300</v>
      </c>
      <c r="H15" s="990">
        <f t="shared" si="0"/>
        <v>1500</v>
      </c>
      <c r="I15" s="991">
        <v>231</v>
      </c>
      <c r="J15" s="990">
        <f t="shared" si="1"/>
        <v>1155</v>
      </c>
      <c r="K15" s="991">
        <v>120</v>
      </c>
      <c r="L15" s="990">
        <f t="shared" si="2"/>
        <v>600</v>
      </c>
      <c r="M15" s="991">
        <v>157.63</v>
      </c>
      <c r="N15" s="990">
        <f t="shared" si="3"/>
        <v>788.15</v>
      </c>
      <c r="O15" s="991">
        <v>300</v>
      </c>
      <c r="P15" s="990">
        <f t="shared" si="4"/>
        <v>1500</v>
      </c>
      <c r="Q15" s="991">
        <v>220.5</v>
      </c>
      <c r="R15" s="990">
        <f t="shared" si="5"/>
        <v>1102.5</v>
      </c>
    </row>
    <row r="16" spans="2:18" s="975" customFormat="1" x14ac:dyDescent="0.35">
      <c r="B16" s="977">
        <v>8</v>
      </c>
      <c r="C16" s="977">
        <v>202</v>
      </c>
      <c r="D16" s="983" t="s">
        <v>2133</v>
      </c>
      <c r="E16" s="978">
        <v>1</v>
      </c>
      <c r="F16" s="977" t="s">
        <v>10</v>
      </c>
      <c r="G16" s="991">
        <v>1200</v>
      </c>
      <c r="H16" s="990">
        <f t="shared" si="0"/>
        <v>1200</v>
      </c>
      <c r="I16" s="991">
        <v>472.5</v>
      </c>
      <c r="J16" s="990">
        <f t="shared" si="1"/>
        <v>472.5</v>
      </c>
      <c r="K16" s="991">
        <v>240</v>
      </c>
      <c r="L16" s="990">
        <f t="shared" si="2"/>
        <v>240</v>
      </c>
      <c r="M16" s="991">
        <v>699.81</v>
      </c>
      <c r="N16" s="990">
        <f t="shared" si="3"/>
        <v>699.81</v>
      </c>
      <c r="O16" s="991">
        <v>1000</v>
      </c>
      <c r="P16" s="990">
        <f t="shared" si="4"/>
        <v>1000</v>
      </c>
      <c r="Q16" s="991">
        <v>2209.5</v>
      </c>
      <c r="R16" s="990">
        <f t="shared" si="5"/>
        <v>2209.5</v>
      </c>
    </row>
    <row r="17" spans="2:18" s="975" customFormat="1" x14ac:dyDescent="0.35">
      <c r="B17" s="977">
        <v>9</v>
      </c>
      <c r="C17" s="977">
        <v>202</v>
      </c>
      <c r="D17" s="983" t="s">
        <v>947</v>
      </c>
      <c r="E17" s="977">
        <v>400</v>
      </c>
      <c r="F17" s="977" t="s">
        <v>3</v>
      </c>
      <c r="G17" s="991">
        <v>5</v>
      </c>
      <c r="H17" s="990">
        <f t="shared" si="0"/>
        <v>2000</v>
      </c>
      <c r="I17" s="991">
        <v>2.56</v>
      </c>
      <c r="J17" s="990">
        <f t="shared" si="1"/>
        <v>1024</v>
      </c>
      <c r="K17" s="991">
        <v>3</v>
      </c>
      <c r="L17" s="990">
        <f t="shared" si="2"/>
        <v>1200</v>
      </c>
      <c r="M17" s="991">
        <v>2.35</v>
      </c>
      <c r="N17" s="990">
        <f t="shared" si="3"/>
        <v>940</v>
      </c>
      <c r="O17" s="991">
        <v>3.25</v>
      </c>
      <c r="P17" s="990">
        <f t="shared" si="4"/>
        <v>1300</v>
      </c>
      <c r="Q17" s="991">
        <v>2.5</v>
      </c>
      <c r="R17" s="990">
        <f t="shared" si="5"/>
        <v>1000</v>
      </c>
    </row>
    <row r="18" spans="2:18" s="975" customFormat="1" x14ac:dyDescent="0.35">
      <c r="B18" s="977">
        <v>10</v>
      </c>
      <c r="C18" s="977"/>
      <c r="D18" s="983" t="s">
        <v>948</v>
      </c>
      <c r="E18" s="977">
        <v>3</v>
      </c>
      <c r="F18" s="977" t="s">
        <v>10</v>
      </c>
      <c r="G18" s="991">
        <v>550</v>
      </c>
      <c r="H18" s="990">
        <f t="shared" si="0"/>
        <v>1650</v>
      </c>
      <c r="I18" s="991">
        <v>128.21</v>
      </c>
      <c r="J18" s="990">
        <f t="shared" si="1"/>
        <v>384.63</v>
      </c>
      <c r="K18" s="991">
        <v>672</v>
      </c>
      <c r="L18" s="990">
        <f t="shared" si="2"/>
        <v>2016</v>
      </c>
      <c r="M18" s="991">
        <v>613.52</v>
      </c>
      <c r="N18" s="990">
        <f t="shared" si="3"/>
        <v>1840.56</v>
      </c>
      <c r="O18" s="991">
        <v>165</v>
      </c>
      <c r="P18" s="990">
        <f t="shared" si="4"/>
        <v>495</v>
      </c>
      <c r="Q18" s="991">
        <v>591.5</v>
      </c>
      <c r="R18" s="990">
        <f t="shared" si="5"/>
        <v>1774.5</v>
      </c>
    </row>
    <row r="19" spans="2:18" s="975" customFormat="1" x14ac:dyDescent="0.35">
      <c r="B19" s="977">
        <v>11</v>
      </c>
      <c r="C19" s="977">
        <v>202</v>
      </c>
      <c r="D19" s="983" t="s">
        <v>951</v>
      </c>
      <c r="E19" s="977">
        <v>280</v>
      </c>
      <c r="F19" s="977" t="s">
        <v>3</v>
      </c>
      <c r="G19" s="991">
        <v>6</v>
      </c>
      <c r="H19" s="990">
        <f t="shared" si="0"/>
        <v>1680</v>
      </c>
      <c r="I19" s="991">
        <v>12.6</v>
      </c>
      <c r="J19" s="990">
        <f t="shared" si="1"/>
        <v>3528</v>
      </c>
      <c r="K19" s="991">
        <v>22</v>
      </c>
      <c r="L19" s="990">
        <f t="shared" si="2"/>
        <v>6160</v>
      </c>
      <c r="M19" s="991">
        <v>15.1</v>
      </c>
      <c r="N19" s="990">
        <f t="shared" si="3"/>
        <v>4228</v>
      </c>
      <c r="O19" s="991">
        <v>20</v>
      </c>
      <c r="P19" s="990">
        <f t="shared" si="4"/>
        <v>5600</v>
      </c>
      <c r="Q19" s="991">
        <v>15</v>
      </c>
      <c r="R19" s="990">
        <f t="shared" si="5"/>
        <v>4200</v>
      </c>
    </row>
    <row r="20" spans="2:18" s="975" customFormat="1" x14ac:dyDescent="0.35">
      <c r="B20" s="977">
        <v>12</v>
      </c>
      <c r="C20" s="977"/>
      <c r="D20" s="983" t="s">
        <v>956</v>
      </c>
      <c r="E20" s="977">
        <v>1</v>
      </c>
      <c r="F20" s="977" t="s">
        <v>100</v>
      </c>
      <c r="G20" s="991">
        <v>3300</v>
      </c>
      <c r="H20" s="990">
        <f t="shared" si="0"/>
        <v>3300</v>
      </c>
      <c r="I20" s="991">
        <v>2051.2800000000002</v>
      </c>
      <c r="J20" s="990">
        <f t="shared" si="1"/>
        <v>2051.2800000000002</v>
      </c>
      <c r="K20" s="991">
        <v>8589</v>
      </c>
      <c r="L20" s="990">
        <f t="shared" si="2"/>
        <v>8589</v>
      </c>
      <c r="M20" s="991">
        <v>2625.37</v>
      </c>
      <c r="N20" s="990">
        <f t="shared" si="3"/>
        <v>2625.37</v>
      </c>
      <c r="O20" s="991">
        <v>150</v>
      </c>
      <c r="P20" s="990">
        <f t="shared" si="4"/>
        <v>150</v>
      </c>
      <c r="Q20" s="991">
        <v>3661</v>
      </c>
      <c r="R20" s="990">
        <f t="shared" si="5"/>
        <v>3661</v>
      </c>
    </row>
    <row r="21" spans="2:18" s="975" customFormat="1" x14ac:dyDescent="0.35">
      <c r="B21" s="977">
        <v>13</v>
      </c>
      <c r="C21" s="977"/>
      <c r="D21" s="983" t="s">
        <v>2134</v>
      </c>
      <c r="E21" s="977">
        <v>30</v>
      </c>
      <c r="F21" s="977" t="s">
        <v>10</v>
      </c>
      <c r="G21" s="991">
        <v>100</v>
      </c>
      <c r="H21" s="990">
        <f t="shared" si="0"/>
        <v>3000</v>
      </c>
      <c r="I21" s="991">
        <v>68.38</v>
      </c>
      <c r="J21" s="990">
        <f t="shared" si="1"/>
        <v>2051.3999999999996</v>
      </c>
      <c r="K21" s="991">
        <v>107</v>
      </c>
      <c r="L21" s="990">
        <f t="shared" si="2"/>
        <v>3210</v>
      </c>
      <c r="M21" s="991">
        <v>97.27</v>
      </c>
      <c r="N21" s="990">
        <f t="shared" si="3"/>
        <v>2918.1</v>
      </c>
      <c r="O21" s="991">
        <v>80</v>
      </c>
      <c r="P21" s="990">
        <f t="shared" si="4"/>
        <v>2400</v>
      </c>
      <c r="Q21" s="991">
        <v>94</v>
      </c>
      <c r="R21" s="990">
        <f t="shared" si="5"/>
        <v>2820</v>
      </c>
    </row>
    <row r="22" spans="2:18" s="975" customFormat="1" x14ac:dyDescent="0.35">
      <c r="B22" s="977">
        <v>14</v>
      </c>
      <c r="C22" s="977"/>
      <c r="D22" s="983" t="s">
        <v>2135</v>
      </c>
      <c r="E22" s="977">
        <v>3</v>
      </c>
      <c r="F22" s="977" t="s">
        <v>10</v>
      </c>
      <c r="G22" s="991">
        <v>125</v>
      </c>
      <c r="H22" s="990">
        <f t="shared" si="0"/>
        <v>375</v>
      </c>
      <c r="I22" s="991">
        <v>128.21</v>
      </c>
      <c r="J22" s="990">
        <f t="shared" si="1"/>
        <v>384.63</v>
      </c>
      <c r="K22" s="991">
        <v>212</v>
      </c>
      <c r="L22" s="990">
        <f t="shared" si="2"/>
        <v>636</v>
      </c>
      <c r="M22" s="991">
        <v>193.46</v>
      </c>
      <c r="N22" s="990">
        <f t="shared" si="3"/>
        <v>580.38</v>
      </c>
      <c r="O22" s="991">
        <v>165</v>
      </c>
      <c r="P22" s="990">
        <f t="shared" si="4"/>
        <v>495</v>
      </c>
      <c r="Q22" s="991">
        <v>186.5</v>
      </c>
      <c r="R22" s="990">
        <f t="shared" si="5"/>
        <v>559.5</v>
      </c>
    </row>
    <row r="23" spans="2:18" s="975" customFormat="1" x14ac:dyDescent="0.35">
      <c r="B23" s="977">
        <v>15</v>
      </c>
      <c r="C23" s="977"/>
      <c r="D23" s="983" t="s">
        <v>2136</v>
      </c>
      <c r="E23" s="978">
        <v>3</v>
      </c>
      <c r="F23" s="977" t="s">
        <v>10</v>
      </c>
      <c r="G23" s="991">
        <v>500</v>
      </c>
      <c r="H23" s="990">
        <f t="shared" si="0"/>
        <v>1500</v>
      </c>
      <c r="I23" s="991">
        <v>1772.8</v>
      </c>
      <c r="J23" s="990">
        <f t="shared" si="1"/>
        <v>5318.4</v>
      </c>
      <c r="K23" s="991">
        <v>574</v>
      </c>
      <c r="L23" s="990">
        <f t="shared" si="2"/>
        <v>1722</v>
      </c>
      <c r="M23" s="991">
        <v>523.74</v>
      </c>
      <c r="N23" s="990">
        <f t="shared" si="3"/>
        <v>1571.22</v>
      </c>
      <c r="O23" s="991">
        <v>550</v>
      </c>
      <c r="P23" s="990">
        <f t="shared" si="4"/>
        <v>1650</v>
      </c>
      <c r="Q23" s="991">
        <v>505</v>
      </c>
      <c r="R23" s="990">
        <f t="shared" si="5"/>
        <v>1515</v>
      </c>
    </row>
    <row r="24" spans="2:18" s="975" customFormat="1" x14ac:dyDescent="0.35">
      <c r="B24" s="1955" t="s">
        <v>2137</v>
      </c>
      <c r="C24" s="1955"/>
      <c r="D24" s="1955"/>
      <c r="E24" s="977"/>
      <c r="F24" s="977"/>
      <c r="G24" s="991"/>
      <c r="H24" s="990">
        <f t="shared" si="0"/>
        <v>0</v>
      </c>
      <c r="I24" s="991"/>
      <c r="J24" s="990">
        <f t="shared" si="1"/>
        <v>0</v>
      </c>
      <c r="K24" s="991"/>
      <c r="L24" s="990">
        <f t="shared" si="2"/>
        <v>0</v>
      </c>
      <c r="M24" s="991"/>
      <c r="N24" s="990">
        <f t="shared" si="3"/>
        <v>0</v>
      </c>
      <c r="O24" s="991"/>
      <c r="P24" s="990">
        <f t="shared" si="4"/>
        <v>0</v>
      </c>
      <c r="Q24" s="991"/>
      <c r="R24" s="990">
        <f t="shared" si="5"/>
        <v>0</v>
      </c>
    </row>
    <row r="25" spans="2:18" s="975" customFormat="1" x14ac:dyDescent="0.35">
      <c r="B25" s="977">
        <v>16</v>
      </c>
      <c r="C25" s="977">
        <v>611</v>
      </c>
      <c r="D25" s="983" t="s">
        <v>976</v>
      </c>
      <c r="E25" s="977">
        <v>2</v>
      </c>
      <c r="F25" s="977" t="s">
        <v>10</v>
      </c>
      <c r="G25" s="991">
        <v>1240</v>
      </c>
      <c r="H25" s="990">
        <f t="shared" si="0"/>
        <v>2480</v>
      </c>
      <c r="I25" s="991">
        <v>1428</v>
      </c>
      <c r="J25" s="990">
        <f t="shared" si="1"/>
        <v>2856</v>
      </c>
      <c r="K25" s="991">
        <v>2177</v>
      </c>
      <c r="L25" s="990">
        <f t="shared" si="2"/>
        <v>4354</v>
      </c>
      <c r="M25" s="991">
        <v>1072.79</v>
      </c>
      <c r="N25" s="990">
        <f t="shared" si="3"/>
        <v>2145.58</v>
      </c>
      <c r="O25" s="991">
        <v>1550</v>
      </c>
      <c r="P25" s="990">
        <f t="shared" si="4"/>
        <v>3100</v>
      </c>
      <c r="Q25" s="991">
        <v>1374</v>
      </c>
      <c r="R25" s="990">
        <f t="shared" si="5"/>
        <v>2748</v>
      </c>
    </row>
    <row r="26" spans="2:18" s="975" customFormat="1" x14ac:dyDescent="0.35">
      <c r="B26" s="977">
        <v>17</v>
      </c>
      <c r="C26" s="977"/>
      <c r="D26" s="983" t="s">
        <v>2138</v>
      </c>
      <c r="E26" s="977">
        <v>3</v>
      </c>
      <c r="F26" s="977" t="s">
        <v>10</v>
      </c>
      <c r="G26" s="991">
        <v>1500</v>
      </c>
      <c r="H26" s="990">
        <f t="shared" si="0"/>
        <v>4500</v>
      </c>
      <c r="I26" s="991">
        <v>1632.75</v>
      </c>
      <c r="J26" s="990">
        <f t="shared" si="1"/>
        <v>4898.25</v>
      </c>
      <c r="K26" s="991">
        <v>977</v>
      </c>
      <c r="L26" s="990">
        <f t="shared" si="2"/>
        <v>2931</v>
      </c>
      <c r="M26" s="991">
        <v>869.21</v>
      </c>
      <c r="N26" s="990">
        <f t="shared" si="3"/>
        <v>2607.63</v>
      </c>
      <c r="O26" s="991">
        <v>1400</v>
      </c>
      <c r="P26" s="990">
        <f t="shared" si="4"/>
        <v>4200</v>
      </c>
      <c r="Q26" s="991">
        <v>887.5</v>
      </c>
      <c r="R26" s="990">
        <f t="shared" si="5"/>
        <v>2662.5</v>
      </c>
    </row>
    <row r="27" spans="2:18" s="975" customFormat="1" x14ac:dyDescent="0.35">
      <c r="B27" s="977">
        <v>18</v>
      </c>
      <c r="C27" s="977">
        <v>611</v>
      </c>
      <c r="D27" s="983" t="s">
        <v>2139</v>
      </c>
      <c r="E27" s="978">
        <v>115</v>
      </c>
      <c r="F27" s="977" t="s">
        <v>3</v>
      </c>
      <c r="G27" s="991">
        <v>35</v>
      </c>
      <c r="H27" s="990">
        <f t="shared" si="0"/>
        <v>4025</v>
      </c>
      <c r="I27" s="991">
        <v>46.73</v>
      </c>
      <c r="J27" s="990">
        <f t="shared" si="1"/>
        <v>5373.95</v>
      </c>
      <c r="K27" s="991">
        <v>42</v>
      </c>
      <c r="L27" s="990">
        <f t="shared" si="2"/>
        <v>4830</v>
      </c>
      <c r="M27" s="991">
        <v>74.489999999999995</v>
      </c>
      <c r="N27" s="990">
        <f t="shared" si="3"/>
        <v>8566.3499999999985</v>
      </c>
      <c r="O27" s="991">
        <v>60</v>
      </c>
      <c r="P27" s="990">
        <f t="shared" si="4"/>
        <v>6900</v>
      </c>
      <c r="Q27" s="991">
        <v>50.5</v>
      </c>
      <c r="R27" s="990">
        <f t="shared" si="5"/>
        <v>5807.5</v>
      </c>
    </row>
    <row r="28" spans="2:18" s="975" customFormat="1" x14ac:dyDescent="0.35">
      <c r="B28" s="977">
        <v>19</v>
      </c>
      <c r="C28" s="977">
        <v>611</v>
      </c>
      <c r="D28" s="983" t="s">
        <v>2140</v>
      </c>
      <c r="E28" s="977">
        <v>450</v>
      </c>
      <c r="F28" s="977" t="s">
        <v>3</v>
      </c>
      <c r="G28" s="991">
        <v>24</v>
      </c>
      <c r="H28" s="990">
        <f t="shared" si="0"/>
        <v>10800</v>
      </c>
      <c r="I28" s="991">
        <v>32.76</v>
      </c>
      <c r="J28" s="990">
        <f t="shared" si="1"/>
        <v>14742</v>
      </c>
      <c r="K28" s="991">
        <v>37</v>
      </c>
      <c r="L28" s="990">
        <f t="shared" si="2"/>
        <v>16650</v>
      </c>
      <c r="M28" s="991">
        <v>40.61</v>
      </c>
      <c r="N28" s="990">
        <f t="shared" si="3"/>
        <v>18274.5</v>
      </c>
      <c r="O28" s="991">
        <v>50</v>
      </c>
      <c r="P28" s="990">
        <f t="shared" si="4"/>
        <v>22500</v>
      </c>
      <c r="Q28" s="991">
        <v>43</v>
      </c>
      <c r="R28" s="990">
        <f t="shared" si="5"/>
        <v>19350</v>
      </c>
    </row>
    <row r="29" spans="2:18" s="975" customFormat="1" x14ac:dyDescent="0.35">
      <c r="B29" s="977">
        <v>20</v>
      </c>
      <c r="C29" s="977"/>
      <c r="D29" s="983" t="s">
        <v>2141</v>
      </c>
      <c r="E29" s="978">
        <v>170</v>
      </c>
      <c r="F29" s="977" t="s">
        <v>3</v>
      </c>
      <c r="G29" s="991">
        <v>65</v>
      </c>
      <c r="H29" s="990">
        <f t="shared" si="0"/>
        <v>11050</v>
      </c>
      <c r="I29" s="991">
        <v>60.9</v>
      </c>
      <c r="J29" s="990">
        <f t="shared" si="1"/>
        <v>10353</v>
      </c>
      <c r="K29" s="991">
        <v>56</v>
      </c>
      <c r="L29" s="990">
        <f t="shared" si="2"/>
        <v>9520</v>
      </c>
      <c r="M29" s="991">
        <v>80.03</v>
      </c>
      <c r="N29" s="990">
        <f t="shared" si="3"/>
        <v>13605.1</v>
      </c>
      <c r="O29" s="991">
        <v>75</v>
      </c>
      <c r="P29" s="990">
        <f t="shared" si="4"/>
        <v>12750</v>
      </c>
      <c r="Q29" s="991">
        <v>59.5</v>
      </c>
      <c r="R29" s="990">
        <f t="shared" si="5"/>
        <v>10115</v>
      </c>
    </row>
    <row r="30" spans="2:18" s="975" customFormat="1" x14ac:dyDescent="0.35">
      <c r="B30" s="977">
        <v>21</v>
      </c>
      <c r="C30" s="977">
        <v>611</v>
      </c>
      <c r="D30" s="983" t="s">
        <v>2142</v>
      </c>
      <c r="E30" s="977">
        <v>90</v>
      </c>
      <c r="F30" s="977" t="s">
        <v>3</v>
      </c>
      <c r="G30" s="991">
        <v>87.5</v>
      </c>
      <c r="H30" s="990">
        <f t="shared" si="0"/>
        <v>7875</v>
      </c>
      <c r="I30" s="991">
        <v>84.53</v>
      </c>
      <c r="J30" s="990">
        <f t="shared" si="1"/>
        <v>7607.7</v>
      </c>
      <c r="K30" s="991">
        <v>70</v>
      </c>
      <c r="L30" s="990">
        <f t="shared" si="2"/>
        <v>6300</v>
      </c>
      <c r="M30" s="991">
        <v>62.08</v>
      </c>
      <c r="N30" s="990">
        <f t="shared" si="3"/>
        <v>5587.2</v>
      </c>
      <c r="O30" s="991">
        <v>95</v>
      </c>
      <c r="P30" s="990">
        <f t="shared" si="4"/>
        <v>8550</v>
      </c>
      <c r="Q30" s="991">
        <v>81</v>
      </c>
      <c r="R30" s="990">
        <f t="shared" si="5"/>
        <v>7290</v>
      </c>
    </row>
    <row r="31" spans="2:18" s="975" customFormat="1" x14ac:dyDescent="0.35">
      <c r="B31" s="977">
        <v>22</v>
      </c>
      <c r="C31" s="977"/>
      <c r="D31" s="983" t="s">
        <v>2143</v>
      </c>
      <c r="E31" s="977">
        <v>1155</v>
      </c>
      <c r="F31" s="977" t="s">
        <v>3</v>
      </c>
      <c r="G31" s="991">
        <v>20</v>
      </c>
      <c r="H31" s="990">
        <f t="shared" si="0"/>
        <v>23100</v>
      </c>
      <c r="I31" s="991">
        <v>15.75</v>
      </c>
      <c r="J31" s="990">
        <f t="shared" si="1"/>
        <v>18191.25</v>
      </c>
      <c r="K31" s="991">
        <v>25</v>
      </c>
      <c r="L31" s="990">
        <f t="shared" si="2"/>
        <v>28875</v>
      </c>
      <c r="M31" s="991">
        <v>23.5</v>
      </c>
      <c r="N31" s="990">
        <f t="shared" si="3"/>
        <v>27142.5</v>
      </c>
      <c r="O31" s="991">
        <v>25</v>
      </c>
      <c r="P31" s="990">
        <f t="shared" si="4"/>
        <v>28875</v>
      </c>
      <c r="Q31" s="991">
        <v>18.5</v>
      </c>
      <c r="R31" s="990">
        <f t="shared" si="5"/>
        <v>21367.5</v>
      </c>
    </row>
    <row r="32" spans="2:18" s="975" customFormat="1" x14ac:dyDescent="0.35">
      <c r="B32" s="977">
        <v>23</v>
      </c>
      <c r="C32" s="977">
        <v>638</v>
      </c>
      <c r="D32" s="983" t="s">
        <v>171</v>
      </c>
      <c r="E32" s="977">
        <v>705</v>
      </c>
      <c r="F32" s="977" t="s">
        <v>3</v>
      </c>
      <c r="G32" s="991">
        <v>36</v>
      </c>
      <c r="H32" s="990">
        <f t="shared" si="0"/>
        <v>25380</v>
      </c>
      <c r="I32" s="991">
        <v>48.83</v>
      </c>
      <c r="J32" s="990">
        <f t="shared" si="1"/>
        <v>34425.15</v>
      </c>
      <c r="K32" s="991">
        <v>37</v>
      </c>
      <c r="L32" s="990">
        <f t="shared" si="2"/>
        <v>26085</v>
      </c>
      <c r="M32" s="991">
        <v>66.599999999999994</v>
      </c>
      <c r="N32" s="990">
        <f t="shared" si="3"/>
        <v>46952.999999999993</v>
      </c>
      <c r="O32" s="991">
        <v>44</v>
      </c>
      <c r="P32" s="990">
        <f t="shared" si="4"/>
        <v>31020</v>
      </c>
      <c r="Q32" s="991">
        <v>30</v>
      </c>
      <c r="R32" s="990">
        <f t="shared" si="5"/>
        <v>21150</v>
      </c>
    </row>
    <row r="33" spans="2:18" s="975" customFormat="1" x14ac:dyDescent="0.35">
      <c r="B33" s="977">
        <v>24</v>
      </c>
      <c r="C33" s="977">
        <v>638</v>
      </c>
      <c r="D33" s="983" t="s">
        <v>172</v>
      </c>
      <c r="E33" s="977">
        <v>1940</v>
      </c>
      <c r="F33" s="977" t="s">
        <v>3</v>
      </c>
      <c r="G33" s="991">
        <v>25.5</v>
      </c>
      <c r="H33" s="990">
        <f t="shared" si="0"/>
        <v>49470</v>
      </c>
      <c r="I33" s="991">
        <v>36.75</v>
      </c>
      <c r="J33" s="990">
        <f t="shared" si="1"/>
        <v>71295</v>
      </c>
      <c r="K33" s="991">
        <v>28</v>
      </c>
      <c r="L33" s="990">
        <f t="shared" si="2"/>
        <v>54320</v>
      </c>
      <c r="M33" s="991">
        <v>43.84</v>
      </c>
      <c r="N33" s="990">
        <f t="shared" si="3"/>
        <v>85049.600000000006</v>
      </c>
      <c r="O33" s="991">
        <v>38</v>
      </c>
      <c r="P33" s="990">
        <f t="shared" si="4"/>
        <v>73720</v>
      </c>
      <c r="Q33" s="991">
        <v>25</v>
      </c>
      <c r="R33" s="990">
        <f t="shared" si="5"/>
        <v>48500</v>
      </c>
    </row>
    <row r="34" spans="2:18" s="975" customFormat="1" x14ac:dyDescent="0.35">
      <c r="B34" s="977">
        <v>25</v>
      </c>
      <c r="C34" s="977">
        <v>638</v>
      </c>
      <c r="D34" s="983" t="s">
        <v>2144</v>
      </c>
      <c r="E34" s="977">
        <v>5</v>
      </c>
      <c r="F34" s="977" t="s">
        <v>10</v>
      </c>
      <c r="G34" s="991">
        <v>950</v>
      </c>
      <c r="H34" s="990">
        <f t="shared" si="0"/>
        <v>4750</v>
      </c>
      <c r="I34" s="991">
        <v>1307.25</v>
      </c>
      <c r="J34" s="990">
        <f t="shared" si="1"/>
        <v>6536.25</v>
      </c>
      <c r="K34" s="991">
        <v>757</v>
      </c>
      <c r="L34" s="990">
        <f t="shared" si="2"/>
        <v>3785</v>
      </c>
      <c r="M34" s="991">
        <v>1062.03</v>
      </c>
      <c r="N34" s="990">
        <f t="shared" si="3"/>
        <v>5310.15</v>
      </c>
      <c r="O34" s="991">
        <v>950</v>
      </c>
      <c r="P34" s="990">
        <f t="shared" si="4"/>
        <v>4750</v>
      </c>
      <c r="Q34" s="991">
        <v>937</v>
      </c>
      <c r="R34" s="990">
        <f t="shared" si="5"/>
        <v>4685</v>
      </c>
    </row>
    <row r="35" spans="2:18" s="975" customFormat="1" x14ac:dyDescent="0.35">
      <c r="B35" s="977">
        <v>26</v>
      </c>
      <c r="C35" s="977">
        <v>638</v>
      </c>
      <c r="D35" s="983" t="s">
        <v>2145</v>
      </c>
      <c r="E35" s="977">
        <v>1</v>
      </c>
      <c r="F35" s="977" t="s">
        <v>10</v>
      </c>
      <c r="G35" s="991">
        <v>1885</v>
      </c>
      <c r="H35" s="990">
        <f t="shared" si="0"/>
        <v>1885</v>
      </c>
      <c r="I35" s="991">
        <v>2583</v>
      </c>
      <c r="J35" s="990">
        <f t="shared" si="1"/>
        <v>2583</v>
      </c>
      <c r="K35" s="991">
        <v>1105</v>
      </c>
      <c r="L35" s="990">
        <f t="shared" si="2"/>
        <v>1105</v>
      </c>
      <c r="M35" s="991">
        <v>3536.79</v>
      </c>
      <c r="N35" s="990">
        <f t="shared" si="3"/>
        <v>3536.79</v>
      </c>
      <c r="O35" s="991">
        <v>1500</v>
      </c>
      <c r="P35" s="990">
        <f t="shared" si="4"/>
        <v>1500</v>
      </c>
      <c r="Q35" s="991">
        <v>2170.5</v>
      </c>
      <c r="R35" s="990">
        <f t="shared" si="5"/>
        <v>2170.5</v>
      </c>
    </row>
    <row r="36" spans="2:18" s="975" customFormat="1" x14ac:dyDescent="0.35">
      <c r="B36" s="977">
        <v>27</v>
      </c>
      <c r="C36" s="977"/>
      <c r="D36" s="983" t="s">
        <v>2146</v>
      </c>
      <c r="E36" s="977">
        <v>1</v>
      </c>
      <c r="F36" s="977" t="s">
        <v>10</v>
      </c>
      <c r="G36" s="991">
        <v>1400</v>
      </c>
      <c r="H36" s="990">
        <f t="shared" si="0"/>
        <v>1400</v>
      </c>
      <c r="I36" s="991">
        <v>2021.25</v>
      </c>
      <c r="J36" s="990">
        <f t="shared" si="1"/>
        <v>2021.25</v>
      </c>
      <c r="K36" s="991">
        <v>652</v>
      </c>
      <c r="L36" s="990">
        <f t="shared" si="2"/>
        <v>652</v>
      </c>
      <c r="M36" s="991">
        <v>3114.67</v>
      </c>
      <c r="N36" s="990">
        <f t="shared" si="3"/>
        <v>3114.67</v>
      </c>
      <c r="O36" s="991">
        <v>900</v>
      </c>
      <c r="P36" s="990">
        <f t="shared" si="4"/>
        <v>900</v>
      </c>
      <c r="Q36" s="991">
        <v>1702</v>
      </c>
      <c r="R36" s="990">
        <f t="shared" si="5"/>
        <v>1702</v>
      </c>
    </row>
    <row r="37" spans="2:18" s="975" customFormat="1" x14ac:dyDescent="0.35">
      <c r="B37" s="977">
        <v>28</v>
      </c>
      <c r="C37" s="977">
        <v>638</v>
      </c>
      <c r="D37" s="983" t="s">
        <v>2147</v>
      </c>
      <c r="E37" s="977">
        <v>11</v>
      </c>
      <c r="F37" s="977" t="s">
        <v>10</v>
      </c>
      <c r="G37" s="991">
        <v>725</v>
      </c>
      <c r="H37" s="990">
        <f t="shared" si="0"/>
        <v>7975</v>
      </c>
      <c r="I37" s="991">
        <v>1047.9000000000001</v>
      </c>
      <c r="J37" s="990">
        <f t="shared" si="1"/>
        <v>11526.900000000001</v>
      </c>
      <c r="K37" s="991">
        <v>591</v>
      </c>
      <c r="L37" s="990">
        <f t="shared" si="2"/>
        <v>6501</v>
      </c>
      <c r="M37" s="991">
        <v>776.8</v>
      </c>
      <c r="N37" s="990">
        <f t="shared" si="3"/>
        <v>8544.7999999999993</v>
      </c>
      <c r="O37" s="991">
        <v>800</v>
      </c>
      <c r="P37" s="990">
        <f t="shared" si="4"/>
        <v>8800</v>
      </c>
      <c r="Q37" s="991">
        <v>736.5</v>
      </c>
      <c r="R37" s="990">
        <f t="shared" si="5"/>
        <v>8101.5</v>
      </c>
    </row>
    <row r="38" spans="2:18" s="975" customFormat="1" x14ac:dyDescent="0.35">
      <c r="B38" s="977">
        <v>29</v>
      </c>
      <c r="C38" s="977">
        <v>638</v>
      </c>
      <c r="D38" s="983" t="s">
        <v>2148</v>
      </c>
      <c r="E38" s="977">
        <v>1</v>
      </c>
      <c r="F38" s="977" t="s">
        <v>10</v>
      </c>
      <c r="G38" s="991">
        <v>4900</v>
      </c>
      <c r="H38" s="990">
        <f t="shared" si="0"/>
        <v>4900</v>
      </c>
      <c r="I38" s="991">
        <v>5538.75</v>
      </c>
      <c r="J38" s="990">
        <f t="shared" si="1"/>
        <v>5538.75</v>
      </c>
      <c r="K38" s="991">
        <v>4230</v>
      </c>
      <c r="L38" s="990">
        <f t="shared" si="2"/>
        <v>4230</v>
      </c>
      <c r="M38" s="991">
        <v>7141.97</v>
      </c>
      <c r="N38" s="990">
        <f t="shared" si="3"/>
        <v>7141.97</v>
      </c>
      <c r="O38" s="991">
        <v>4850</v>
      </c>
      <c r="P38" s="990">
        <f t="shared" si="4"/>
        <v>4850</v>
      </c>
      <c r="Q38" s="991">
        <v>4965.5</v>
      </c>
      <c r="R38" s="990">
        <f t="shared" si="5"/>
        <v>4965.5</v>
      </c>
    </row>
    <row r="39" spans="2:18" s="975" customFormat="1" x14ac:dyDescent="0.35">
      <c r="B39" s="977">
        <v>30</v>
      </c>
      <c r="C39" s="977">
        <v>638</v>
      </c>
      <c r="D39" s="983" t="s">
        <v>993</v>
      </c>
      <c r="E39" s="977">
        <v>38</v>
      </c>
      <c r="F39" s="977" t="s">
        <v>10</v>
      </c>
      <c r="G39" s="991">
        <v>290</v>
      </c>
      <c r="H39" s="990">
        <f t="shared" si="0"/>
        <v>11020</v>
      </c>
      <c r="I39" s="991">
        <v>1113</v>
      </c>
      <c r="J39" s="990">
        <f t="shared" si="1"/>
        <v>42294</v>
      </c>
      <c r="K39" s="991">
        <v>1049</v>
      </c>
      <c r="L39" s="990">
        <f t="shared" si="2"/>
        <v>39862</v>
      </c>
      <c r="M39" s="991">
        <v>264.16000000000003</v>
      </c>
      <c r="N39" s="990">
        <f t="shared" si="3"/>
        <v>10038.080000000002</v>
      </c>
      <c r="O39" s="991">
        <v>1100</v>
      </c>
      <c r="P39" s="990">
        <f t="shared" si="4"/>
        <v>41800</v>
      </c>
      <c r="Q39" s="991">
        <v>1246.5</v>
      </c>
      <c r="R39" s="990">
        <f t="shared" si="5"/>
        <v>47367</v>
      </c>
    </row>
    <row r="40" spans="2:18" s="975" customFormat="1" x14ac:dyDescent="0.35">
      <c r="B40" s="977">
        <v>31</v>
      </c>
      <c r="C40" s="977">
        <v>638</v>
      </c>
      <c r="D40" s="983" t="s">
        <v>994</v>
      </c>
      <c r="E40" s="977">
        <v>6</v>
      </c>
      <c r="F40" s="977" t="s">
        <v>10</v>
      </c>
      <c r="G40" s="991">
        <v>930</v>
      </c>
      <c r="H40" s="990">
        <f t="shared" si="0"/>
        <v>5580</v>
      </c>
      <c r="I40" s="991">
        <v>1674.75</v>
      </c>
      <c r="J40" s="990">
        <f t="shared" si="1"/>
        <v>10048.5</v>
      </c>
      <c r="K40" s="991">
        <v>1510</v>
      </c>
      <c r="L40" s="990">
        <f t="shared" si="2"/>
        <v>9060</v>
      </c>
      <c r="M40" s="991">
        <v>895.46</v>
      </c>
      <c r="N40" s="990">
        <f t="shared" si="3"/>
        <v>5372.76</v>
      </c>
      <c r="O40" s="991">
        <v>2000</v>
      </c>
      <c r="P40" s="990">
        <f t="shared" si="4"/>
        <v>12000</v>
      </c>
      <c r="Q40" s="991">
        <v>1758.5</v>
      </c>
      <c r="R40" s="990">
        <f t="shared" si="5"/>
        <v>10551</v>
      </c>
    </row>
    <row r="41" spans="2:18" s="975" customFormat="1" x14ac:dyDescent="0.35">
      <c r="B41" s="977">
        <v>32</v>
      </c>
      <c r="C41" s="977">
        <v>638</v>
      </c>
      <c r="D41" s="983" t="s">
        <v>2149</v>
      </c>
      <c r="E41" s="977">
        <v>44</v>
      </c>
      <c r="F41" s="977" t="s">
        <v>10</v>
      </c>
      <c r="G41" s="991">
        <v>370</v>
      </c>
      <c r="H41" s="990">
        <f t="shared" si="0"/>
        <v>16280</v>
      </c>
      <c r="I41" s="991">
        <v>367.5</v>
      </c>
      <c r="J41" s="990">
        <f t="shared" si="1"/>
        <v>16170</v>
      </c>
      <c r="K41" s="991">
        <v>254</v>
      </c>
      <c r="L41" s="990">
        <f t="shared" si="2"/>
        <v>11176</v>
      </c>
      <c r="M41" s="991">
        <v>186.38</v>
      </c>
      <c r="N41" s="990">
        <f t="shared" si="3"/>
        <v>8200.7199999999993</v>
      </c>
      <c r="O41" s="991">
        <v>525</v>
      </c>
      <c r="P41" s="990">
        <f t="shared" si="4"/>
        <v>23100</v>
      </c>
      <c r="Q41" s="991">
        <v>370</v>
      </c>
      <c r="R41" s="990">
        <f t="shared" si="5"/>
        <v>16280</v>
      </c>
    </row>
    <row r="42" spans="2:18" s="975" customFormat="1" x14ac:dyDescent="0.35">
      <c r="B42" s="977">
        <v>33</v>
      </c>
      <c r="C42" s="977">
        <v>638</v>
      </c>
      <c r="D42" s="983" t="s">
        <v>995</v>
      </c>
      <c r="E42" s="977">
        <v>2</v>
      </c>
      <c r="F42" s="977" t="s">
        <v>10</v>
      </c>
      <c r="G42" s="991">
        <v>3600</v>
      </c>
      <c r="H42" s="990">
        <f t="shared" si="0"/>
        <v>7200</v>
      </c>
      <c r="I42" s="991">
        <v>3024</v>
      </c>
      <c r="J42" s="990">
        <f t="shared" si="1"/>
        <v>6048</v>
      </c>
      <c r="K42" s="991">
        <v>3712</v>
      </c>
      <c r="L42" s="990">
        <f t="shared" si="2"/>
        <v>7424</v>
      </c>
      <c r="M42" s="991">
        <v>2103.1</v>
      </c>
      <c r="N42" s="990">
        <f t="shared" si="3"/>
        <v>4206.2</v>
      </c>
      <c r="O42" s="991">
        <v>3500</v>
      </c>
      <c r="P42" s="990">
        <f t="shared" si="4"/>
        <v>7000</v>
      </c>
      <c r="Q42" s="991">
        <v>3466.5</v>
      </c>
      <c r="R42" s="990">
        <f t="shared" si="5"/>
        <v>6933</v>
      </c>
    </row>
    <row r="43" spans="2:18" s="975" customFormat="1" x14ac:dyDescent="0.35">
      <c r="B43" s="977">
        <v>34</v>
      </c>
      <c r="C43" s="977"/>
      <c r="D43" s="983" t="s">
        <v>1002</v>
      </c>
      <c r="E43" s="977">
        <v>20</v>
      </c>
      <c r="F43" s="977" t="s">
        <v>3</v>
      </c>
      <c r="G43" s="991">
        <v>71</v>
      </c>
      <c r="H43" s="990">
        <f t="shared" si="0"/>
        <v>1420</v>
      </c>
      <c r="I43" s="991">
        <v>140.69999999999999</v>
      </c>
      <c r="J43" s="990">
        <f t="shared" si="1"/>
        <v>2814</v>
      </c>
      <c r="K43" s="991">
        <v>93</v>
      </c>
      <c r="L43" s="990">
        <f t="shared" si="2"/>
        <v>1860</v>
      </c>
      <c r="M43" s="991">
        <v>125.15</v>
      </c>
      <c r="N43" s="990">
        <f t="shared" si="3"/>
        <v>2503</v>
      </c>
      <c r="O43" s="991">
        <v>15</v>
      </c>
      <c r="P43" s="990">
        <f t="shared" si="4"/>
        <v>300</v>
      </c>
      <c r="Q43" s="991">
        <v>97.5</v>
      </c>
      <c r="R43" s="990">
        <f t="shared" si="5"/>
        <v>1950</v>
      </c>
    </row>
    <row r="44" spans="2:18" s="975" customFormat="1" x14ac:dyDescent="0.35">
      <c r="B44" s="977">
        <v>35</v>
      </c>
      <c r="C44" s="977"/>
      <c r="D44" s="983" t="s">
        <v>1003</v>
      </c>
      <c r="E44" s="977">
        <v>1670</v>
      </c>
      <c r="F44" s="977" t="s">
        <v>3</v>
      </c>
      <c r="G44" s="991">
        <v>18.5</v>
      </c>
      <c r="H44" s="990">
        <f t="shared" si="0"/>
        <v>30895</v>
      </c>
      <c r="I44" s="991">
        <v>14.33</v>
      </c>
      <c r="J44" s="990">
        <f t="shared" si="1"/>
        <v>23931.1</v>
      </c>
      <c r="K44" s="991">
        <v>12</v>
      </c>
      <c r="L44" s="990">
        <f t="shared" si="2"/>
        <v>20040</v>
      </c>
      <c r="M44" s="991">
        <v>24.65</v>
      </c>
      <c r="N44" s="990">
        <f t="shared" si="3"/>
        <v>41165.5</v>
      </c>
      <c r="O44" s="991">
        <v>34</v>
      </c>
      <c r="P44" s="990">
        <f t="shared" si="4"/>
        <v>56780</v>
      </c>
      <c r="Q44" s="991">
        <v>22.5</v>
      </c>
      <c r="R44" s="990">
        <f t="shared" si="5"/>
        <v>37575</v>
      </c>
    </row>
    <row r="45" spans="2:18" s="975" customFormat="1" x14ac:dyDescent="0.35">
      <c r="B45" s="977">
        <v>36</v>
      </c>
      <c r="C45" s="977"/>
      <c r="D45" s="983" t="s">
        <v>1004</v>
      </c>
      <c r="E45" s="977">
        <v>1730</v>
      </c>
      <c r="F45" s="977" t="s">
        <v>3</v>
      </c>
      <c r="G45" s="991">
        <v>75</v>
      </c>
      <c r="H45" s="990">
        <f t="shared" si="0"/>
        <v>129750</v>
      </c>
      <c r="I45" s="991">
        <v>89.25</v>
      </c>
      <c r="J45" s="990">
        <f t="shared" si="1"/>
        <v>154402.5</v>
      </c>
      <c r="K45" s="991">
        <v>71</v>
      </c>
      <c r="L45" s="990">
        <f t="shared" si="2"/>
        <v>122830</v>
      </c>
      <c r="M45" s="991">
        <v>93.44</v>
      </c>
      <c r="N45" s="990">
        <f t="shared" si="3"/>
        <v>161651.19999999998</v>
      </c>
      <c r="O45" s="991">
        <v>79</v>
      </c>
      <c r="P45" s="990">
        <f t="shared" si="4"/>
        <v>136670</v>
      </c>
      <c r="Q45" s="991">
        <v>84.5</v>
      </c>
      <c r="R45" s="990">
        <f t="shared" si="5"/>
        <v>146185</v>
      </c>
    </row>
    <row r="46" spans="2:18" s="975" customFormat="1" x14ac:dyDescent="0.35">
      <c r="B46" s="977">
        <v>37</v>
      </c>
      <c r="C46" s="977"/>
      <c r="D46" s="983" t="s">
        <v>2150</v>
      </c>
      <c r="E46" s="977">
        <v>190</v>
      </c>
      <c r="F46" s="977" t="s">
        <v>3</v>
      </c>
      <c r="G46" s="991">
        <v>20</v>
      </c>
      <c r="H46" s="990">
        <f t="shared" si="0"/>
        <v>3800</v>
      </c>
      <c r="I46" s="991">
        <v>41.21</v>
      </c>
      <c r="J46" s="990">
        <f t="shared" si="1"/>
        <v>7829.9000000000005</v>
      </c>
      <c r="K46" s="991">
        <v>16</v>
      </c>
      <c r="L46" s="990">
        <f t="shared" si="2"/>
        <v>3040</v>
      </c>
      <c r="M46" s="991">
        <v>49.04</v>
      </c>
      <c r="N46" s="990">
        <f t="shared" si="3"/>
        <v>9317.6</v>
      </c>
      <c r="O46" s="991">
        <v>55</v>
      </c>
      <c r="P46" s="990">
        <f t="shared" si="4"/>
        <v>10450</v>
      </c>
      <c r="Q46" s="991">
        <v>28</v>
      </c>
      <c r="R46" s="990">
        <f t="shared" si="5"/>
        <v>5320</v>
      </c>
    </row>
    <row r="47" spans="2:18" s="975" customFormat="1" x14ac:dyDescent="0.35">
      <c r="B47" s="977">
        <v>38</v>
      </c>
      <c r="C47" s="977"/>
      <c r="D47" s="983" t="s">
        <v>2151</v>
      </c>
      <c r="E47" s="977">
        <v>75</v>
      </c>
      <c r="F47" s="977" t="s">
        <v>3</v>
      </c>
      <c r="G47" s="991">
        <v>14</v>
      </c>
      <c r="H47" s="990">
        <f t="shared" si="0"/>
        <v>1050</v>
      </c>
      <c r="I47" s="991">
        <v>50.4</v>
      </c>
      <c r="J47" s="990">
        <f t="shared" si="1"/>
        <v>3780</v>
      </c>
      <c r="K47" s="991">
        <v>16</v>
      </c>
      <c r="L47" s="990">
        <f t="shared" si="2"/>
        <v>1200</v>
      </c>
      <c r="M47" s="991">
        <v>58.48</v>
      </c>
      <c r="N47" s="990">
        <f t="shared" si="3"/>
        <v>4386</v>
      </c>
      <c r="O47" s="991">
        <v>45</v>
      </c>
      <c r="P47" s="990">
        <f t="shared" si="4"/>
        <v>3375</v>
      </c>
      <c r="Q47" s="991">
        <v>27</v>
      </c>
      <c r="R47" s="990">
        <f t="shared" si="5"/>
        <v>2025</v>
      </c>
    </row>
    <row r="48" spans="2:18" s="975" customFormat="1" x14ac:dyDescent="0.35">
      <c r="B48" s="977">
        <v>39</v>
      </c>
      <c r="C48" s="977"/>
      <c r="D48" s="983" t="s">
        <v>2152</v>
      </c>
      <c r="E48" s="977">
        <v>1</v>
      </c>
      <c r="F48" s="977" t="s">
        <v>10</v>
      </c>
      <c r="G48" s="991">
        <v>62500</v>
      </c>
      <c r="H48" s="990">
        <f t="shared" si="0"/>
        <v>62500</v>
      </c>
      <c r="I48" s="991">
        <v>65310</v>
      </c>
      <c r="J48" s="990">
        <f t="shared" si="1"/>
        <v>65310</v>
      </c>
      <c r="K48" s="991">
        <v>79096</v>
      </c>
      <c r="L48" s="990">
        <f t="shared" si="2"/>
        <v>79096</v>
      </c>
      <c r="M48" s="991">
        <v>57686.65</v>
      </c>
      <c r="N48" s="990">
        <f t="shared" si="3"/>
        <v>57686.65</v>
      </c>
      <c r="O48" s="991">
        <v>56000</v>
      </c>
      <c r="P48" s="990">
        <f t="shared" si="4"/>
        <v>56000</v>
      </c>
      <c r="Q48" s="991">
        <v>113859.5</v>
      </c>
      <c r="R48" s="990">
        <f t="shared" si="5"/>
        <v>113859.5</v>
      </c>
    </row>
    <row r="49" spans="2:18" s="975" customFormat="1" x14ac:dyDescent="0.35">
      <c r="B49" s="977">
        <v>40</v>
      </c>
      <c r="C49" s="977" t="s">
        <v>472</v>
      </c>
      <c r="D49" s="983" t="s">
        <v>1005</v>
      </c>
      <c r="E49" s="977">
        <v>10</v>
      </c>
      <c r="F49" s="977" t="s">
        <v>10</v>
      </c>
      <c r="G49" s="991">
        <v>2900</v>
      </c>
      <c r="H49" s="990">
        <f t="shared" si="0"/>
        <v>29000</v>
      </c>
      <c r="I49" s="991">
        <v>2572.5</v>
      </c>
      <c r="J49" s="990">
        <f t="shared" si="1"/>
        <v>25725</v>
      </c>
      <c r="K49" s="991">
        <v>3177</v>
      </c>
      <c r="L49" s="990">
        <f t="shared" si="2"/>
        <v>31770</v>
      </c>
      <c r="M49" s="991">
        <v>2628.21</v>
      </c>
      <c r="N49" s="990">
        <f t="shared" si="3"/>
        <v>26282.1</v>
      </c>
      <c r="O49" s="991">
        <v>3400</v>
      </c>
      <c r="P49" s="990">
        <f t="shared" si="4"/>
        <v>34000</v>
      </c>
      <c r="Q49" s="991">
        <v>4054</v>
      </c>
      <c r="R49" s="990">
        <f t="shared" si="5"/>
        <v>40540</v>
      </c>
    </row>
    <row r="50" spans="2:18" s="975" customFormat="1" x14ac:dyDescent="0.35">
      <c r="B50" s="977">
        <v>41</v>
      </c>
      <c r="C50" s="977" t="s">
        <v>472</v>
      </c>
      <c r="D50" s="983" t="s">
        <v>1006</v>
      </c>
      <c r="E50" s="977">
        <v>2</v>
      </c>
      <c r="F50" s="977" t="s">
        <v>10</v>
      </c>
      <c r="G50" s="991">
        <v>700</v>
      </c>
      <c r="H50" s="990">
        <f t="shared" si="0"/>
        <v>1400</v>
      </c>
      <c r="I50" s="991">
        <v>2199.75</v>
      </c>
      <c r="J50" s="990">
        <f t="shared" si="1"/>
        <v>4399.5</v>
      </c>
      <c r="K50" s="991">
        <v>1440</v>
      </c>
      <c r="L50" s="990">
        <f t="shared" si="2"/>
        <v>2880</v>
      </c>
      <c r="M50" s="991">
        <v>1088.19</v>
      </c>
      <c r="N50" s="990">
        <f t="shared" si="3"/>
        <v>2176.38</v>
      </c>
      <c r="O50" s="991">
        <v>2000</v>
      </c>
      <c r="P50" s="990">
        <f t="shared" si="4"/>
        <v>4000</v>
      </c>
      <c r="Q50" s="991">
        <v>2527</v>
      </c>
      <c r="R50" s="990">
        <f t="shared" si="5"/>
        <v>5054</v>
      </c>
    </row>
    <row r="51" spans="2:18" s="975" customFormat="1" x14ac:dyDescent="0.35">
      <c r="B51" s="977">
        <v>42</v>
      </c>
      <c r="C51" s="977" t="s">
        <v>472</v>
      </c>
      <c r="D51" s="983" t="s">
        <v>1007</v>
      </c>
      <c r="E51" s="978">
        <v>1</v>
      </c>
      <c r="F51" s="977" t="s">
        <v>10</v>
      </c>
      <c r="G51" s="991">
        <v>1300</v>
      </c>
      <c r="H51" s="990">
        <f t="shared" si="0"/>
        <v>1300</v>
      </c>
      <c r="I51" s="991">
        <v>2562</v>
      </c>
      <c r="J51" s="990">
        <f t="shared" si="1"/>
        <v>2562</v>
      </c>
      <c r="K51" s="991">
        <v>4351</v>
      </c>
      <c r="L51" s="990">
        <f t="shared" si="2"/>
        <v>4351</v>
      </c>
      <c r="M51" s="991">
        <v>2958.28</v>
      </c>
      <c r="N51" s="990">
        <f t="shared" si="3"/>
        <v>2958.28</v>
      </c>
      <c r="O51" s="991">
        <v>2000</v>
      </c>
      <c r="P51" s="990">
        <f t="shared" si="4"/>
        <v>2000</v>
      </c>
      <c r="Q51" s="991">
        <v>2260</v>
      </c>
      <c r="R51" s="990">
        <f t="shared" si="5"/>
        <v>2260</v>
      </c>
    </row>
    <row r="52" spans="2:18" s="975" customFormat="1" x14ac:dyDescent="0.35">
      <c r="B52" s="977">
        <v>43</v>
      </c>
      <c r="C52" s="977" t="s">
        <v>472</v>
      </c>
      <c r="D52" s="983" t="s">
        <v>1010</v>
      </c>
      <c r="E52" s="977">
        <v>1</v>
      </c>
      <c r="F52" s="977" t="s">
        <v>10</v>
      </c>
      <c r="G52" s="991">
        <v>1300</v>
      </c>
      <c r="H52" s="990">
        <f t="shared" si="0"/>
        <v>1300</v>
      </c>
      <c r="I52" s="991">
        <v>2898</v>
      </c>
      <c r="J52" s="990">
        <f t="shared" si="1"/>
        <v>2898</v>
      </c>
      <c r="K52" s="991">
        <v>2108</v>
      </c>
      <c r="L52" s="990">
        <f t="shared" si="2"/>
        <v>2108</v>
      </c>
      <c r="M52" s="991">
        <v>1553.11</v>
      </c>
      <c r="N52" s="990">
        <f t="shared" si="3"/>
        <v>1553.11</v>
      </c>
      <c r="O52" s="991">
        <v>1000</v>
      </c>
      <c r="P52" s="990">
        <f t="shared" si="4"/>
        <v>1000</v>
      </c>
      <c r="Q52" s="991">
        <v>3440.5</v>
      </c>
      <c r="R52" s="990">
        <f t="shared" si="5"/>
        <v>3440.5</v>
      </c>
    </row>
    <row r="53" spans="2:18" s="975" customFormat="1" x14ac:dyDescent="0.35">
      <c r="B53" s="977">
        <v>44</v>
      </c>
      <c r="C53" s="977" t="s">
        <v>472</v>
      </c>
      <c r="D53" s="983" t="s">
        <v>2153</v>
      </c>
      <c r="E53" s="978">
        <v>1</v>
      </c>
      <c r="F53" s="977" t="s">
        <v>10</v>
      </c>
      <c r="G53" s="991">
        <v>1300</v>
      </c>
      <c r="H53" s="990">
        <f t="shared" si="0"/>
        <v>1300</v>
      </c>
      <c r="I53" s="991">
        <v>2457</v>
      </c>
      <c r="J53" s="990">
        <f t="shared" si="1"/>
        <v>2457</v>
      </c>
      <c r="K53" s="991">
        <v>1639</v>
      </c>
      <c r="L53" s="990">
        <f t="shared" si="2"/>
        <v>1639</v>
      </c>
      <c r="M53" s="991">
        <v>1018.89</v>
      </c>
      <c r="N53" s="990">
        <f t="shared" si="3"/>
        <v>1018.89</v>
      </c>
      <c r="O53" s="991">
        <v>1900</v>
      </c>
      <c r="P53" s="990">
        <f t="shared" si="4"/>
        <v>1900</v>
      </c>
      <c r="Q53" s="991">
        <v>2271</v>
      </c>
      <c r="R53" s="990">
        <f t="shared" si="5"/>
        <v>2271</v>
      </c>
    </row>
    <row r="54" spans="2:18" s="975" customFormat="1" x14ac:dyDescent="0.35">
      <c r="B54" s="977">
        <v>45</v>
      </c>
      <c r="C54" s="977" t="s">
        <v>472</v>
      </c>
      <c r="D54" s="983" t="s">
        <v>2154</v>
      </c>
      <c r="E54" s="977">
        <v>1115</v>
      </c>
      <c r="F54" s="977" t="s">
        <v>3</v>
      </c>
      <c r="G54" s="991">
        <v>29.5</v>
      </c>
      <c r="H54" s="990">
        <f t="shared" si="0"/>
        <v>32892.5</v>
      </c>
      <c r="I54" s="991">
        <v>39.9</v>
      </c>
      <c r="J54" s="990">
        <f t="shared" si="1"/>
        <v>44488.5</v>
      </c>
      <c r="K54" s="991">
        <v>34</v>
      </c>
      <c r="L54" s="990">
        <f t="shared" si="2"/>
        <v>37910</v>
      </c>
      <c r="M54" s="991">
        <v>75.48</v>
      </c>
      <c r="N54" s="990">
        <f t="shared" si="3"/>
        <v>84160.200000000012</v>
      </c>
      <c r="O54" s="991">
        <v>105</v>
      </c>
      <c r="P54" s="990">
        <f t="shared" si="4"/>
        <v>117075</v>
      </c>
      <c r="Q54" s="991">
        <v>57.5</v>
      </c>
      <c r="R54" s="990">
        <f t="shared" si="5"/>
        <v>64112.5</v>
      </c>
    </row>
    <row r="55" spans="2:18" s="975" customFormat="1" x14ac:dyDescent="0.35">
      <c r="B55" s="1955" t="s">
        <v>2155</v>
      </c>
      <c r="C55" s="1955"/>
      <c r="D55" s="1955"/>
      <c r="E55" s="977"/>
      <c r="F55" s="977"/>
      <c r="G55" s="991"/>
      <c r="H55" s="990">
        <f t="shared" si="0"/>
        <v>0</v>
      </c>
      <c r="I55" s="991"/>
      <c r="J55" s="990">
        <f t="shared" si="1"/>
        <v>0</v>
      </c>
      <c r="K55" s="991"/>
      <c r="L55" s="990">
        <f t="shared" si="2"/>
        <v>0</v>
      </c>
      <c r="M55" s="991"/>
      <c r="N55" s="990">
        <f t="shared" si="3"/>
        <v>0</v>
      </c>
      <c r="O55" s="991"/>
      <c r="P55" s="990">
        <f t="shared" si="4"/>
        <v>0</v>
      </c>
      <c r="Q55" s="991"/>
      <c r="R55" s="990">
        <f t="shared" si="5"/>
        <v>0</v>
      </c>
    </row>
    <row r="56" spans="2:18" s="975" customFormat="1" x14ac:dyDescent="0.35">
      <c r="B56" s="977">
        <v>46</v>
      </c>
      <c r="C56" s="977">
        <v>203</v>
      </c>
      <c r="D56" s="983" t="s">
        <v>2156</v>
      </c>
      <c r="E56" s="977">
        <v>2950</v>
      </c>
      <c r="F56" s="977" t="s">
        <v>4</v>
      </c>
      <c r="G56" s="991">
        <v>12</v>
      </c>
      <c r="H56" s="990">
        <f t="shared" si="0"/>
        <v>35400</v>
      </c>
      <c r="I56" s="991">
        <v>7.35</v>
      </c>
      <c r="J56" s="990">
        <f t="shared" si="1"/>
        <v>21682.5</v>
      </c>
      <c r="K56" s="991">
        <v>8</v>
      </c>
      <c r="L56" s="990">
        <f t="shared" si="2"/>
        <v>23600</v>
      </c>
      <c r="M56" s="991">
        <v>26.3</v>
      </c>
      <c r="N56" s="990">
        <f t="shared" si="3"/>
        <v>77585</v>
      </c>
      <c r="O56" s="991">
        <v>12</v>
      </c>
      <c r="P56" s="990">
        <f t="shared" si="4"/>
        <v>35400</v>
      </c>
      <c r="Q56" s="991">
        <v>43</v>
      </c>
      <c r="R56" s="990">
        <f t="shared" si="5"/>
        <v>126850</v>
      </c>
    </row>
    <row r="57" spans="2:18" s="975" customFormat="1" x14ac:dyDescent="0.35">
      <c r="B57" s="977">
        <v>47</v>
      </c>
      <c r="C57" s="977">
        <v>203</v>
      </c>
      <c r="D57" s="983" t="s">
        <v>2157</v>
      </c>
      <c r="E57" s="977">
        <v>1080</v>
      </c>
      <c r="F57" s="977" t="s">
        <v>4</v>
      </c>
      <c r="G57" s="991">
        <v>9</v>
      </c>
      <c r="H57" s="990">
        <f t="shared" si="0"/>
        <v>9720</v>
      </c>
      <c r="I57" s="991">
        <v>7.88</v>
      </c>
      <c r="J57" s="990">
        <f t="shared" si="1"/>
        <v>8510.4</v>
      </c>
      <c r="K57" s="991">
        <v>7</v>
      </c>
      <c r="L57" s="990">
        <f t="shared" si="2"/>
        <v>7560</v>
      </c>
      <c r="M57" s="991">
        <v>3.45</v>
      </c>
      <c r="N57" s="990">
        <f t="shared" si="3"/>
        <v>3726</v>
      </c>
      <c r="O57" s="991">
        <v>12</v>
      </c>
      <c r="P57" s="990">
        <f t="shared" si="4"/>
        <v>12960</v>
      </c>
      <c r="Q57" s="991">
        <v>9.5</v>
      </c>
      <c r="R57" s="990">
        <f t="shared" si="5"/>
        <v>10260</v>
      </c>
    </row>
    <row r="58" spans="2:18" s="975" customFormat="1" x14ac:dyDescent="0.35">
      <c r="B58" s="977">
        <v>48</v>
      </c>
      <c r="C58" s="977">
        <v>203</v>
      </c>
      <c r="D58" s="983" t="s">
        <v>2158</v>
      </c>
      <c r="E58" s="977">
        <v>565</v>
      </c>
      <c r="F58" s="977" t="s">
        <v>4</v>
      </c>
      <c r="G58" s="991">
        <v>24</v>
      </c>
      <c r="H58" s="990">
        <f t="shared" si="0"/>
        <v>13560</v>
      </c>
      <c r="I58" s="991">
        <v>10.5</v>
      </c>
      <c r="J58" s="990">
        <f t="shared" si="1"/>
        <v>5932.5</v>
      </c>
      <c r="K58" s="991">
        <v>29</v>
      </c>
      <c r="L58" s="990">
        <f t="shared" si="2"/>
        <v>16385</v>
      </c>
      <c r="M58" s="991">
        <v>6.15</v>
      </c>
      <c r="N58" s="990">
        <f t="shared" si="3"/>
        <v>3474.75</v>
      </c>
      <c r="O58" s="991">
        <v>18.5</v>
      </c>
      <c r="P58" s="990">
        <f t="shared" si="4"/>
        <v>10452.5</v>
      </c>
      <c r="Q58" s="991">
        <v>10</v>
      </c>
      <c r="R58" s="990">
        <f t="shared" si="5"/>
        <v>5650</v>
      </c>
    </row>
    <row r="59" spans="2:18" s="975" customFormat="1" x14ac:dyDescent="0.35">
      <c r="B59" s="977">
        <v>49</v>
      </c>
      <c r="C59" s="977">
        <v>203</v>
      </c>
      <c r="D59" s="983" t="s">
        <v>2159</v>
      </c>
      <c r="E59" s="977">
        <v>780</v>
      </c>
      <c r="F59" s="977" t="s">
        <v>4</v>
      </c>
      <c r="G59" s="991">
        <v>24</v>
      </c>
      <c r="H59" s="990">
        <f t="shared" si="0"/>
        <v>18720</v>
      </c>
      <c r="I59" s="991">
        <v>10.5</v>
      </c>
      <c r="J59" s="990">
        <f t="shared" si="1"/>
        <v>8190</v>
      </c>
      <c r="K59" s="991">
        <v>21</v>
      </c>
      <c r="L59" s="1000">
        <f t="shared" si="2"/>
        <v>16380</v>
      </c>
      <c r="M59" s="991">
        <v>6.19</v>
      </c>
      <c r="N59" s="990">
        <f t="shared" si="3"/>
        <v>4828.2000000000007</v>
      </c>
      <c r="O59" s="991">
        <v>18.5</v>
      </c>
      <c r="P59" s="990">
        <f t="shared" si="4"/>
        <v>14430</v>
      </c>
      <c r="Q59" s="991">
        <v>12</v>
      </c>
      <c r="R59" s="990">
        <f t="shared" si="5"/>
        <v>9360</v>
      </c>
    </row>
    <row r="60" spans="2:18" s="975" customFormat="1" x14ac:dyDescent="0.35">
      <c r="B60" s="977">
        <v>50</v>
      </c>
      <c r="C60" s="977">
        <v>203</v>
      </c>
      <c r="D60" s="983" t="s">
        <v>2160</v>
      </c>
      <c r="E60" s="977">
        <v>4100</v>
      </c>
      <c r="F60" s="977" t="s">
        <v>4</v>
      </c>
      <c r="G60" s="991">
        <v>8</v>
      </c>
      <c r="H60" s="990">
        <f t="shared" si="0"/>
        <v>32800</v>
      </c>
      <c r="I60" s="991">
        <v>7.35</v>
      </c>
      <c r="J60" s="990">
        <f t="shared" si="1"/>
        <v>30135</v>
      </c>
      <c r="K60" s="991">
        <v>3</v>
      </c>
      <c r="L60" s="990">
        <f t="shared" si="2"/>
        <v>12300</v>
      </c>
      <c r="M60" s="991">
        <v>1.89</v>
      </c>
      <c r="N60" s="990">
        <f t="shared" si="3"/>
        <v>7749</v>
      </c>
      <c r="O60" s="991">
        <v>2.9</v>
      </c>
      <c r="P60" s="990">
        <f t="shared" si="4"/>
        <v>11890</v>
      </c>
      <c r="Q60" s="991">
        <v>6</v>
      </c>
      <c r="R60" s="990">
        <f t="shared" si="5"/>
        <v>24600</v>
      </c>
    </row>
    <row r="61" spans="2:18" s="975" customFormat="1" x14ac:dyDescent="0.35">
      <c r="B61" s="977">
        <v>51</v>
      </c>
      <c r="C61" s="977">
        <v>204</v>
      </c>
      <c r="D61" s="983" t="s">
        <v>2161</v>
      </c>
      <c r="E61" s="977">
        <v>3000</v>
      </c>
      <c r="F61" s="977" t="s">
        <v>8</v>
      </c>
      <c r="G61" s="991">
        <v>1</v>
      </c>
      <c r="H61" s="990">
        <f t="shared" si="0"/>
        <v>3000</v>
      </c>
      <c r="I61" s="991">
        <v>1.89</v>
      </c>
      <c r="J61" s="990">
        <f t="shared" si="1"/>
        <v>5670</v>
      </c>
      <c r="K61" s="991">
        <v>2</v>
      </c>
      <c r="L61" s="990">
        <f t="shared" si="2"/>
        <v>6000</v>
      </c>
      <c r="M61" s="991">
        <v>1.53</v>
      </c>
      <c r="N61" s="990">
        <f t="shared" si="3"/>
        <v>4590</v>
      </c>
      <c r="O61" s="991">
        <v>1.5</v>
      </c>
      <c r="P61" s="990">
        <f t="shared" si="4"/>
        <v>4500</v>
      </c>
      <c r="Q61" s="991">
        <v>1.5</v>
      </c>
      <c r="R61" s="990">
        <f t="shared" si="5"/>
        <v>4500</v>
      </c>
    </row>
    <row r="62" spans="2:18" s="975" customFormat="1" x14ac:dyDescent="0.35">
      <c r="B62" s="977">
        <v>52</v>
      </c>
      <c r="C62" s="977">
        <v>204</v>
      </c>
      <c r="D62" s="983" t="s">
        <v>2162</v>
      </c>
      <c r="E62" s="977">
        <v>2300</v>
      </c>
      <c r="F62" s="977" t="s">
        <v>8</v>
      </c>
      <c r="G62" s="991">
        <v>1</v>
      </c>
      <c r="H62" s="990">
        <f t="shared" si="0"/>
        <v>2300</v>
      </c>
      <c r="I62" s="991">
        <v>2.1</v>
      </c>
      <c r="J62" s="990">
        <f t="shared" si="1"/>
        <v>4830</v>
      </c>
      <c r="K62" s="991">
        <v>2</v>
      </c>
      <c r="L62" s="990">
        <f t="shared" si="2"/>
        <v>4600</v>
      </c>
      <c r="M62" s="991">
        <v>2.61</v>
      </c>
      <c r="N62" s="990">
        <f t="shared" si="3"/>
        <v>6003</v>
      </c>
      <c r="O62" s="991">
        <v>1.5</v>
      </c>
      <c r="P62" s="990">
        <f t="shared" si="4"/>
        <v>3450</v>
      </c>
      <c r="Q62" s="991">
        <v>2</v>
      </c>
      <c r="R62" s="990">
        <f t="shared" si="5"/>
        <v>4600</v>
      </c>
    </row>
    <row r="63" spans="2:18" s="975" customFormat="1" x14ac:dyDescent="0.35">
      <c r="B63" s="977">
        <v>53</v>
      </c>
      <c r="C63" s="977">
        <v>204</v>
      </c>
      <c r="D63" s="983" t="s">
        <v>2163</v>
      </c>
      <c r="E63" s="977">
        <v>3100</v>
      </c>
      <c r="F63" s="977" t="s">
        <v>8</v>
      </c>
      <c r="G63" s="991">
        <v>1</v>
      </c>
      <c r="H63" s="990">
        <f t="shared" si="0"/>
        <v>3100</v>
      </c>
      <c r="I63" s="991">
        <v>2.1</v>
      </c>
      <c r="J63" s="990">
        <f t="shared" si="1"/>
        <v>6510</v>
      </c>
      <c r="K63" s="991">
        <v>3</v>
      </c>
      <c r="L63" s="990">
        <f t="shared" si="2"/>
        <v>9300</v>
      </c>
      <c r="M63" s="991">
        <v>1.77</v>
      </c>
      <c r="N63" s="990">
        <f t="shared" si="3"/>
        <v>5487</v>
      </c>
      <c r="O63" s="991">
        <v>1.75</v>
      </c>
      <c r="P63" s="990">
        <f t="shared" si="4"/>
        <v>5425</v>
      </c>
      <c r="Q63" s="991">
        <v>2</v>
      </c>
      <c r="R63" s="990">
        <f t="shared" si="5"/>
        <v>6200</v>
      </c>
    </row>
    <row r="64" spans="2:18" s="975" customFormat="1" x14ac:dyDescent="0.35">
      <c r="B64" s="977">
        <v>54</v>
      </c>
      <c r="C64" s="977">
        <v>204</v>
      </c>
      <c r="D64" s="983" t="s">
        <v>108</v>
      </c>
      <c r="E64" s="977">
        <v>10</v>
      </c>
      <c r="F64" s="977" t="s">
        <v>60</v>
      </c>
      <c r="G64" s="991">
        <v>125</v>
      </c>
      <c r="H64" s="990">
        <f t="shared" si="0"/>
        <v>1250</v>
      </c>
      <c r="I64" s="991">
        <v>126</v>
      </c>
      <c r="J64" s="990">
        <f t="shared" si="1"/>
        <v>1260</v>
      </c>
      <c r="K64" s="991">
        <v>177</v>
      </c>
      <c r="L64" s="990">
        <f t="shared" si="2"/>
        <v>1770</v>
      </c>
      <c r="M64" s="991">
        <v>91.35</v>
      </c>
      <c r="N64" s="990">
        <f t="shared" si="3"/>
        <v>913.5</v>
      </c>
      <c r="O64" s="991">
        <v>200</v>
      </c>
      <c r="P64" s="990">
        <f t="shared" si="4"/>
        <v>2000</v>
      </c>
      <c r="Q64" s="991">
        <v>216</v>
      </c>
      <c r="R64" s="990">
        <f t="shared" si="5"/>
        <v>2160</v>
      </c>
    </row>
    <row r="65" spans="2:18" s="975" customFormat="1" x14ac:dyDescent="0.35">
      <c r="B65" s="977">
        <v>55</v>
      </c>
      <c r="C65" s="977" t="s">
        <v>472</v>
      </c>
      <c r="D65" s="983" t="s">
        <v>2164</v>
      </c>
      <c r="E65" s="977">
        <v>4</v>
      </c>
      <c r="F65" s="977" t="s">
        <v>10</v>
      </c>
      <c r="G65" s="991">
        <v>4500</v>
      </c>
      <c r="H65" s="990">
        <f t="shared" si="0"/>
        <v>18000</v>
      </c>
      <c r="I65" s="991">
        <v>2793</v>
      </c>
      <c r="J65" s="990">
        <f t="shared" si="1"/>
        <v>11172</v>
      </c>
      <c r="K65" s="991">
        <v>701</v>
      </c>
      <c r="L65" s="990">
        <f t="shared" si="2"/>
        <v>2804</v>
      </c>
      <c r="M65" s="991">
        <v>930.48</v>
      </c>
      <c r="N65" s="990">
        <f t="shared" si="3"/>
        <v>3721.92</v>
      </c>
      <c r="O65" s="991">
        <v>3000</v>
      </c>
      <c r="P65" s="990">
        <f t="shared" si="4"/>
        <v>12000</v>
      </c>
      <c r="Q65" s="991">
        <v>2809.5</v>
      </c>
      <c r="R65" s="990">
        <f t="shared" si="5"/>
        <v>11238</v>
      </c>
    </row>
    <row r="66" spans="2:18" s="975" customFormat="1" x14ac:dyDescent="0.35">
      <c r="B66" s="977">
        <v>56</v>
      </c>
      <c r="C66" s="977">
        <v>207</v>
      </c>
      <c r="D66" s="983" t="s">
        <v>116</v>
      </c>
      <c r="E66" s="978">
        <v>2100</v>
      </c>
      <c r="F66" s="977" t="s">
        <v>3</v>
      </c>
      <c r="G66" s="991">
        <v>3</v>
      </c>
      <c r="H66" s="990">
        <f t="shared" si="0"/>
        <v>6300</v>
      </c>
      <c r="I66" s="991">
        <v>3.41</v>
      </c>
      <c r="J66" s="990">
        <f t="shared" si="1"/>
        <v>7161</v>
      </c>
      <c r="K66" s="991">
        <v>1</v>
      </c>
      <c r="L66" s="990">
        <f t="shared" si="2"/>
        <v>2100</v>
      </c>
      <c r="M66" s="991">
        <v>2.1</v>
      </c>
      <c r="N66" s="990">
        <f t="shared" si="3"/>
        <v>4410</v>
      </c>
      <c r="O66" s="991">
        <v>3.5</v>
      </c>
      <c r="P66" s="990">
        <f t="shared" si="4"/>
        <v>7350</v>
      </c>
      <c r="Q66" s="991">
        <v>2</v>
      </c>
      <c r="R66" s="990">
        <f t="shared" si="5"/>
        <v>4200</v>
      </c>
    </row>
    <row r="67" spans="2:18" s="975" customFormat="1" x14ac:dyDescent="0.35">
      <c r="B67" s="977">
        <v>57</v>
      </c>
      <c r="C67" s="977">
        <v>207</v>
      </c>
      <c r="D67" s="983" t="s">
        <v>961</v>
      </c>
      <c r="E67" s="977">
        <v>6</v>
      </c>
      <c r="F67" s="977" t="s">
        <v>10</v>
      </c>
      <c r="G67" s="991">
        <v>80</v>
      </c>
      <c r="H67" s="990">
        <f t="shared" si="0"/>
        <v>480</v>
      </c>
      <c r="I67" s="991">
        <v>252</v>
      </c>
      <c r="J67" s="990">
        <f t="shared" si="1"/>
        <v>1512</v>
      </c>
      <c r="K67" s="991">
        <v>221</v>
      </c>
      <c r="L67" s="990">
        <f t="shared" si="2"/>
        <v>1326</v>
      </c>
      <c r="M67" s="991">
        <v>184.09</v>
      </c>
      <c r="N67" s="990">
        <f t="shared" si="3"/>
        <v>1104.54</v>
      </c>
      <c r="O67" s="991">
        <v>150</v>
      </c>
      <c r="P67" s="990">
        <f t="shared" si="4"/>
        <v>900</v>
      </c>
      <c r="Q67" s="991">
        <v>126</v>
      </c>
      <c r="R67" s="990">
        <f t="shared" si="5"/>
        <v>756</v>
      </c>
    </row>
    <row r="68" spans="2:18" s="975" customFormat="1" x14ac:dyDescent="0.35">
      <c r="B68" s="977">
        <v>58</v>
      </c>
      <c r="C68" s="977" t="s">
        <v>472</v>
      </c>
      <c r="D68" s="983" t="s">
        <v>2165</v>
      </c>
      <c r="E68" s="977">
        <v>1</v>
      </c>
      <c r="F68" s="977" t="s">
        <v>100</v>
      </c>
      <c r="G68" s="991">
        <v>2200</v>
      </c>
      <c r="H68" s="990">
        <f t="shared" si="0"/>
        <v>2200</v>
      </c>
      <c r="I68" s="991">
        <v>861</v>
      </c>
      <c r="J68" s="990">
        <f t="shared" si="1"/>
        <v>861</v>
      </c>
      <c r="K68" s="991">
        <v>3630</v>
      </c>
      <c r="L68" s="990">
        <f t="shared" si="2"/>
        <v>3630</v>
      </c>
      <c r="M68" s="991">
        <v>4550.93</v>
      </c>
      <c r="N68" s="990">
        <f t="shared" si="3"/>
        <v>4550.93</v>
      </c>
      <c r="O68" s="991">
        <v>2500</v>
      </c>
      <c r="P68" s="990">
        <f t="shared" si="4"/>
        <v>2500</v>
      </c>
      <c r="Q68" s="991">
        <v>19953</v>
      </c>
      <c r="R68" s="990">
        <f t="shared" si="5"/>
        <v>19953</v>
      </c>
    </row>
    <row r="69" spans="2:18" s="975" customFormat="1" x14ac:dyDescent="0.35">
      <c r="B69" s="977">
        <v>59</v>
      </c>
      <c r="C69" s="977">
        <v>601</v>
      </c>
      <c r="D69" s="983" t="s">
        <v>2166</v>
      </c>
      <c r="E69" s="977">
        <v>4</v>
      </c>
      <c r="F69" s="977" t="s">
        <v>4</v>
      </c>
      <c r="G69" s="991">
        <v>200</v>
      </c>
      <c r="H69" s="990">
        <f t="shared" si="0"/>
        <v>800</v>
      </c>
      <c r="I69" s="991">
        <v>141.75</v>
      </c>
      <c r="J69" s="990">
        <f t="shared" si="1"/>
        <v>567</v>
      </c>
      <c r="K69" s="991">
        <v>538</v>
      </c>
      <c r="L69" s="990">
        <f t="shared" si="2"/>
        <v>2152</v>
      </c>
      <c r="M69" s="991">
        <v>226</v>
      </c>
      <c r="N69" s="990">
        <f t="shared" si="3"/>
        <v>904</v>
      </c>
      <c r="O69" s="991">
        <v>325</v>
      </c>
      <c r="P69" s="990">
        <f t="shared" si="4"/>
        <v>1300</v>
      </c>
      <c r="Q69" s="991">
        <v>113</v>
      </c>
      <c r="R69" s="990">
        <f t="shared" si="5"/>
        <v>452</v>
      </c>
    </row>
    <row r="70" spans="2:18" s="975" customFormat="1" x14ac:dyDescent="0.35">
      <c r="B70" s="977">
        <v>60</v>
      </c>
      <c r="C70" s="977">
        <v>651</v>
      </c>
      <c r="D70" s="983" t="s">
        <v>966</v>
      </c>
      <c r="E70" s="977">
        <v>2000</v>
      </c>
      <c r="F70" s="977" t="s">
        <v>4</v>
      </c>
      <c r="G70" s="991">
        <v>6</v>
      </c>
      <c r="H70" s="990">
        <f t="shared" si="0"/>
        <v>12000</v>
      </c>
      <c r="I70" s="991">
        <v>4.2</v>
      </c>
      <c r="J70" s="990">
        <f t="shared" si="1"/>
        <v>8400</v>
      </c>
      <c r="K70" s="991">
        <v>5</v>
      </c>
      <c r="L70" s="990">
        <f t="shared" si="2"/>
        <v>10000</v>
      </c>
      <c r="M70" s="991">
        <v>8.7100000000000009</v>
      </c>
      <c r="N70" s="990">
        <f t="shared" si="3"/>
        <v>17420</v>
      </c>
      <c r="O70" s="991">
        <v>11</v>
      </c>
      <c r="P70" s="990">
        <f t="shared" si="4"/>
        <v>22000</v>
      </c>
      <c r="Q70" s="991">
        <v>5</v>
      </c>
      <c r="R70" s="990">
        <f t="shared" si="5"/>
        <v>10000</v>
      </c>
    </row>
    <row r="71" spans="2:18" s="975" customFormat="1" x14ac:dyDescent="0.35">
      <c r="B71" s="977">
        <v>61</v>
      </c>
      <c r="C71" s="977">
        <v>652</v>
      </c>
      <c r="D71" s="983" t="s">
        <v>967</v>
      </c>
      <c r="E71" s="978">
        <v>2000</v>
      </c>
      <c r="F71" s="977" t="s">
        <v>4</v>
      </c>
      <c r="G71" s="991">
        <v>20</v>
      </c>
      <c r="H71" s="990">
        <f t="shared" si="0"/>
        <v>40000</v>
      </c>
      <c r="I71" s="991">
        <v>5.25</v>
      </c>
      <c r="J71" s="990">
        <f t="shared" si="1"/>
        <v>10500</v>
      </c>
      <c r="K71" s="991">
        <v>7</v>
      </c>
      <c r="L71" s="990">
        <f t="shared" si="2"/>
        <v>14000</v>
      </c>
      <c r="M71" s="991">
        <v>15.03</v>
      </c>
      <c r="N71" s="990">
        <f t="shared" si="3"/>
        <v>30060</v>
      </c>
      <c r="O71" s="991">
        <v>18</v>
      </c>
      <c r="P71" s="990">
        <f t="shared" si="4"/>
        <v>36000</v>
      </c>
      <c r="Q71" s="991">
        <v>11</v>
      </c>
      <c r="R71" s="990">
        <f t="shared" si="5"/>
        <v>22000</v>
      </c>
    </row>
    <row r="72" spans="2:18" s="975" customFormat="1" x14ac:dyDescent="0.35">
      <c r="B72" s="977">
        <v>62</v>
      </c>
      <c r="C72" s="977" t="s">
        <v>472</v>
      </c>
      <c r="D72" s="983" t="s">
        <v>2167</v>
      </c>
      <c r="E72" s="977">
        <v>460</v>
      </c>
      <c r="F72" s="977" t="s">
        <v>3</v>
      </c>
      <c r="G72" s="991">
        <v>45</v>
      </c>
      <c r="H72" s="990">
        <f t="shared" si="0"/>
        <v>20700</v>
      </c>
      <c r="I72" s="991">
        <v>52.5</v>
      </c>
      <c r="J72" s="990">
        <f t="shared" si="1"/>
        <v>24150</v>
      </c>
      <c r="K72" s="991">
        <v>18</v>
      </c>
      <c r="L72" s="990">
        <f t="shared" si="2"/>
        <v>8280</v>
      </c>
      <c r="M72" s="991">
        <v>83.85</v>
      </c>
      <c r="N72" s="990">
        <f t="shared" si="3"/>
        <v>38571</v>
      </c>
      <c r="O72" s="991">
        <v>70</v>
      </c>
      <c r="P72" s="990">
        <f t="shared" si="4"/>
        <v>32200</v>
      </c>
      <c r="Q72" s="991">
        <v>81</v>
      </c>
      <c r="R72" s="990">
        <f t="shared" si="5"/>
        <v>37260</v>
      </c>
    </row>
    <row r="73" spans="2:18" s="975" customFormat="1" x14ac:dyDescent="0.35">
      <c r="B73" s="977">
        <v>63</v>
      </c>
      <c r="C73" s="977">
        <v>301</v>
      </c>
      <c r="D73" s="983" t="s">
        <v>2168</v>
      </c>
      <c r="E73" s="977">
        <v>220</v>
      </c>
      <c r="F73" s="977" t="s">
        <v>4</v>
      </c>
      <c r="G73" s="991">
        <v>184</v>
      </c>
      <c r="H73" s="990">
        <f t="shared" si="0"/>
        <v>40480</v>
      </c>
      <c r="I73" s="991">
        <v>385</v>
      </c>
      <c r="J73" s="990">
        <f t="shared" si="1"/>
        <v>84700</v>
      </c>
      <c r="K73" s="991">
        <v>410</v>
      </c>
      <c r="L73" s="990">
        <f t="shared" si="2"/>
        <v>90200</v>
      </c>
      <c r="M73" s="991">
        <v>197.78</v>
      </c>
      <c r="N73" s="990">
        <f t="shared" si="3"/>
        <v>43511.6</v>
      </c>
      <c r="O73" s="991">
        <v>214</v>
      </c>
      <c r="P73" s="990">
        <f t="shared" si="4"/>
        <v>47080</v>
      </c>
      <c r="Q73" s="991">
        <v>180.5</v>
      </c>
      <c r="R73" s="990">
        <f t="shared" si="5"/>
        <v>39710</v>
      </c>
    </row>
    <row r="74" spans="2:18" s="975" customFormat="1" x14ac:dyDescent="0.35">
      <c r="B74" s="977">
        <v>64</v>
      </c>
      <c r="C74" s="977"/>
      <c r="D74" s="983" t="s">
        <v>2169</v>
      </c>
      <c r="E74" s="977">
        <v>405</v>
      </c>
      <c r="F74" s="977" t="s">
        <v>4</v>
      </c>
      <c r="G74" s="991">
        <v>363</v>
      </c>
      <c r="H74" s="990">
        <f t="shared" ref="H74:H137" si="6">G74*E74</f>
        <v>147015</v>
      </c>
      <c r="I74" s="991">
        <v>477.75</v>
      </c>
      <c r="J74" s="990">
        <f t="shared" ref="J74:J137" si="7">I74*E74</f>
        <v>193488.75</v>
      </c>
      <c r="K74" s="991">
        <v>281</v>
      </c>
      <c r="L74" s="1000">
        <f t="shared" ref="L74:L137" si="8">K74*E74</f>
        <v>113805</v>
      </c>
      <c r="M74" s="991">
        <v>304.33999999999997</v>
      </c>
      <c r="N74" s="990">
        <f t="shared" ref="N74:N137" si="9">M74*E74</f>
        <v>123257.7</v>
      </c>
      <c r="O74" s="991">
        <v>545</v>
      </c>
      <c r="P74" s="990">
        <f t="shared" ref="P74:P137" si="10">O74*E74</f>
        <v>220725</v>
      </c>
      <c r="Q74" s="991">
        <v>384.5</v>
      </c>
      <c r="R74" s="990">
        <f t="shared" ref="R74:R137" si="11">Q74*E74</f>
        <v>155722.5</v>
      </c>
    </row>
    <row r="75" spans="2:18" s="975" customFormat="1" x14ac:dyDescent="0.35">
      <c r="B75" s="977">
        <v>65</v>
      </c>
      <c r="C75" s="977"/>
      <c r="D75" s="983" t="s">
        <v>2170</v>
      </c>
      <c r="E75" s="977">
        <v>1950</v>
      </c>
      <c r="F75" s="977" t="s">
        <v>131</v>
      </c>
      <c r="G75" s="991">
        <v>6.5</v>
      </c>
      <c r="H75" s="990">
        <f t="shared" si="6"/>
        <v>12675</v>
      </c>
      <c r="I75" s="991">
        <v>6.3</v>
      </c>
      <c r="J75" s="990">
        <f t="shared" si="7"/>
        <v>12285</v>
      </c>
      <c r="K75" s="991">
        <v>12</v>
      </c>
      <c r="L75" s="990">
        <f t="shared" si="8"/>
        <v>23400</v>
      </c>
      <c r="M75" s="991">
        <v>5.54</v>
      </c>
      <c r="N75" s="990">
        <f t="shared" si="9"/>
        <v>10803</v>
      </c>
      <c r="O75" s="991">
        <v>8</v>
      </c>
      <c r="P75" s="990">
        <f t="shared" si="10"/>
        <v>15600</v>
      </c>
      <c r="Q75" s="991">
        <v>6</v>
      </c>
      <c r="R75" s="990">
        <f t="shared" si="11"/>
        <v>11700</v>
      </c>
    </row>
    <row r="76" spans="2:18" s="975" customFormat="1" x14ac:dyDescent="0.35">
      <c r="B76" s="977">
        <v>66</v>
      </c>
      <c r="C76" s="977" t="s">
        <v>472</v>
      </c>
      <c r="D76" s="983" t="s">
        <v>1082</v>
      </c>
      <c r="E76" s="977">
        <v>40</v>
      </c>
      <c r="F76" s="977" t="s">
        <v>4</v>
      </c>
      <c r="G76" s="991">
        <v>83</v>
      </c>
      <c r="H76" s="990">
        <f t="shared" si="6"/>
        <v>3320</v>
      </c>
      <c r="I76" s="991">
        <v>67.94</v>
      </c>
      <c r="J76" s="990">
        <f t="shared" si="7"/>
        <v>2717.6</v>
      </c>
      <c r="K76" s="991">
        <v>70</v>
      </c>
      <c r="L76" s="1000">
        <f t="shared" si="8"/>
        <v>2800</v>
      </c>
      <c r="M76" s="991">
        <v>137.27000000000001</v>
      </c>
      <c r="N76" s="990">
        <f t="shared" si="9"/>
        <v>5490.8</v>
      </c>
      <c r="O76" s="991">
        <v>175</v>
      </c>
      <c r="P76" s="990">
        <f t="shared" si="10"/>
        <v>7000</v>
      </c>
      <c r="Q76" s="991">
        <v>73</v>
      </c>
      <c r="R76" s="990">
        <f t="shared" si="11"/>
        <v>2920</v>
      </c>
    </row>
    <row r="77" spans="2:18" s="975" customFormat="1" x14ac:dyDescent="0.35">
      <c r="B77" s="977">
        <v>67</v>
      </c>
      <c r="C77" s="977" t="s">
        <v>472</v>
      </c>
      <c r="D77" s="983" t="s">
        <v>2171</v>
      </c>
      <c r="E77" s="977">
        <v>22</v>
      </c>
      <c r="F77" s="977" t="s">
        <v>4</v>
      </c>
      <c r="G77" s="991">
        <v>83</v>
      </c>
      <c r="H77" s="990">
        <f t="shared" si="6"/>
        <v>1826</v>
      </c>
      <c r="I77" s="991">
        <v>48.06</v>
      </c>
      <c r="J77" s="990">
        <f t="shared" si="7"/>
        <v>1057.3200000000002</v>
      </c>
      <c r="K77" s="991">
        <v>107</v>
      </c>
      <c r="L77" s="1000">
        <f t="shared" si="8"/>
        <v>2354</v>
      </c>
      <c r="M77" s="991">
        <v>157.11000000000001</v>
      </c>
      <c r="N77" s="990">
        <f t="shared" si="9"/>
        <v>3456.42</v>
      </c>
      <c r="O77" s="991">
        <v>180</v>
      </c>
      <c r="P77" s="990">
        <f t="shared" si="10"/>
        <v>3960</v>
      </c>
      <c r="Q77" s="991">
        <v>89</v>
      </c>
      <c r="R77" s="990">
        <f t="shared" si="11"/>
        <v>1958</v>
      </c>
    </row>
    <row r="78" spans="2:18" s="975" customFormat="1" x14ac:dyDescent="0.35">
      <c r="B78" s="977">
        <v>68</v>
      </c>
      <c r="C78" s="977" t="s">
        <v>472</v>
      </c>
      <c r="D78" s="983" t="s">
        <v>1084</v>
      </c>
      <c r="E78" s="977">
        <v>110</v>
      </c>
      <c r="F78" s="977" t="s">
        <v>4</v>
      </c>
      <c r="G78" s="991">
        <v>12</v>
      </c>
      <c r="H78" s="990">
        <f t="shared" si="6"/>
        <v>1320</v>
      </c>
      <c r="I78" s="991">
        <v>6.62</v>
      </c>
      <c r="J78" s="990">
        <f t="shared" si="7"/>
        <v>728.2</v>
      </c>
      <c r="K78" s="991">
        <v>12</v>
      </c>
      <c r="L78" s="1000">
        <f t="shared" si="8"/>
        <v>1320</v>
      </c>
      <c r="M78" s="991">
        <v>26.66</v>
      </c>
      <c r="N78" s="990">
        <f t="shared" si="9"/>
        <v>2932.6</v>
      </c>
      <c r="O78" s="991">
        <v>28</v>
      </c>
      <c r="P78" s="990">
        <f t="shared" si="10"/>
        <v>3080</v>
      </c>
      <c r="Q78" s="991">
        <v>27.5</v>
      </c>
      <c r="R78" s="990">
        <f t="shared" si="11"/>
        <v>3025</v>
      </c>
    </row>
    <row r="79" spans="2:18" s="975" customFormat="1" x14ac:dyDescent="0.35">
      <c r="B79" s="977">
        <v>69</v>
      </c>
      <c r="C79" s="977" t="s">
        <v>472</v>
      </c>
      <c r="D79" s="983" t="s">
        <v>2172</v>
      </c>
      <c r="E79" s="978">
        <v>55</v>
      </c>
      <c r="F79" s="977" t="s">
        <v>4</v>
      </c>
      <c r="G79" s="991">
        <v>950</v>
      </c>
      <c r="H79" s="990">
        <f t="shared" si="6"/>
        <v>52250</v>
      </c>
      <c r="I79" s="991">
        <v>490.88</v>
      </c>
      <c r="J79" s="990">
        <f t="shared" si="7"/>
        <v>26998.400000000001</v>
      </c>
      <c r="K79" s="991">
        <v>543</v>
      </c>
      <c r="L79" s="1000">
        <f t="shared" si="8"/>
        <v>29865</v>
      </c>
      <c r="M79" s="991">
        <v>519.6</v>
      </c>
      <c r="N79" s="990">
        <f t="shared" si="9"/>
        <v>28578</v>
      </c>
      <c r="O79" s="991">
        <v>725</v>
      </c>
      <c r="P79" s="990">
        <f t="shared" si="10"/>
        <v>39875</v>
      </c>
      <c r="Q79" s="991">
        <v>548</v>
      </c>
      <c r="R79" s="990">
        <f t="shared" si="11"/>
        <v>30140</v>
      </c>
    </row>
    <row r="80" spans="2:18" s="975" customFormat="1" x14ac:dyDescent="0.35">
      <c r="B80" s="977">
        <v>70</v>
      </c>
      <c r="C80" s="977">
        <v>301</v>
      </c>
      <c r="D80" s="983" t="s">
        <v>1019</v>
      </c>
      <c r="E80" s="977">
        <v>335</v>
      </c>
      <c r="F80" s="977" t="s">
        <v>4</v>
      </c>
      <c r="G80" s="991">
        <v>171</v>
      </c>
      <c r="H80" s="990">
        <f t="shared" si="6"/>
        <v>57285</v>
      </c>
      <c r="I80" s="991">
        <v>232.1</v>
      </c>
      <c r="J80" s="990">
        <f t="shared" si="7"/>
        <v>77753.5</v>
      </c>
      <c r="K80" s="991">
        <v>247</v>
      </c>
      <c r="L80" s="990">
        <f t="shared" si="8"/>
        <v>82745</v>
      </c>
      <c r="M80" s="991">
        <v>163.88</v>
      </c>
      <c r="N80" s="990">
        <f t="shared" si="9"/>
        <v>54899.799999999996</v>
      </c>
      <c r="O80" s="991">
        <v>175</v>
      </c>
      <c r="P80" s="990">
        <f t="shared" si="10"/>
        <v>58625</v>
      </c>
      <c r="Q80" s="991">
        <v>149.5</v>
      </c>
      <c r="R80" s="990">
        <f t="shared" si="11"/>
        <v>50082.5</v>
      </c>
    </row>
    <row r="81" spans="2:18" s="975" customFormat="1" x14ac:dyDescent="0.35">
      <c r="B81" s="977">
        <v>71</v>
      </c>
      <c r="C81" s="977">
        <v>304</v>
      </c>
      <c r="D81" s="983" t="s">
        <v>2173</v>
      </c>
      <c r="E81" s="977">
        <v>320</v>
      </c>
      <c r="F81" s="977" t="s">
        <v>4</v>
      </c>
      <c r="G81" s="991">
        <v>80</v>
      </c>
      <c r="H81" s="990">
        <f t="shared" si="6"/>
        <v>25600</v>
      </c>
      <c r="I81" s="991">
        <v>44.03</v>
      </c>
      <c r="J81" s="990">
        <f t="shared" si="7"/>
        <v>14089.6</v>
      </c>
      <c r="K81" s="991">
        <v>75</v>
      </c>
      <c r="L81" s="990">
        <f t="shared" si="8"/>
        <v>24000</v>
      </c>
      <c r="M81" s="991">
        <v>162.97999999999999</v>
      </c>
      <c r="N81" s="990">
        <f t="shared" si="9"/>
        <v>52153.599999999999</v>
      </c>
      <c r="O81" s="991">
        <v>90</v>
      </c>
      <c r="P81" s="990">
        <f t="shared" si="10"/>
        <v>28800</v>
      </c>
      <c r="Q81" s="991">
        <v>79.5</v>
      </c>
      <c r="R81" s="990">
        <f t="shared" si="11"/>
        <v>25440</v>
      </c>
    </row>
    <row r="82" spans="2:18" s="975" customFormat="1" x14ac:dyDescent="0.35">
      <c r="B82" s="977">
        <v>72</v>
      </c>
      <c r="C82" s="977">
        <v>304</v>
      </c>
      <c r="D82" s="983" t="s">
        <v>2174</v>
      </c>
      <c r="E82" s="977">
        <v>255</v>
      </c>
      <c r="F82" s="977" t="s">
        <v>4</v>
      </c>
      <c r="G82" s="991">
        <v>80</v>
      </c>
      <c r="H82" s="990">
        <f t="shared" si="6"/>
        <v>20400</v>
      </c>
      <c r="I82" s="991">
        <v>44.36</v>
      </c>
      <c r="J82" s="990">
        <f t="shared" si="7"/>
        <v>11311.8</v>
      </c>
      <c r="K82" s="991">
        <v>81</v>
      </c>
      <c r="L82" s="990">
        <f t="shared" si="8"/>
        <v>20655</v>
      </c>
      <c r="M82" s="991">
        <v>162.97999999999999</v>
      </c>
      <c r="N82" s="990">
        <f t="shared" si="9"/>
        <v>41559.899999999994</v>
      </c>
      <c r="O82" s="991">
        <v>90</v>
      </c>
      <c r="P82" s="990">
        <f t="shared" si="10"/>
        <v>22950</v>
      </c>
      <c r="Q82" s="991">
        <v>81</v>
      </c>
      <c r="R82" s="990">
        <f t="shared" si="11"/>
        <v>20655</v>
      </c>
    </row>
    <row r="83" spans="2:18" s="975" customFormat="1" x14ac:dyDescent="0.35">
      <c r="B83" s="977">
        <v>73</v>
      </c>
      <c r="C83" s="977">
        <v>304</v>
      </c>
      <c r="D83" s="983" t="s">
        <v>1024</v>
      </c>
      <c r="E83" s="977">
        <v>500</v>
      </c>
      <c r="F83" s="977" t="s">
        <v>4</v>
      </c>
      <c r="G83" s="991">
        <v>75</v>
      </c>
      <c r="H83" s="990">
        <f t="shared" si="6"/>
        <v>37500</v>
      </c>
      <c r="I83" s="991">
        <v>40.25</v>
      </c>
      <c r="J83" s="990">
        <f t="shared" si="7"/>
        <v>20125</v>
      </c>
      <c r="K83" s="991">
        <v>64</v>
      </c>
      <c r="L83" s="990">
        <f t="shared" si="8"/>
        <v>32000</v>
      </c>
      <c r="M83" s="991">
        <v>79.8</v>
      </c>
      <c r="N83" s="990">
        <f t="shared" si="9"/>
        <v>39900</v>
      </c>
      <c r="O83" s="991">
        <v>90</v>
      </c>
      <c r="P83" s="990">
        <f t="shared" si="10"/>
        <v>45000</v>
      </c>
      <c r="Q83" s="991">
        <v>73</v>
      </c>
      <c r="R83" s="990">
        <f t="shared" si="11"/>
        <v>36500</v>
      </c>
    </row>
    <row r="84" spans="2:18" s="975" customFormat="1" x14ac:dyDescent="0.35">
      <c r="B84" s="977">
        <v>74</v>
      </c>
      <c r="C84" s="977">
        <v>304</v>
      </c>
      <c r="D84" s="983" t="s">
        <v>1026</v>
      </c>
      <c r="E84" s="977">
        <v>25</v>
      </c>
      <c r="F84" s="977" t="s">
        <v>4</v>
      </c>
      <c r="G84" s="991">
        <v>85</v>
      </c>
      <c r="H84" s="990">
        <f t="shared" si="6"/>
        <v>2125</v>
      </c>
      <c r="I84" s="991">
        <v>46.07</v>
      </c>
      <c r="J84" s="990">
        <f t="shared" si="7"/>
        <v>1151.75</v>
      </c>
      <c r="K84" s="991">
        <v>202</v>
      </c>
      <c r="L84" s="990">
        <f t="shared" si="8"/>
        <v>5050</v>
      </c>
      <c r="M84" s="991">
        <v>140.44</v>
      </c>
      <c r="N84" s="990">
        <f t="shared" si="9"/>
        <v>3511</v>
      </c>
      <c r="O84" s="991">
        <v>95</v>
      </c>
      <c r="P84" s="990">
        <f t="shared" si="10"/>
        <v>2375</v>
      </c>
      <c r="Q84" s="991">
        <v>107.5</v>
      </c>
      <c r="R84" s="990">
        <f t="shared" si="11"/>
        <v>2687.5</v>
      </c>
    </row>
    <row r="85" spans="2:18" s="975" customFormat="1" x14ac:dyDescent="0.35">
      <c r="B85" s="977">
        <v>75</v>
      </c>
      <c r="C85" s="977">
        <v>407</v>
      </c>
      <c r="D85" s="983" t="s">
        <v>2175</v>
      </c>
      <c r="E85" s="978">
        <v>115</v>
      </c>
      <c r="F85" s="977" t="s">
        <v>9</v>
      </c>
      <c r="G85" s="991">
        <v>5.25</v>
      </c>
      <c r="H85" s="990">
        <f t="shared" si="6"/>
        <v>603.75</v>
      </c>
      <c r="I85" s="991">
        <v>2.1</v>
      </c>
      <c r="J85" s="990">
        <f t="shared" si="7"/>
        <v>241.5</v>
      </c>
      <c r="K85" s="991">
        <v>2</v>
      </c>
      <c r="L85" s="990">
        <f t="shared" si="8"/>
        <v>230</v>
      </c>
      <c r="M85" s="991">
        <v>2.83</v>
      </c>
      <c r="N85" s="990">
        <f t="shared" si="9"/>
        <v>325.45</v>
      </c>
      <c r="O85" s="991">
        <v>2.15</v>
      </c>
      <c r="P85" s="990">
        <f t="shared" si="10"/>
        <v>247.25</v>
      </c>
      <c r="Q85" s="991">
        <v>2.5</v>
      </c>
      <c r="R85" s="990">
        <f t="shared" si="11"/>
        <v>287.5</v>
      </c>
    </row>
    <row r="86" spans="2:18" s="975" customFormat="1" x14ac:dyDescent="0.35">
      <c r="B86" s="977">
        <v>76</v>
      </c>
      <c r="C86" s="977">
        <v>407</v>
      </c>
      <c r="D86" s="983" t="s">
        <v>1031</v>
      </c>
      <c r="E86" s="977">
        <v>300</v>
      </c>
      <c r="F86" s="977" t="s">
        <v>9</v>
      </c>
      <c r="G86" s="991">
        <v>5.25</v>
      </c>
      <c r="H86" s="990">
        <f t="shared" si="6"/>
        <v>1575</v>
      </c>
      <c r="I86" s="991">
        <v>2.1</v>
      </c>
      <c r="J86" s="990">
        <f t="shared" si="7"/>
        <v>630</v>
      </c>
      <c r="K86" s="991">
        <v>2</v>
      </c>
      <c r="L86" s="990">
        <f t="shared" si="8"/>
        <v>600</v>
      </c>
      <c r="M86" s="991">
        <v>2.83</v>
      </c>
      <c r="N86" s="990">
        <f t="shared" si="9"/>
        <v>849</v>
      </c>
      <c r="O86" s="991">
        <v>2.15</v>
      </c>
      <c r="P86" s="990">
        <f t="shared" si="10"/>
        <v>645</v>
      </c>
      <c r="Q86" s="991">
        <v>2.5</v>
      </c>
      <c r="R86" s="990">
        <f t="shared" si="11"/>
        <v>750</v>
      </c>
    </row>
    <row r="87" spans="2:18" s="975" customFormat="1" x14ac:dyDescent="0.35">
      <c r="B87" s="977">
        <v>77</v>
      </c>
      <c r="C87" s="977">
        <v>441</v>
      </c>
      <c r="D87" s="983" t="s">
        <v>1036</v>
      </c>
      <c r="E87" s="977">
        <v>170</v>
      </c>
      <c r="F87" s="977" t="s">
        <v>4</v>
      </c>
      <c r="G87" s="991">
        <v>182</v>
      </c>
      <c r="H87" s="990">
        <f t="shared" si="6"/>
        <v>30940</v>
      </c>
      <c r="I87" s="991">
        <v>248.6</v>
      </c>
      <c r="J87" s="990">
        <f t="shared" si="7"/>
        <v>42262</v>
      </c>
      <c r="K87" s="991">
        <v>265</v>
      </c>
      <c r="L87" s="990">
        <f t="shared" si="8"/>
        <v>45050</v>
      </c>
      <c r="M87" s="991">
        <v>170.66</v>
      </c>
      <c r="N87" s="990">
        <f t="shared" si="9"/>
        <v>29012.2</v>
      </c>
      <c r="O87" s="991">
        <v>205</v>
      </c>
      <c r="P87" s="990">
        <f t="shared" si="10"/>
        <v>34850</v>
      </c>
      <c r="Q87" s="991">
        <v>155.5</v>
      </c>
      <c r="R87" s="990">
        <f t="shared" si="11"/>
        <v>26435</v>
      </c>
    </row>
    <row r="88" spans="2:18" s="975" customFormat="1" x14ac:dyDescent="0.35">
      <c r="B88" s="977">
        <v>78</v>
      </c>
      <c r="C88" s="977">
        <v>441</v>
      </c>
      <c r="D88" s="983" t="s">
        <v>2176</v>
      </c>
      <c r="E88" s="977">
        <v>75</v>
      </c>
      <c r="F88" s="977" t="s">
        <v>4</v>
      </c>
      <c r="G88" s="991">
        <v>214</v>
      </c>
      <c r="H88" s="990">
        <f t="shared" si="6"/>
        <v>16050</v>
      </c>
      <c r="I88" s="991">
        <v>531.29999999999995</v>
      </c>
      <c r="J88" s="990">
        <f t="shared" si="7"/>
        <v>39847.5</v>
      </c>
      <c r="K88" s="991">
        <v>566</v>
      </c>
      <c r="L88" s="990">
        <f t="shared" si="8"/>
        <v>42450</v>
      </c>
      <c r="M88" s="991">
        <v>327.76</v>
      </c>
      <c r="N88" s="990">
        <f t="shared" si="9"/>
        <v>24582</v>
      </c>
      <c r="O88" s="991">
        <v>250</v>
      </c>
      <c r="P88" s="990">
        <f t="shared" si="10"/>
        <v>18750</v>
      </c>
      <c r="Q88" s="991">
        <v>299</v>
      </c>
      <c r="R88" s="990">
        <f t="shared" si="11"/>
        <v>22425</v>
      </c>
    </row>
    <row r="89" spans="2:18" s="975" customFormat="1" x14ac:dyDescent="0.35">
      <c r="B89" s="977">
        <v>79</v>
      </c>
      <c r="C89" s="977">
        <v>441</v>
      </c>
      <c r="D89" s="983" t="s">
        <v>1040</v>
      </c>
      <c r="E89" s="977">
        <v>125</v>
      </c>
      <c r="F89" s="977" t="s">
        <v>4</v>
      </c>
      <c r="G89" s="991">
        <v>214</v>
      </c>
      <c r="H89" s="990">
        <f t="shared" si="6"/>
        <v>26750</v>
      </c>
      <c r="I89" s="991">
        <v>265.10000000000002</v>
      </c>
      <c r="J89" s="990">
        <f t="shared" si="7"/>
        <v>33137.5</v>
      </c>
      <c r="K89" s="991">
        <v>282</v>
      </c>
      <c r="L89" s="990">
        <f t="shared" si="8"/>
        <v>35250</v>
      </c>
      <c r="M89" s="991">
        <v>254.29</v>
      </c>
      <c r="N89" s="990">
        <f t="shared" si="9"/>
        <v>31786.25</v>
      </c>
      <c r="O89" s="991">
        <v>205</v>
      </c>
      <c r="P89" s="990">
        <f t="shared" si="10"/>
        <v>25625</v>
      </c>
      <c r="Q89" s="991">
        <v>232</v>
      </c>
      <c r="R89" s="990">
        <f t="shared" si="11"/>
        <v>29000</v>
      </c>
    </row>
    <row r="90" spans="2:18" s="975" customFormat="1" x14ac:dyDescent="0.35">
      <c r="B90" s="977">
        <v>80</v>
      </c>
      <c r="C90" s="977">
        <v>642</v>
      </c>
      <c r="D90" s="983" t="s">
        <v>2177</v>
      </c>
      <c r="E90" s="977">
        <v>1</v>
      </c>
      <c r="F90" s="977" t="s">
        <v>100</v>
      </c>
      <c r="G90" s="991">
        <v>1500</v>
      </c>
      <c r="H90" s="990">
        <f t="shared" si="6"/>
        <v>1500</v>
      </c>
      <c r="I90" s="991">
        <v>2954.6</v>
      </c>
      <c r="J90" s="990">
        <f t="shared" si="7"/>
        <v>2954.6</v>
      </c>
      <c r="K90" s="991">
        <v>8782</v>
      </c>
      <c r="L90" s="990">
        <f t="shared" si="8"/>
        <v>8782</v>
      </c>
      <c r="M90" s="991">
        <v>892.5</v>
      </c>
      <c r="N90" s="990">
        <f t="shared" si="9"/>
        <v>892.5</v>
      </c>
      <c r="O90" s="991">
        <v>3000</v>
      </c>
      <c r="P90" s="990">
        <f t="shared" si="10"/>
        <v>3000</v>
      </c>
      <c r="Q90" s="991">
        <v>3564.5</v>
      </c>
      <c r="R90" s="990">
        <f t="shared" si="11"/>
        <v>3564.5</v>
      </c>
    </row>
    <row r="91" spans="2:18" s="975" customFormat="1" x14ac:dyDescent="0.35">
      <c r="B91" s="977">
        <v>81</v>
      </c>
      <c r="C91" s="977" t="s">
        <v>472</v>
      </c>
      <c r="D91" s="983" t="s">
        <v>1062</v>
      </c>
      <c r="E91" s="977">
        <v>43</v>
      </c>
      <c r="F91" s="977" t="s">
        <v>10</v>
      </c>
      <c r="G91" s="991">
        <v>125</v>
      </c>
      <c r="H91" s="990">
        <f t="shared" si="6"/>
        <v>5375</v>
      </c>
      <c r="I91" s="991">
        <v>111.43</v>
      </c>
      <c r="J91" s="990">
        <f t="shared" si="7"/>
        <v>4791.4900000000007</v>
      </c>
      <c r="K91" s="991">
        <v>143</v>
      </c>
      <c r="L91" s="990">
        <f t="shared" si="8"/>
        <v>6149</v>
      </c>
      <c r="M91" s="991">
        <v>84</v>
      </c>
      <c r="N91" s="990">
        <f t="shared" si="9"/>
        <v>3612</v>
      </c>
      <c r="O91" s="991">
        <v>140</v>
      </c>
      <c r="P91" s="990">
        <f t="shared" si="10"/>
        <v>6020</v>
      </c>
      <c r="Q91" s="991">
        <v>95</v>
      </c>
      <c r="R91" s="990">
        <f t="shared" si="11"/>
        <v>4085</v>
      </c>
    </row>
    <row r="92" spans="2:18" s="975" customFormat="1" x14ac:dyDescent="0.35">
      <c r="B92" s="977">
        <v>82</v>
      </c>
      <c r="C92" s="977" t="s">
        <v>472</v>
      </c>
      <c r="D92" s="983" t="s">
        <v>722</v>
      </c>
      <c r="E92" s="977">
        <v>37</v>
      </c>
      <c r="F92" s="977" t="s">
        <v>10</v>
      </c>
      <c r="G92" s="991">
        <v>150</v>
      </c>
      <c r="H92" s="990">
        <f t="shared" si="6"/>
        <v>5550</v>
      </c>
      <c r="I92" s="991">
        <v>134.19999999999999</v>
      </c>
      <c r="J92" s="990">
        <f t="shared" si="7"/>
        <v>4965.3999999999996</v>
      </c>
      <c r="K92" s="991">
        <v>255</v>
      </c>
      <c r="L92" s="990">
        <f t="shared" si="8"/>
        <v>9435</v>
      </c>
      <c r="M92" s="991">
        <v>189</v>
      </c>
      <c r="N92" s="990">
        <f t="shared" si="9"/>
        <v>6993</v>
      </c>
      <c r="O92" s="991">
        <v>150</v>
      </c>
      <c r="P92" s="990">
        <f t="shared" si="10"/>
        <v>5550</v>
      </c>
      <c r="Q92" s="991">
        <v>105.5</v>
      </c>
      <c r="R92" s="990">
        <f t="shared" si="11"/>
        <v>3903.5</v>
      </c>
    </row>
    <row r="93" spans="2:18" s="975" customFormat="1" x14ac:dyDescent="0.35">
      <c r="B93" s="977">
        <v>83</v>
      </c>
      <c r="C93" s="977" t="s">
        <v>472</v>
      </c>
      <c r="D93" s="983" t="s">
        <v>1063</v>
      </c>
      <c r="E93" s="977">
        <v>2</v>
      </c>
      <c r="F93" s="977" t="s">
        <v>10</v>
      </c>
      <c r="G93" s="991">
        <v>1200</v>
      </c>
      <c r="H93" s="990">
        <f t="shared" si="6"/>
        <v>2400</v>
      </c>
      <c r="I93" s="991">
        <v>233.1</v>
      </c>
      <c r="J93" s="990">
        <f t="shared" si="7"/>
        <v>466.2</v>
      </c>
      <c r="K93" s="991">
        <v>818</v>
      </c>
      <c r="L93" s="990">
        <f t="shared" si="8"/>
        <v>1636</v>
      </c>
      <c r="M93" s="991">
        <v>1539.47</v>
      </c>
      <c r="N93" s="990">
        <f t="shared" si="9"/>
        <v>3078.94</v>
      </c>
      <c r="O93" s="991">
        <v>600</v>
      </c>
      <c r="P93" s="990">
        <f t="shared" si="10"/>
        <v>1200</v>
      </c>
      <c r="Q93" s="991">
        <v>851</v>
      </c>
      <c r="R93" s="990">
        <f t="shared" si="11"/>
        <v>1702</v>
      </c>
    </row>
    <row r="94" spans="2:18" s="975" customFormat="1" x14ac:dyDescent="0.35">
      <c r="B94" s="1955" t="s">
        <v>2178</v>
      </c>
      <c r="C94" s="1955"/>
      <c r="D94" s="1955"/>
      <c r="E94" s="977"/>
      <c r="F94" s="977"/>
      <c r="G94" s="991"/>
      <c r="H94" s="990">
        <f t="shared" si="6"/>
        <v>0</v>
      </c>
      <c r="I94" s="991"/>
      <c r="J94" s="990">
        <f t="shared" si="7"/>
        <v>0</v>
      </c>
      <c r="K94" s="991"/>
      <c r="L94" s="990">
        <f t="shared" si="8"/>
        <v>0</v>
      </c>
      <c r="M94" s="991"/>
      <c r="N94" s="990">
        <f t="shared" si="9"/>
        <v>0</v>
      </c>
      <c r="O94" s="991"/>
      <c r="P94" s="990">
        <f t="shared" si="10"/>
        <v>0</v>
      </c>
      <c r="Q94" s="991"/>
      <c r="R94" s="990">
        <f t="shared" si="11"/>
        <v>0</v>
      </c>
    </row>
    <row r="95" spans="2:18" s="975" customFormat="1" x14ac:dyDescent="0.35">
      <c r="B95" s="977">
        <v>84</v>
      </c>
      <c r="C95" s="977">
        <v>659</v>
      </c>
      <c r="D95" s="983" t="s">
        <v>244</v>
      </c>
      <c r="E95" s="977">
        <v>16725</v>
      </c>
      <c r="F95" s="977" t="s">
        <v>8</v>
      </c>
      <c r="G95" s="991">
        <v>1</v>
      </c>
      <c r="H95" s="990">
        <f t="shared" si="6"/>
        <v>16725</v>
      </c>
      <c r="I95" s="991">
        <v>1.18</v>
      </c>
      <c r="J95" s="990">
        <f t="shared" si="7"/>
        <v>19735.5</v>
      </c>
      <c r="K95" s="991">
        <v>2</v>
      </c>
      <c r="L95" s="990">
        <f t="shared" si="8"/>
        <v>33450</v>
      </c>
      <c r="M95" s="991">
        <v>1.1200000000000001</v>
      </c>
      <c r="N95" s="990">
        <f t="shared" si="9"/>
        <v>18732</v>
      </c>
      <c r="O95" s="991">
        <v>1.75</v>
      </c>
      <c r="P95" s="990">
        <f t="shared" si="10"/>
        <v>29268.75</v>
      </c>
      <c r="Q95" s="991">
        <v>1</v>
      </c>
      <c r="R95" s="990">
        <f t="shared" si="11"/>
        <v>16725</v>
      </c>
    </row>
    <row r="96" spans="2:18" s="975" customFormat="1" x14ac:dyDescent="0.35">
      <c r="B96" s="977">
        <v>85</v>
      </c>
      <c r="C96" s="977">
        <v>659</v>
      </c>
      <c r="D96" s="983" t="s">
        <v>1068</v>
      </c>
      <c r="E96" s="977">
        <v>125</v>
      </c>
      <c r="F96" s="977" t="s">
        <v>4</v>
      </c>
      <c r="G96" s="991">
        <v>144</v>
      </c>
      <c r="H96" s="990">
        <f t="shared" si="6"/>
        <v>18000</v>
      </c>
      <c r="I96" s="991">
        <v>150.83000000000001</v>
      </c>
      <c r="J96" s="990">
        <f t="shared" si="7"/>
        <v>18853.75</v>
      </c>
      <c r="K96" s="991">
        <v>114</v>
      </c>
      <c r="L96" s="990">
        <f t="shared" si="8"/>
        <v>14250</v>
      </c>
      <c r="M96" s="991">
        <v>143.97999999999999</v>
      </c>
      <c r="N96" s="990">
        <f t="shared" si="9"/>
        <v>17997.5</v>
      </c>
      <c r="O96" s="991">
        <v>175</v>
      </c>
      <c r="P96" s="990">
        <f t="shared" si="10"/>
        <v>21875</v>
      </c>
      <c r="Q96" s="991">
        <v>141.5</v>
      </c>
      <c r="R96" s="990">
        <f t="shared" si="11"/>
        <v>17687.5</v>
      </c>
    </row>
    <row r="97" spans="2:18" s="975" customFormat="1" x14ac:dyDescent="0.35">
      <c r="B97" s="977">
        <v>86</v>
      </c>
      <c r="C97" s="977">
        <v>659</v>
      </c>
      <c r="D97" s="983" t="s">
        <v>248</v>
      </c>
      <c r="E97" s="977">
        <v>20</v>
      </c>
      <c r="F97" s="977" t="s">
        <v>1069</v>
      </c>
      <c r="G97" s="991">
        <v>10</v>
      </c>
      <c r="H97" s="990">
        <f t="shared" si="6"/>
        <v>200</v>
      </c>
      <c r="I97" s="991">
        <v>96.53</v>
      </c>
      <c r="J97" s="990">
        <f t="shared" si="7"/>
        <v>1930.6</v>
      </c>
      <c r="K97" s="991">
        <v>2</v>
      </c>
      <c r="L97" s="990">
        <f t="shared" si="8"/>
        <v>40</v>
      </c>
      <c r="M97" s="991">
        <v>92.14</v>
      </c>
      <c r="N97" s="990">
        <f t="shared" si="9"/>
        <v>1842.8</v>
      </c>
      <c r="O97" s="991">
        <v>100</v>
      </c>
      <c r="P97" s="990">
        <f t="shared" si="10"/>
        <v>2000</v>
      </c>
      <c r="Q97" s="991">
        <v>90.5</v>
      </c>
      <c r="R97" s="990">
        <f t="shared" si="11"/>
        <v>1810</v>
      </c>
    </row>
    <row r="98" spans="2:18" s="975" customFormat="1" x14ac:dyDescent="0.35">
      <c r="B98" s="977">
        <v>87</v>
      </c>
      <c r="C98" s="977">
        <v>661</v>
      </c>
      <c r="D98" s="983" t="s">
        <v>1070</v>
      </c>
      <c r="E98" s="977">
        <v>53</v>
      </c>
      <c r="F98" s="977" t="s">
        <v>10</v>
      </c>
      <c r="G98" s="991">
        <v>445</v>
      </c>
      <c r="H98" s="990">
        <f t="shared" si="6"/>
        <v>23585</v>
      </c>
      <c r="I98" s="991">
        <v>466.08</v>
      </c>
      <c r="J98" s="990">
        <f t="shared" si="7"/>
        <v>24702.239999999998</v>
      </c>
      <c r="K98" s="991">
        <v>790</v>
      </c>
      <c r="L98" s="990">
        <f t="shared" si="8"/>
        <v>41870</v>
      </c>
      <c r="M98" s="991">
        <v>444.9</v>
      </c>
      <c r="N98" s="990">
        <f t="shared" si="9"/>
        <v>23579.699999999997</v>
      </c>
      <c r="O98" s="991">
        <v>525</v>
      </c>
      <c r="P98" s="990">
        <f t="shared" si="10"/>
        <v>27825</v>
      </c>
      <c r="Q98" s="991">
        <v>436.5</v>
      </c>
      <c r="R98" s="990">
        <f t="shared" si="11"/>
        <v>23134.5</v>
      </c>
    </row>
    <row r="99" spans="2:18" s="975" customFormat="1" x14ac:dyDescent="0.35">
      <c r="B99" s="977">
        <v>88</v>
      </c>
      <c r="C99" s="977">
        <v>661</v>
      </c>
      <c r="D99" s="983" t="s">
        <v>1071</v>
      </c>
      <c r="E99" s="977">
        <v>3</v>
      </c>
      <c r="F99" s="977" t="s">
        <v>10</v>
      </c>
      <c r="G99" s="991">
        <v>295</v>
      </c>
      <c r="H99" s="990">
        <f t="shared" si="6"/>
        <v>885</v>
      </c>
      <c r="I99" s="991">
        <v>307.64999999999998</v>
      </c>
      <c r="J99" s="990">
        <f t="shared" si="7"/>
        <v>922.94999999999993</v>
      </c>
      <c r="K99" s="991">
        <v>855</v>
      </c>
      <c r="L99" s="990">
        <f t="shared" si="8"/>
        <v>2565</v>
      </c>
      <c r="M99" s="991">
        <v>293.66000000000003</v>
      </c>
      <c r="N99" s="990">
        <f t="shared" si="9"/>
        <v>880.98</v>
      </c>
      <c r="O99" s="991">
        <v>475</v>
      </c>
      <c r="P99" s="990">
        <f t="shared" si="10"/>
        <v>1425</v>
      </c>
      <c r="Q99" s="991">
        <v>288</v>
      </c>
      <c r="R99" s="990">
        <f t="shared" si="11"/>
        <v>864</v>
      </c>
    </row>
    <row r="100" spans="2:18" s="975" customFormat="1" x14ac:dyDescent="0.35">
      <c r="B100" s="977">
        <v>89</v>
      </c>
      <c r="C100" s="977">
        <v>661</v>
      </c>
      <c r="D100" s="983" t="s">
        <v>1072</v>
      </c>
      <c r="E100" s="977">
        <v>36</v>
      </c>
      <c r="F100" s="977" t="s">
        <v>10</v>
      </c>
      <c r="G100" s="991">
        <v>285</v>
      </c>
      <c r="H100" s="990">
        <f t="shared" si="6"/>
        <v>10260</v>
      </c>
      <c r="I100" s="991">
        <v>297.32</v>
      </c>
      <c r="J100" s="990">
        <f t="shared" si="7"/>
        <v>10703.52</v>
      </c>
      <c r="K100" s="991">
        <v>564</v>
      </c>
      <c r="L100" s="990">
        <f t="shared" si="8"/>
        <v>20304</v>
      </c>
      <c r="M100" s="991">
        <v>283.8</v>
      </c>
      <c r="N100" s="990">
        <f t="shared" si="9"/>
        <v>10216.800000000001</v>
      </c>
      <c r="O100" s="991">
        <v>320</v>
      </c>
      <c r="P100" s="990">
        <f t="shared" si="10"/>
        <v>11520</v>
      </c>
      <c r="Q100" s="991">
        <v>278.5</v>
      </c>
      <c r="R100" s="990">
        <f t="shared" si="11"/>
        <v>10026</v>
      </c>
    </row>
    <row r="101" spans="2:18" s="975" customFormat="1" x14ac:dyDescent="0.35">
      <c r="B101" s="977">
        <v>90</v>
      </c>
      <c r="C101" s="977">
        <v>661</v>
      </c>
      <c r="D101" s="983" t="s">
        <v>2179</v>
      </c>
      <c r="E101" s="977">
        <v>136</v>
      </c>
      <c r="F101" s="977" t="s">
        <v>10</v>
      </c>
      <c r="G101" s="991">
        <v>51</v>
      </c>
      <c r="H101" s="990">
        <f t="shared" si="6"/>
        <v>6936</v>
      </c>
      <c r="I101" s="991">
        <v>53.04</v>
      </c>
      <c r="J101" s="990">
        <f t="shared" si="7"/>
        <v>7213.44</v>
      </c>
      <c r="K101" s="991">
        <v>103</v>
      </c>
      <c r="L101" s="990">
        <f t="shared" si="8"/>
        <v>14008</v>
      </c>
      <c r="M101" s="991">
        <v>50.63</v>
      </c>
      <c r="N101" s="990">
        <f t="shared" si="9"/>
        <v>6885.68</v>
      </c>
      <c r="O101" s="991">
        <v>63</v>
      </c>
      <c r="P101" s="990">
        <f t="shared" si="10"/>
        <v>8568</v>
      </c>
      <c r="Q101" s="991">
        <v>49.5</v>
      </c>
      <c r="R101" s="990">
        <f t="shared" si="11"/>
        <v>6732</v>
      </c>
    </row>
    <row r="102" spans="2:18" s="975" customFormat="1" x14ac:dyDescent="0.35">
      <c r="B102" s="977">
        <v>91</v>
      </c>
      <c r="C102" s="977">
        <v>661</v>
      </c>
      <c r="D102" s="983" t="s">
        <v>2180</v>
      </c>
      <c r="E102" s="977">
        <v>32</v>
      </c>
      <c r="F102" s="977" t="s">
        <v>10</v>
      </c>
      <c r="G102" s="991">
        <v>48</v>
      </c>
      <c r="H102" s="990">
        <f t="shared" si="6"/>
        <v>1536</v>
      </c>
      <c r="I102" s="991">
        <v>50.05</v>
      </c>
      <c r="J102" s="990">
        <f t="shared" si="7"/>
        <v>1601.6</v>
      </c>
      <c r="K102" s="991">
        <v>59</v>
      </c>
      <c r="L102" s="990">
        <f t="shared" si="8"/>
        <v>1888</v>
      </c>
      <c r="M102" s="991">
        <v>47.78</v>
      </c>
      <c r="N102" s="990">
        <f t="shared" si="9"/>
        <v>1528.96</v>
      </c>
      <c r="O102" s="991">
        <v>69</v>
      </c>
      <c r="P102" s="990">
        <f t="shared" si="10"/>
        <v>2208</v>
      </c>
      <c r="Q102" s="991">
        <v>47</v>
      </c>
      <c r="R102" s="990">
        <f t="shared" si="11"/>
        <v>1504</v>
      </c>
    </row>
    <row r="103" spans="2:18" s="975" customFormat="1" x14ac:dyDescent="0.35">
      <c r="B103" s="977">
        <v>92</v>
      </c>
      <c r="C103" s="977">
        <v>661</v>
      </c>
      <c r="D103" s="983" t="s">
        <v>2181</v>
      </c>
      <c r="E103" s="977">
        <v>84</v>
      </c>
      <c r="F103" s="977" t="s">
        <v>10</v>
      </c>
      <c r="G103" s="991">
        <v>52</v>
      </c>
      <c r="H103" s="990">
        <f t="shared" si="6"/>
        <v>4368</v>
      </c>
      <c r="I103" s="991">
        <v>54.53</v>
      </c>
      <c r="J103" s="990">
        <f t="shared" si="7"/>
        <v>4580.5200000000004</v>
      </c>
      <c r="K103" s="991">
        <v>94</v>
      </c>
      <c r="L103" s="990">
        <f t="shared" si="8"/>
        <v>7896</v>
      </c>
      <c r="M103" s="991">
        <v>52.05</v>
      </c>
      <c r="N103" s="990">
        <f t="shared" si="9"/>
        <v>4372.2</v>
      </c>
      <c r="O103" s="991">
        <v>61</v>
      </c>
      <c r="P103" s="990">
        <f t="shared" si="10"/>
        <v>5124</v>
      </c>
      <c r="Q103" s="991">
        <v>51</v>
      </c>
      <c r="R103" s="990">
        <f t="shared" si="11"/>
        <v>4284</v>
      </c>
    </row>
    <row r="104" spans="2:18" s="975" customFormat="1" x14ac:dyDescent="0.35">
      <c r="B104" s="977">
        <v>93</v>
      </c>
      <c r="C104" s="977">
        <v>661</v>
      </c>
      <c r="D104" s="983" t="s">
        <v>2182</v>
      </c>
      <c r="E104" s="977">
        <v>74</v>
      </c>
      <c r="F104" s="977" t="s">
        <v>10</v>
      </c>
      <c r="G104" s="991">
        <v>52</v>
      </c>
      <c r="H104" s="990">
        <f t="shared" si="6"/>
        <v>3848</v>
      </c>
      <c r="I104" s="991">
        <v>53.78</v>
      </c>
      <c r="J104" s="990">
        <f t="shared" si="7"/>
        <v>3979.7200000000003</v>
      </c>
      <c r="K104" s="991">
        <v>94</v>
      </c>
      <c r="L104" s="990">
        <f t="shared" si="8"/>
        <v>6956</v>
      </c>
      <c r="M104" s="991">
        <v>50.91</v>
      </c>
      <c r="N104" s="990">
        <f t="shared" si="9"/>
        <v>3767.3399999999997</v>
      </c>
      <c r="O104" s="991">
        <v>60</v>
      </c>
      <c r="P104" s="990">
        <f t="shared" si="10"/>
        <v>4440</v>
      </c>
      <c r="Q104" s="991">
        <v>50.5</v>
      </c>
      <c r="R104" s="990">
        <f t="shared" si="11"/>
        <v>3737</v>
      </c>
    </row>
    <row r="105" spans="2:18" s="975" customFormat="1" x14ac:dyDescent="0.35">
      <c r="B105" s="977">
        <v>94</v>
      </c>
      <c r="C105" s="977">
        <v>661</v>
      </c>
      <c r="D105" s="983" t="s">
        <v>2183</v>
      </c>
      <c r="E105" s="977">
        <v>114</v>
      </c>
      <c r="F105" s="977" t="s">
        <v>10</v>
      </c>
      <c r="G105" s="991">
        <v>51</v>
      </c>
      <c r="H105" s="990">
        <f t="shared" si="6"/>
        <v>5814</v>
      </c>
      <c r="I105" s="991">
        <v>53.19</v>
      </c>
      <c r="J105" s="990">
        <f t="shared" si="7"/>
        <v>6063.66</v>
      </c>
      <c r="K105" s="991">
        <v>94</v>
      </c>
      <c r="L105" s="990">
        <f t="shared" si="8"/>
        <v>10716</v>
      </c>
      <c r="M105" s="991">
        <v>50.77</v>
      </c>
      <c r="N105" s="990">
        <f t="shared" si="9"/>
        <v>5787.7800000000007</v>
      </c>
      <c r="O105" s="991">
        <v>47</v>
      </c>
      <c r="P105" s="990">
        <f t="shared" si="10"/>
        <v>5358</v>
      </c>
      <c r="Q105" s="991">
        <v>50</v>
      </c>
      <c r="R105" s="990">
        <f t="shared" si="11"/>
        <v>5700</v>
      </c>
    </row>
    <row r="106" spans="2:18" s="975" customFormat="1" x14ac:dyDescent="0.35">
      <c r="B106" s="977">
        <v>95</v>
      </c>
      <c r="C106" s="977">
        <v>661</v>
      </c>
      <c r="D106" s="983" t="s">
        <v>2184</v>
      </c>
      <c r="E106" s="977">
        <v>51</v>
      </c>
      <c r="F106" s="977" t="s">
        <v>10</v>
      </c>
      <c r="G106" s="991">
        <v>51</v>
      </c>
      <c r="H106" s="990">
        <f t="shared" si="6"/>
        <v>2601</v>
      </c>
      <c r="I106" s="991">
        <v>53.76</v>
      </c>
      <c r="J106" s="990">
        <f t="shared" si="7"/>
        <v>2741.7599999999998</v>
      </c>
      <c r="K106" s="991">
        <v>80</v>
      </c>
      <c r="L106" s="990">
        <f t="shared" si="8"/>
        <v>4080</v>
      </c>
      <c r="M106" s="991">
        <v>51.31</v>
      </c>
      <c r="N106" s="990">
        <f t="shared" si="9"/>
        <v>2616.81</v>
      </c>
      <c r="O106" s="991">
        <v>46</v>
      </c>
      <c r="P106" s="990">
        <f t="shared" si="10"/>
        <v>2346</v>
      </c>
      <c r="Q106" s="991">
        <v>50.5</v>
      </c>
      <c r="R106" s="990">
        <f t="shared" si="11"/>
        <v>2575.5</v>
      </c>
    </row>
    <row r="107" spans="2:18" s="975" customFormat="1" x14ac:dyDescent="0.35">
      <c r="B107" s="977">
        <v>96</v>
      </c>
      <c r="C107" s="977">
        <v>661</v>
      </c>
      <c r="D107" s="983" t="s">
        <v>2185</v>
      </c>
      <c r="E107" s="977">
        <v>42</v>
      </c>
      <c r="F107" s="977" t="s">
        <v>10</v>
      </c>
      <c r="G107" s="991">
        <v>52</v>
      </c>
      <c r="H107" s="990">
        <f t="shared" si="6"/>
        <v>2184</v>
      </c>
      <c r="I107" s="991">
        <v>54.15</v>
      </c>
      <c r="J107" s="990">
        <f t="shared" si="7"/>
        <v>2274.2999999999997</v>
      </c>
      <c r="K107" s="991">
        <v>94</v>
      </c>
      <c r="L107" s="990">
        <f t="shared" si="8"/>
        <v>3948</v>
      </c>
      <c r="M107" s="991">
        <v>51.69</v>
      </c>
      <c r="N107" s="990">
        <f t="shared" si="9"/>
        <v>2170.98</v>
      </c>
      <c r="O107" s="991">
        <v>55</v>
      </c>
      <c r="P107" s="990">
        <f t="shared" si="10"/>
        <v>2310</v>
      </c>
      <c r="Q107" s="991">
        <v>50.5</v>
      </c>
      <c r="R107" s="990">
        <f t="shared" si="11"/>
        <v>2121</v>
      </c>
    </row>
    <row r="108" spans="2:18" s="975" customFormat="1" x14ac:dyDescent="0.35">
      <c r="B108" s="1955" t="s">
        <v>2186</v>
      </c>
      <c r="C108" s="1955"/>
      <c r="D108" s="1955"/>
      <c r="E108" s="977"/>
      <c r="F108" s="977"/>
      <c r="G108" s="991"/>
      <c r="H108" s="990">
        <f t="shared" si="6"/>
        <v>0</v>
      </c>
      <c r="I108" s="991"/>
      <c r="J108" s="990">
        <f t="shared" si="7"/>
        <v>0</v>
      </c>
      <c r="K108" s="991"/>
      <c r="L108" s="990">
        <f t="shared" si="8"/>
        <v>0</v>
      </c>
      <c r="M108" s="991"/>
      <c r="N108" s="990">
        <f t="shared" si="9"/>
        <v>0</v>
      </c>
      <c r="O108" s="997"/>
      <c r="P108" s="990">
        <f t="shared" si="10"/>
        <v>0</v>
      </c>
      <c r="Q108" s="991"/>
      <c r="R108" s="990">
        <f t="shared" si="11"/>
        <v>0</v>
      </c>
    </row>
    <row r="109" spans="2:18" s="975" customFormat="1" x14ac:dyDescent="0.35">
      <c r="B109" s="977">
        <v>97</v>
      </c>
      <c r="C109" s="977" t="s">
        <v>472</v>
      </c>
      <c r="D109" s="983" t="s">
        <v>2187</v>
      </c>
      <c r="E109" s="977">
        <v>1000</v>
      </c>
      <c r="F109" s="977" t="s">
        <v>3</v>
      </c>
      <c r="G109" s="991">
        <v>6.15</v>
      </c>
      <c r="H109" s="990">
        <f t="shared" si="6"/>
        <v>6150</v>
      </c>
      <c r="I109" s="991">
        <v>6.83</v>
      </c>
      <c r="J109" s="990">
        <f t="shared" si="7"/>
        <v>6830</v>
      </c>
      <c r="K109" s="991">
        <v>7</v>
      </c>
      <c r="L109" s="990">
        <f t="shared" si="8"/>
        <v>7000</v>
      </c>
      <c r="M109" s="991">
        <v>6.64</v>
      </c>
      <c r="N109" s="990">
        <f t="shared" si="9"/>
        <v>6640</v>
      </c>
      <c r="O109" s="991">
        <v>7</v>
      </c>
      <c r="P109" s="990">
        <f t="shared" si="10"/>
        <v>7000</v>
      </c>
      <c r="Q109" s="991">
        <v>6.5</v>
      </c>
      <c r="R109" s="990">
        <f t="shared" si="11"/>
        <v>6500</v>
      </c>
    </row>
    <row r="110" spans="2:18" s="975" customFormat="1" x14ac:dyDescent="0.35">
      <c r="B110" s="977">
        <v>98</v>
      </c>
      <c r="C110" s="977" t="s">
        <v>472</v>
      </c>
      <c r="D110" s="983" t="s">
        <v>2188</v>
      </c>
      <c r="E110" s="977">
        <v>1000</v>
      </c>
      <c r="F110" s="977" t="s">
        <v>3</v>
      </c>
      <c r="G110" s="991">
        <v>4.25</v>
      </c>
      <c r="H110" s="990">
        <f t="shared" si="6"/>
        <v>4250</v>
      </c>
      <c r="I110" s="991">
        <v>4.55</v>
      </c>
      <c r="J110" s="990">
        <f t="shared" si="7"/>
        <v>4550</v>
      </c>
      <c r="K110" s="991">
        <v>5</v>
      </c>
      <c r="L110" s="990">
        <f t="shared" si="8"/>
        <v>5000</v>
      </c>
      <c r="M110" s="991">
        <v>4.43</v>
      </c>
      <c r="N110" s="990">
        <f t="shared" si="9"/>
        <v>4430</v>
      </c>
      <c r="O110" s="991">
        <v>7.3</v>
      </c>
      <c r="P110" s="990">
        <f t="shared" si="10"/>
        <v>7300</v>
      </c>
      <c r="Q110" s="991">
        <v>4.5</v>
      </c>
      <c r="R110" s="990">
        <f t="shared" si="11"/>
        <v>4500</v>
      </c>
    </row>
    <row r="111" spans="2:18" s="975" customFormat="1" x14ac:dyDescent="0.35">
      <c r="B111" s="977">
        <v>99</v>
      </c>
      <c r="C111" s="977" t="s">
        <v>472</v>
      </c>
      <c r="D111" s="983" t="s">
        <v>2189</v>
      </c>
      <c r="E111" s="977">
        <v>4000</v>
      </c>
      <c r="F111" s="977" t="s">
        <v>3</v>
      </c>
      <c r="G111" s="991">
        <v>5.55</v>
      </c>
      <c r="H111" s="990">
        <f t="shared" si="6"/>
        <v>22200</v>
      </c>
      <c r="I111" s="991">
        <v>6.57</v>
      </c>
      <c r="J111" s="990">
        <f t="shared" si="7"/>
        <v>26280</v>
      </c>
      <c r="K111" s="991">
        <v>7</v>
      </c>
      <c r="L111" s="990">
        <f t="shared" si="8"/>
        <v>28000</v>
      </c>
      <c r="M111" s="991">
        <v>6.38</v>
      </c>
      <c r="N111" s="990">
        <f t="shared" si="9"/>
        <v>25520</v>
      </c>
      <c r="O111" s="991">
        <v>7</v>
      </c>
      <c r="P111" s="990">
        <f t="shared" si="10"/>
        <v>28000</v>
      </c>
      <c r="Q111" s="991">
        <v>6</v>
      </c>
      <c r="R111" s="990">
        <f t="shared" si="11"/>
        <v>24000</v>
      </c>
    </row>
    <row r="112" spans="2:18" s="975" customFormat="1" x14ac:dyDescent="0.35">
      <c r="B112" s="977">
        <v>100</v>
      </c>
      <c r="C112" s="977" t="s">
        <v>472</v>
      </c>
      <c r="D112" s="983" t="s">
        <v>2190</v>
      </c>
      <c r="E112" s="977">
        <v>5</v>
      </c>
      <c r="F112" s="977" t="s">
        <v>10</v>
      </c>
      <c r="G112" s="991">
        <v>3100</v>
      </c>
      <c r="H112" s="990">
        <f t="shared" si="6"/>
        <v>15500</v>
      </c>
      <c r="I112" s="991">
        <v>3514.5</v>
      </c>
      <c r="J112" s="990">
        <f t="shared" si="7"/>
        <v>17572.5</v>
      </c>
      <c r="K112" s="991">
        <v>3741</v>
      </c>
      <c r="L112" s="990">
        <f t="shared" si="8"/>
        <v>18705</v>
      </c>
      <c r="M112" s="991">
        <v>3414.98</v>
      </c>
      <c r="N112" s="990">
        <f t="shared" si="9"/>
        <v>17074.900000000001</v>
      </c>
      <c r="O112" s="991">
        <v>1950</v>
      </c>
      <c r="P112" s="990">
        <f t="shared" si="10"/>
        <v>9750</v>
      </c>
      <c r="Q112" s="991">
        <v>3291.5</v>
      </c>
      <c r="R112" s="990">
        <f t="shared" si="11"/>
        <v>16457.5</v>
      </c>
    </row>
    <row r="113" spans="2:18" s="975" customFormat="1" x14ac:dyDescent="0.35">
      <c r="B113" s="977">
        <v>101</v>
      </c>
      <c r="C113" s="977" t="s">
        <v>472</v>
      </c>
      <c r="D113" s="983" t="s">
        <v>2191</v>
      </c>
      <c r="E113" s="977">
        <v>4</v>
      </c>
      <c r="F113" s="977" t="s">
        <v>10</v>
      </c>
      <c r="G113" s="991">
        <v>8150</v>
      </c>
      <c r="H113" s="990">
        <f t="shared" si="6"/>
        <v>32600</v>
      </c>
      <c r="I113" s="991">
        <v>9049.7000000000007</v>
      </c>
      <c r="J113" s="990">
        <f t="shared" si="7"/>
        <v>36198.800000000003</v>
      </c>
      <c r="K113" s="991">
        <v>9634</v>
      </c>
      <c r="L113" s="1000">
        <f t="shared" si="8"/>
        <v>38536</v>
      </c>
      <c r="M113" s="991">
        <v>8793.44</v>
      </c>
      <c r="N113" s="990">
        <f t="shared" si="9"/>
        <v>35173.760000000002</v>
      </c>
      <c r="O113" s="991">
        <v>8350</v>
      </c>
      <c r="P113" s="990">
        <f t="shared" si="10"/>
        <v>33400</v>
      </c>
      <c r="Q113" s="991">
        <v>8475.5</v>
      </c>
      <c r="R113" s="990">
        <f t="shared" si="11"/>
        <v>33902</v>
      </c>
    </row>
    <row r="114" spans="2:18" s="975" customFormat="1" x14ac:dyDescent="0.35">
      <c r="B114" s="977">
        <v>102</v>
      </c>
      <c r="C114" s="977" t="s">
        <v>472</v>
      </c>
      <c r="D114" s="983" t="s">
        <v>2192</v>
      </c>
      <c r="E114" s="977">
        <v>5</v>
      </c>
      <c r="F114" s="977" t="s">
        <v>10</v>
      </c>
      <c r="G114" s="991">
        <v>2550</v>
      </c>
      <c r="H114" s="990">
        <f t="shared" si="6"/>
        <v>12750</v>
      </c>
      <c r="I114" s="991">
        <v>2854.5</v>
      </c>
      <c r="J114" s="990">
        <f t="shared" si="7"/>
        <v>14272.5</v>
      </c>
      <c r="K114" s="991">
        <v>3039</v>
      </c>
      <c r="L114" s="990">
        <f t="shared" si="8"/>
        <v>15195</v>
      </c>
      <c r="M114" s="991">
        <v>2773.67</v>
      </c>
      <c r="N114" s="990">
        <f t="shared" si="9"/>
        <v>13868.35</v>
      </c>
      <c r="O114" s="991">
        <v>1800</v>
      </c>
      <c r="P114" s="990">
        <f t="shared" si="10"/>
        <v>9000</v>
      </c>
      <c r="Q114" s="991">
        <v>2673.5</v>
      </c>
      <c r="R114" s="990">
        <f t="shared" si="11"/>
        <v>13367.5</v>
      </c>
    </row>
    <row r="115" spans="2:18" s="975" customFormat="1" x14ac:dyDescent="0.35">
      <c r="B115" s="977">
        <v>103</v>
      </c>
      <c r="C115" s="977" t="s">
        <v>472</v>
      </c>
      <c r="D115" s="983" t="s">
        <v>2193</v>
      </c>
      <c r="E115" s="977">
        <v>5</v>
      </c>
      <c r="F115" s="977" t="s">
        <v>10</v>
      </c>
      <c r="G115" s="991">
        <v>573</v>
      </c>
      <c r="H115" s="990">
        <f t="shared" si="6"/>
        <v>2865</v>
      </c>
      <c r="I115" s="991">
        <v>671</v>
      </c>
      <c r="J115" s="990">
        <f t="shared" si="7"/>
        <v>3355</v>
      </c>
      <c r="K115" s="991">
        <v>714</v>
      </c>
      <c r="L115" s="990">
        <f t="shared" si="8"/>
        <v>3570</v>
      </c>
      <c r="M115" s="991">
        <v>652</v>
      </c>
      <c r="N115" s="990">
        <f t="shared" si="9"/>
        <v>3260</v>
      </c>
      <c r="O115" s="991">
        <v>275</v>
      </c>
      <c r="P115" s="990">
        <f t="shared" si="10"/>
        <v>1375</v>
      </c>
      <c r="Q115" s="991">
        <v>628.5</v>
      </c>
      <c r="R115" s="990">
        <f t="shared" si="11"/>
        <v>3142.5</v>
      </c>
    </row>
    <row r="116" spans="2:18" s="975" customFormat="1" x14ac:dyDescent="0.35">
      <c r="B116" s="977">
        <v>104</v>
      </c>
      <c r="C116" s="977" t="s">
        <v>472</v>
      </c>
      <c r="D116" s="983" t="s">
        <v>2194</v>
      </c>
      <c r="E116" s="977">
        <v>1</v>
      </c>
      <c r="F116" s="977" t="s">
        <v>100</v>
      </c>
      <c r="G116" s="991">
        <v>2575</v>
      </c>
      <c r="H116" s="990">
        <f t="shared" si="6"/>
        <v>2575</v>
      </c>
      <c r="I116" s="991">
        <v>3125.1</v>
      </c>
      <c r="J116" s="990">
        <f t="shared" si="7"/>
        <v>3125.1</v>
      </c>
      <c r="K116" s="991">
        <v>3327</v>
      </c>
      <c r="L116" s="990">
        <f t="shared" si="8"/>
        <v>3327</v>
      </c>
      <c r="M116" s="991">
        <v>3036.61</v>
      </c>
      <c r="N116" s="990">
        <f t="shared" si="9"/>
        <v>3036.61</v>
      </c>
      <c r="O116" s="991">
        <v>3450</v>
      </c>
      <c r="P116" s="990">
        <f t="shared" si="10"/>
        <v>3450</v>
      </c>
      <c r="Q116" s="991">
        <v>2927</v>
      </c>
      <c r="R116" s="990">
        <f t="shared" si="11"/>
        <v>2927</v>
      </c>
    </row>
    <row r="117" spans="2:18" s="975" customFormat="1" x14ac:dyDescent="0.35">
      <c r="B117" s="977">
        <v>105</v>
      </c>
      <c r="C117" s="977" t="s">
        <v>472</v>
      </c>
      <c r="D117" s="983" t="s">
        <v>2195</v>
      </c>
      <c r="E117" s="977">
        <v>1</v>
      </c>
      <c r="F117" s="977" t="s">
        <v>10</v>
      </c>
      <c r="G117" s="991">
        <v>7375</v>
      </c>
      <c r="H117" s="990">
        <f t="shared" si="6"/>
        <v>7375</v>
      </c>
      <c r="I117" s="991">
        <v>9148.7000000000007</v>
      </c>
      <c r="J117" s="990">
        <f t="shared" si="7"/>
        <v>9148.7000000000007</v>
      </c>
      <c r="K117" s="991">
        <v>9739</v>
      </c>
      <c r="L117" s="990">
        <f t="shared" si="8"/>
        <v>9739</v>
      </c>
      <c r="M117" s="991">
        <v>8889.64</v>
      </c>
      <c r="N117" s="990">
        <f t="shared" si="9"/>
        <v>8889.64</v>
      </c>
      <c r="O117" s="991">
        <v>8200</v>
      </c>
      <c r="P117" s="990">
        <f t="shared" si="10"/>
        <v>8200</v>
      </c>
      <c r="Q117" s="991">
        <v>8568.5</v>
      </c>
      <c r="R117" s="990">
        <f t="shared" si="11"/>
        <v>8568.5</v>
      </c>
    </row>
    <row r="118" spans="2:18" s="975" customFormat="1" x14ac:dyDescent="0.35">
      <c r="B118" s="977">
        <v>106</v>
      </c>
      <c r="C118" s="977" t="s">
        <v>472</v>
      </c>
      <c r="D118" s="983" t="s">
        <v>2196</v>
      </c>
      <c r="E118" s="977">
        <v>1</v>
      </c>
      <c r="F118" s="977" t="s">
        <v>10</v>
      </c>
      <c r="G118" s="991">
        <v>1875</v>
      </c>
      <c r="H118" s="990">
        <f t="shared" si="6"/>
        <v>1875</v>
      </c>
      <c r="I118" s="991">
        <v>2653.2</v>
      </c>
      <c r="J118" s="990">
        <f t="shared" si="7"/>
        <v>2653.2</v>
      </c>
      <c r="K118" s="991">
        <v>2824</v>
      </c>
      <c r="L118" s="990">
        <f t="shared" si="8"/>
        <v>2824</v>
      </c>
      <c r="M118" s="991">
        <v>2578.0700000000002</v>
      </c>
      <c r="N118" s="990">
        <f t="shared" si="9"/>
        <v>2578.0700000000002</v>
      </c>
      <c r="O118" s="991">
        <v>1550</v>
      </c>
      <c r="P118" s="990">
        <f t="shared" si="10"/>
        <v>1550</v>
      </c>
      <c r="Q118" s="991">
        <v>2485</v>
      </c>
      <c r="R118" s="990">
        <f t="shared" si="11"/>
        <v>2485</v>
      </c>
    </row>
    <row r="119" spans="2:18" s="975" customFormat="1" x14ac:dyDescent="0.35">
      <c r="B119" s="977">
        <v>107</v>
      </c>
      <c r="C119" s="977" t="s">
        <v>472</v>
      </c>
      <c r="D119" s="983" t="s">
        <v>2193</v>
      </c>
      <c r="E119" s="977">
        <v>1</v>
      </c>
      <c r="F119" s="977" t="s">
        <v>10</v>
      </c>
      <c r="G119" s="991">
        <v>575</v>
      </c>
      <c r="H119" s="990">
        <f t="shared" si="6"/>
        <v>575</v>
      </c>
      <c r="I119" s="991">
        <v>643.5</v>
      </c>
      <c r="J119" s="990">
        <f t="shared" si="7"/>
        <v>643.5</v>
      </c>
      <c r="K119" s="991">
        <v>685</v>
      </c>
      <c r="L119" s="990">
        <f t="shared" si="8"/>
        <v>685</v>
      </c>
      <c r="M119" s="991">
        <v>625.28</v>
      </c>
      <c r="N119" s="990">
        <f t="shared" si="9"/>
        <v>625.28</v>
      </c>
      <c r="O119" s="991">
        <v>275</v>
      </c>
      <c r="P119" s="990">
        <f t="shared" si="10"/>
        <v>275</v>
      </c>
      <c r="Q119" s="991">
        <v>602.5</v>
      </c>
      <c r="R119" s="990">
        <f t="shared" si="11"/>
        <v>602.5</v>
      </c>
    </row>
    <row r="120" spans="2:18" s="975" customFormat="1" x14ac:dyDescent="0.35">
      <c r="B120" s="977">
        <v>108</v>
      </c>
      <c r="C120" s="977" t="s">
        <v>472</v>
      </c>
      <c r="D120" s="983" t="s">
        <v>2197</v>
      </c>
      <c r="E120" s="977">
        <v>4</v>
      </c>
      <c r="F120" s="977" t="s">
        <v>10</v>
      </c>
      <c r="G120" s="991">
        <v>4600</v>
      </c>
      <c r="H120" s="990">
        <f t="shared" si="6"/>
        <v>18400</v>
      </c>
      <c r="I120" s="991">
        <v>6501</v>
      </c>
      <c r="J120" s="990">
        <f t="shared" si="7"/>
        <v>26004</v>
      </c>
      <c r="K120" s="1003">
        <v>6920</v>
      </c>
      <c r="L120" s="990">
        <f t="shared" si="8"/>
        <v>27680</v>
      </c>
      <c r="M120" s="1003">
        <v>6316.91</v>
      </c>
      <c r="N120" s="990">
        <f t="shared" si="9"/>
        <v>25267.64</v>
      </c>
      <c r="O120" s="991">
        <v>900</v>
      </c>
      <c r="P120" s="990">
        <f t="shared" si="10"/>
        <v>3600</v>
      </c>
      <c r="Q120" s="1003">
        <v>6088.5</v>
      </c>
      <c r="R120" s="990">
        <f t="shared" si="11"/>
        <v>24354</v>
      </c>
    </row>
    <row r="121" spans="2:18" s="975" customFormat="1" x14ac:dyDescent="0.35">
      <c r="B121" s="977">
        <v>109</v>
      </c>
      <c r="C121" s="977" t="s">
        <v>472</v>
      </c>
      <c r="D121" s="983" t="s">
        <v>2198</v>
      </c>
      <c r="E121" s="978">
        <v>6</v>
      </c>
      <c r="F121" s="977" t="s">
        <v>10</v>
      </c>
      <c r="G121" s="991">
        <v>670</v>
      </c>
      <c r="H121" s="990">
        <f t="shared" si="6"/>
        <v>4020</v>
      </c>
      <c r="I121" s="991">
        <v>797.5</v>
      </c>
      <c r="J121" s="990">
        <f t="shared" si="7"/>
        <v>4785</v>
      </c>
      <c r="K121" s="991">
        <v>849</v>
      </c>
      <c r="L121" s="990">
        <f t="shared" si="8"/>
        <v>5094</v>
      </c>
      <c r="M121" s="991">
        <v>774.92</v>
      </c>
      <c r="N121" s="990">
        <f t="shared" si="9"/>
        <v>4649.5199999999995</v>
      </c>
      <c r="O121" s="1003">
        <v>780</v>
      </c>
      <c r="P121" s="990">
        <f t="shared" si="10"/>
        <v>4680</v>
      </c>
      <c r="Q121" s="991">
        <v>747</v>
      </c>
      <c r="R121" s="990">
        <f t="shared" si="11"/>
        <v>4482</v>
      </c>
    </row>
    <row r="122" spans="2:18" s="975" customFormat="1" x14ac:dyDescent="0.35">
      <c r="B122" s="977">
        <v>110</v>
      </c>
      <c r="C122" s="977" t="s">
        <v>472</v>
      </c>
      <c r="D122" s="983" t="s">
        <v>2199</v>
      </c>
      <c r="E122" s="978">
        <v>6</v>
      </c>
      <c r="F122" s="977" t="s">
        <v>10</v>
      </c>
      <c r="G122" s="991">
        <v>975</v>
      </c>
      <c r="H122" s="990">
        <f t="shared" si="6"/>
        <v>5850</v>
      </c>
      <c r="I122" s="991">
        <v>1340.9</v>
      </c>
      <c r="J122" s="990">
        <f t="shared" si="7"/>
        <v>8045.4000000000005</v>
      </c>
      <c r="K122" s="991">
        <v>1427</v>
      </c>
      <c r="L122" s="990">
        <f t="shared" si="8"/>
        <v>8562</v>
      </c>
      <c r="M122" s="991">
        <v>1302.93</v>
      </c>
      <c r="N122" s="990">
        <f t="shared" si="9"/>
        <v>7817.58</v>
      </c>
      <c r="O122" s="991">
        <v>850</v>
      </c>
      <c r="P122" s="990">
        <f t="shared" si="10"/>
        <v>5100</v>
      </c>
      <c r="Q122" s="991">
        <v>1256</v>
      </c>
      <c r="R122" s="990">
        <f t="shared" si="11"/>
        <v>7536</v>
      </c>
    </row>
    <row r="123" spans="2:18" s="975" customFormat="1" x14ac:dyDescent="0.35">
      <c r="B123" s="977">
        <v>111</v>
      </c>
      <c r="C123" s="977" t="s">
        <v>472</v>
      </c>
      <c r="D123" s="983" t="s">
        <v>2200</v>
      </c>
      <c r="E123" s="977">
        <v>1</v>
      </c>
      <c r="F123" s="977" t="s">
        <v>10</v>
      </c>
      <c r="G123" s="991">
        <v>3300</v>
      </c>
      <c r="H123" s="990">
        <f t="shared" si="6"/>
        <v>3300</v>
      </c>
      <c r="I123" s="991">
        <v>4127.2</v>
      </c>
      <c r="J123" s="990">
        <f t="shared" si="7"/>
        <v>4127.2</v>
      </c>
      <c r="K123" s="991">
        <v>4393</v>
      </c>
      <c r="L123" s="990">
        <f t="shared" si="8"/>
        <v>4393</v>
      </c>
      <c r="M123" s="991">
        <v>4010.33</v>
      </c>
      <c r="N123" s="990">
        <f t="shared" si="9"/>
        <v>4010.33</v>
      </c>
      <c r="O123" s="991">
        <v>3300</v>
      </c>
      <c r="P123" s="990">
        <f t="shared" si="10"/>
        <v>3300</v>
      </c>
      <c r="Q123" s="991">
        <v>3865.5</v>
      </c>
      <c r="R123" s="990">
        <f t="shared" si="11"/>
        <v>3865.5</v>
      </c>
    </row>
    <row r="124" spans="2:18" s="975" customFormat="1" x14ac:dyDescent="0.35">
      <c r="B124" s="977">
        <v>112</v>
      </c>
      <c r="C124" s="977" t="s">
        <v>472</v>
      </c>
      <c r="D124" s="983" t="s">
        <v>2201</v>
      </c>
      <c r="E124" s="977">
        <v>1000</v>
      </c>
      <c r="F124" s="977" t="s">
        <v>3</v>
      </c>
      <c r="G124" s="991">
        <v>5.85</v>
      </c>
      <c r="H124" s="990">
        <f t="shared" si="6"/>
        <v>5850</v>
      </c>
      <c r="I124" s="991">
        <v>7.01</v>
      </c>
      <c r="J124" s="990">
        <f t="shared" si="7"/>
        <v>7010</v>
      </c>
      <c r="K124" s="991">
        <v>7</v>
      </c>
      <c r="L124" s="990">
        <f t="shared" si="8"/>
        <v>7000</v>
      </c>
      <c r="M124" s="991">
        <v>6.81</v>
      </c>
      <c r="N124" s="990">
        <f t="shared" si="9"/>
        <v>6810</v>
      </c>
      <c r="O124" s="991">
        <v>11.85</v>
      </c>
      <c r="P124" s="990">
        <f t="shared" si="10"/>
        <v>11850</v>
      </c>
      <c r="Q124" s="991">
        <v>6.5</v>
      </c>
      <c r="R124" s="990">
        <f t="shared" si="11"/>
        <v>6500</v>
      </c>
    </row>
    <row r="125" spans="2:18" s="975" customFormat="1" x14ac:dyDescent="0.35">
      <c r="B125" s="977">
        <v>113</v>
      </c>
      <c r="C125" s="977" t="s">
        <v>472</v>
      </c>
      <c r="D125" s="983" t="s">
        <v>2202</v>
      </c>
      <c r="E125" s="977">
        <v>3500</v>
      </c>
      <c r="F125" s="977" t="s">
        <v>3</v>
      </c>
      <c r="G125" s="991">
        <v>3.9</v>
      </c>
      <c r="H125" s="990">
        <f t="shared" si="6"/>
        <v>13650</v>
      </c>
      <c r="I125" s="991">
        <v>4.55</v>
      </c>
      <c r="J125" s="990">
        <f t="shared" si="7"/>
        <v>15925</v>
      </c>
      <c r="K125" s="991">
        <v>5</v>
      </c>
      <c r="L125" s="990">
        <f t="shared" si="8"/>
        <v>17500</v>
      </c>
      <c r="M125" s="991">
        <v>4.43</v>
      </c>
      <c r="N125" s="990">
        <f t="shared" si="9"/>
        <v>15504.999999999998</v>
      </c>
      <c r="O125" s="991">
        <v>7.3</v>
      </c>
      <c r="P125" s="990">
        <f t="shared" si="10"/>
        <v>25550</v>
      </c>
      <c r="Q125" s="991">
        <v>4.5</v>
      </c>
      <c r="R125" s="990">
        <f t="shared" si="11"/>
        <v>15750</v>
      </c>
    </row>
    <row r="126" spans="2:18" s="975" customFormat="1" x14ac:dyDescent="0.35">
      <c r="B126" s="977">
        <v>114</v>
      </c>
      <c r="C126" s="977" t="s">
        <v>472</v>
      </c>
      <c r="D126" s="983" t="s">
        <v>2203</v>
      </c>
      <c r="E126" s="977">
        <v>300</v>
      </c>
      <c r="F126" s="977" t="s">
        <v>3</v>
      </c>
      <c r="G126" s="991">
        <v>14</v>
      </c>
      <c r="H126" s="990">
        <f t="shared" si="6"/>
        <v>4200</v>
      </c>
      <c r="I126" s="991">
        <v>17.440000000000001</v>
      </c>
      <c r="J126" s="990">
        <f t="shared" si="7"/>
        <v>5232</v>
      </c>
      <c r="K126" s="991">
        <v>19</v>
      </c>
      <c r="L126" s="990">
        <f t="shared" si="8"/>
        <v>5700</v>
      </c>
      <c r="M126" s="991">
        <v>16.940000000000001</v>
      </c>
      <c r="N126" s="990">
        <f t="shared" si="9"/>
        <v>5082</v>
      </c>
      <c r="O126" s="991">
        <v>13.6</v>
      </c>
      <c r="P126" s="990">
        <f t="shared" si="10"/>
        <v>4080</v>
      </c>
      <c r="Q126" s="991">
        <v>16.5</v>
      </c>
      <c r="R126" s="990">
        <f t="shared" si="11"/>
        <v>4950</v>
      </c>
    </row>
    <row r="127" spans="2:18" s="975" customFormat="1" x14ac:dyDescent="0.35">
      <c r="B127" s="977">
        <v>115</v>
      </c>
      <c r="C127" s="977" t="s">
        <v>472</v>
      </c>
      <c r="D127" s="983" t="s">
        <v>2204</v>
      </c>
      <c r="E127" s="977">
        <v>2000</v>
      </c>
      <c r="F127" s="977" t="s">
        <v>3</v>
      </c>
      <c r="G127" s="991">
        <v>10.25</v>
      </c>
      <c r="H127" s="990">
        <f t="shared" si="6"/>
        <v>20500</v>
      </c>
      <c r="I127" s="991">
        <v>12.88</v>
      </c>
      <c r="J127" s="990">
        <f t="shared" si="7"/>
        <v>25760</v>
      </c>
      <c r="K127" s="991">
        <v>14</v>
      </c>
      <c r="L127" s="990">
        <f t="shared" si="8"/>
        <v>28000</v>
      </c>
      <c r="M127" s="991">
        <v>12.52</v>
      </c>
      <c r="N127" s="990">
        <f t="shared" si="9"/>
        <v>25040</v>
      </c>
      <c r="O127" s="991">
        <v>10.5</v>
      </c>
      <c r="P127" s="990">
        <f t="shared" si="10"/>
        <v>21000</v>
      </c>
      <c r="Q127" s="991">
        <v>12</v>
      </c>
      <c r="R127" s="990">
        <f t="shared" si="11"/>
        <v>24000</v>
      </c>
    </row>
    <row r="128" spans="2:18" s="975" customFormat="1" x14ac:dyDescent="0.35">
      <c r="B128" s="977">
        <v>116</v>
      </c>
      <c r="C128" s="977" t="s">
        <v>472</v>
      </c>
      <c r="D128" s="983" t="s">
        <v>2205</v>
      </c>
      <c r="E128" s="977">
        <v>8000</v>
      </c>
      <c r="F128" s="977" t="s">
        <v>3</v>
      </c>
      <c r="G128" s="991">
        <v>6.55</v>
      </c>
      <c r="H128" s="990">
        <f t="shared" si="6"/>
        <v>52400</v>
      </c>
      <c r="I128" s="991">
        <v>7.54</v>
      </c>
      <c r="J128" s="990">
        <f t="shared" si="7"/>
        <v>60320</v>
      </c>
      <c r="K128" s="991">
        <v>8</v>
      </c>
      <c r="L128" s="990">
        <f t="shared" si="8"/>
        <v>64000</v>
      </c>
      <c r="M128" s="991">
        <v>7.32</v>
      </c>
      <c r="N128" s="990">
        <f t="shared" si="9"/>
        <v>58560</v>
      </c>
      <c r="O128" s="991">
        <v>6.3</v>
      </c>
      <c r="P128" s="990">
        <f t="shared" si="10"/>
        <v>50400</v>
      </c>
      <c r="Q128" s="991">
        <v>7</v>
      </c>
      <c r="R128" s="990">
        <f t="shared" si="11"/>
        <v>56000</v>
      </c>
    </row>
    <row r="129" spans="2:18" s="975" customFormat="1" x14ac:dyDescent="0.35">
      <c r="B129" s="977">
        <v>117</v>
      </c>
      <c r="C129" s="977" t="s">
        <v>472</v>
      </c>
      <c r="D129" s="983" t="s">
        <v>2206</v>
      </c>
      <c r="E129" s="977">
        <v>4000</v>
      </c>
      <c r="F129" s="977" t="s">
        <v>3</v>
      </c>
      <c r="G129" s="991">
        <v>5.55</v>
      </c>
      <c r="H129" s="990">
        <f t="shared" si="6"/>
        <v>22200</v>
      </c>
      <c r="I129" s="991">
        <v>6.88</v>
      </c>
      <c r="J129" s="990">
        <f t="shared" si="7"/>
        <v>27520</v>
      </c>
      <c r="K129" s="991">
        <v>7</v>
      </c>
      <c r="L129" s="990">
        <f t="shared" si="8"/>
        <v>28000</v>
      </c>
      <c r="M129" s="991">
        <v>6.68</v>
      </c>
      <c r="N129" s="990">
        <f t="shared" si="9"/>
        <v>26720</v>
      </c>
      <c r="O129" s="991">
        <v>5.5</v>
      </c>
      <c r="P129" s="990">
        <f t="shared" si="10"/>
        <v>22000</v>
      </c>
      <c r="Q129" s="991">
        <v>6.5</v>
      </c>
      <c r="R129" s="990">
        <f t="shared" si="11"/>
        <v>26000</v>
      </c>
    </row>
    <row r="130" spans="2:18" s="975" customFormat="1" x14ac:dyDescent="0.35">
      <c r="B130" s="977">
        <v>118</v>
      </c>
      <c r="C130" s="977" t="s">
        <v>472</v>
      </c>
      <c r="D130" s="983" t="s">
        <v>2207</v>
      </c>
      <c r="E130" s="977">
        <v>100</v>
      </c>
      <c r="F130" s="977" t="s">
        <v>3</v>
      </c>
      <c r="G130" s="991">
        <v>4.5</v>
      </c>
      <c r="H130" s="990">
        <f t="shared" si="6"/>
        <v>450</v>
      </c>
      <c r="I130" s="991">
        <v>5.83</v>
      </c>
      <c r="J130" s="990">
        <f t="shared" si="7"/>
        <v>583</v>
      </c>
      <c r="K130" s="991">
        <v>6</v>
      </c>
      <c r="L130" s="990">
        <f t="shared" si="8"/>
        <v>600</v>
      </c>
      <c r="M130" s="991">
        <v>5.67</v>
      </c>
      <c r="N130" s="990">
        <f t="shared" si="9"/>
        <v>567</v>
      </c>
      <c r="O130" s="991">
        <v>5</v>
      </c>
      <c r="P130" s="990">
        <f t="shared" si="10"/>
        <v>500</v>
      </c>
      <c r="Q130" s="991">
        <v>5.5</v>
      </c>
      <c r="R130" s="990">
        <f t="shared" si="11"/>
        <v>550</v>
      </c>
    </row>
    <row r="131" spans="2:18" s="975" customFormat="1" x14ac:dyDescent="0.35">
      <c r="B131" s="977">
        <v>119</v>
      </c>
      <c r="C131" s="977" t="s">
        <v>472</v>
      </c>
      <c r="D131" s="983" t="s">
        <v>2208</v>
      </c>
      <c r="E131" s="977">
        <v>1000</v>
      </c>
      <c r="F131" s="977" t="s">
        <v>3</v>
      </c>
      <c r="G131" s="991">
        <v>4</v>
      </c>
      <c r="H131" s="990">
        <f t="shared" si="6"/>
        <v>4000</v>
      </c>
      <c r="I131" s="991">
        <v>4.6399999999999997</v>
      </c>
      <c r="J131" s="990">
        <f t="shared" si="7"/>
        <v>4640</v>
      </c>
      <c r="K131" s="991">
        <v>5</v>
      </c>
      <c r="L131" s="990">
        <f t="shared" si="8"/>
        <v>5000</v>
      </c>
      <c r="M131" s="991">
        <v>4.51</v>
      </c>
      <c r="N131" s="990">
        <f t="shared" si="9"/>
        <v>4510</v>
      </c>
      <c r="O131" s="991">
        <v>4</v>
      </c>
      <c r="P131" s="990">
        <f t="shared" si="10"/>
        <v>4000</v>
      </c>
      <c r="Q131" s="991">
        <v>4.5</v>
      </c>
      <c r="R131" s="990">
        <f t="shared" si="11"/>
        <v>4500</v>
      </c>
    </row>
    <row r="132" spans="2:18" s="975" customFormat="1" x14ac:dyDescent="0.35">
      <c r="B132" s="977">
        <v>120</v>
      </c>
      <c r="C132" s="977" t="s">
        <v>472</v>
      </c>
      <c r="D132" s="983" t="s">
        <v>2209</v>
      </c>
      <c r="E132" s="977">
        <v>2500</v>
      </c>
      <c r="F132" s="977" t="s">
        <v>3</v>
      </c>
      <c r="G132" s="991">
        <v>2</v>
      </c>
      <c r="H132" s="990">
        <f t="shared" si="6"/>
        <v>5000</v>
      </c>
      <c r="I132" s="991">
        <v>2.79</v>
      </c>
      <c r="J132" s="990">
        <f t="shared" si="7"/>
        <v>6975</v>
      </c>
      <c r="K132" s="991">
        <v>3</v>
      </c>
      <c r="L132" s="990">
        <f t="shared" si="8"/>
        <v>7500</v>
      </c>
      <c r="M132" s="991">
        <v>2.71</v>
      </c>
      <c r="N132" s="990">
        <f t="shared" si="9"/>
        <v>6775</v>
      </c>
      <c r="O132" s="991">
        <v>2.25</v>
      </c>
      <c r="P132" s="990">
        <f t="shared" si="10"/>
        <v>5625</v>
      </c>
      <c r="Q132" s="991">
        <v>2.5</v>
      </c>
      <c r="R132" s="990">
        <f t="shared" si="11"/>
        <v>6250</v>
      </c>
    </row>
    <row r="133" spans="2:18" s="975" customFormat="1" x14ac:dyDescent="0.35">
      <c r="B133" s="977">
        <v>121</v>
      </c>
      <c r="C133" s="977" t="s">
        <v>472</v>
      </c>
      <c r="D133" s="983" t="s">
        <v>2210</v>
      </c>
      <c r="E133" s="977">
        <v>2000</v>
      </c>
      <c r="F133" s="977" t="s">
        <v>3</v>
      </c>
      <c r="G133" s="991">
        <v>1.5</v>
      </c>
      <c r="H133" s="990">
        <f t="shared" si="6"/>
        <v>3000</v>
      </c>
      <c r="I133" s="991">
        <v>2.09</v>
      </c>
      <c r="J133" s="990">
        <f t="shared" si="7"/>
        <v>4180</v>
      </c>
      <c r="K133" s="991">
        <v>2</v>
      </c>
      <c r="L133" s="990">
        <f t="shared" si="8"/>
        <v>4000</v>
      </c>
      <c r="M133" s="991">
        <v>2.0299999999999998</v>
      </c>
      <c r="N133" s="990">
        <f t="shared" si="9"/>
        <v>4059.9999999999995</v>
      </c>
      <c r="O133" s="991">
        <v>1.8</v>
      </c>
      <c r="P133" s="990">
        <f t="shared" si="10"/>
        <v>3600</v>
      </c>
      <c r="Q133" s="991">
        <v>2</v>
      </c>
      <c r="R133" s="990">
        <f t="shared" si="11"/>
        <v>4000</v>
      </c>
    </row>
    <row r="134" spans="2:18" s="975" customFormat="1" x14ac:dyDescent="0.35">
      <c r="B134" s="977">
        <v>122</v>
      </c>
      <c r="C134" s="977" t="s">
        <v>472</v>
      </c>
      <c r="D134" s="983" t="s">
        <v>2211</v>
      </c>
      <c r="E134" s="977">
        <v>44</v>
      </c>
      <c r="F134" s="977" t="s">
        <v>10</v>
      </c>
      <c r="G134" s="991">
        <v>1050</v>
      </c>
      <c r="H134" s="990">
        <f t="shared" si="6"/>
        <v>46200</v>
      </c>
      <c r="I134" s="991">
        <v>1292.5</v>
      </c>
      <c r="J134" s="990">
        <f t="shared" si="7"/>
        <v>56870</v>
      </c>
      <c r="K134" s="991">
        <v>1376</v>
      </c>
      <c r="L134" s="990">
        <f t="shared" si="8"/>
        <v>60544</v>
      </c>
      <c r="M134" s="991">
        <v>1255.9000000000001</v>
      </c>
      <c r="N134" s="990">
        <f t="shared" si="9"/>
        <v>55259.600000000006</v>
      </c>
      <c r="O134" s="991">
        <v>500</v>
      </c>
      <c r="P134" s="990">
        <f t="shared" si="10"/>
        <v>22000</v>
      </c>
      <c r="Q134" s="991">
        <v>1210.5</v>
      </c>
      <c r="R134" s="990">
        <f t="shared" si="11"/>
        <v>53262</v>
      </c>
    </row>
    <row r="135" spans="2:18" s="975" customFormat="1" x14ac:dyDescent="0.35">
      <c r="B135" s="977">
        <v>123</v>
      </c>
      <c r="C135" s="977" t="s">
        <v>472</v>
      </c>
      <c r="D135" s="983" t="s">
        <v>2212</v>
      </c>
      <c r="E135" s="977">
        <v>24</v>
      </c>
      <c r="F135" s="977" t="s">
        <v>10</v>
      </c>
      <c r="G135" s="991">
        <v>90</v>
      </c>
      <c r="H135" s="990">
        <f t="shared" si="6"/>
        <v>2160</v>
      </c>
      <c r="I135" s="991">
        <v>106.7</v>
      </c>
      <c r="J135" s="990">
        <f t="shared" si="7"/>
        <v>2560.8000000000002</v>
      </c>
      <c r="K135" s="991">
        <v>114</v>
      </c>
      <c r="L135" s="990">
        <f t="shared" si="8"/>
        <v>2736</v>
      </c>
      <c r="M135" s="991">
        <v>103.68</v>
      </c>
      <c r="N135" s="990">
        <f t="shared" si="9"/>
        <v>2488.3200000000002</v>
      </c>
      <c r="O135" s="991">
        <v>118</v>
      </c>
      <c r="P135" s="990">
        <f t="shared" si="10"/>
        <v>2832</v>
      </c>
      <c r="Q135" s="991">
        <v>100</v>
      </c>
      <c r="R135" s="990">
        <f t="shared" si="11"/>
        <v>2400</v>
      </c>
    </row>
    <row r="136" spans="2:18" s="975" customFormat="1" x14ac:dyDescent="0.35">
      <c r="B136" s="977">
        <v>124</v>
      </c>
      <c r="C136" s="977" t="s">
        <v>472</v>
      </c>
      <c r="D136" s="983" t="s">
        <v>2213</v>
      </c>
      <c r="E136" s="977">
        <v>1</v>
      </c>
      <c r="F136" s="977" t="s">
        <v>100</v>
      </c>
      <c r="G136" s="991">
        <v>4250</v>
      </c>
      <c r="H136" s="990">
        <f t="shared" si="6"/>
        <v>4250</v>
      </c>
      <c r="I136" s="991">
        <v>5049</v>
      </c>
      <c r="J136" s="990">
        <f t="shared" si="7"/>
        <v>5049</v>
      </c>
      <c r="K136" s="991">
        <v>5375</v>
      </c>
      <c r="L136" s="990">
        <f t="shared" si="8"/>
        <v>5375</v>
      </c>
      <c r="M136" s="991">
        <v>4906.03</v>
      </c>
      <c r="N136" s="990">
        <f t="shared" si="9"/>
        <v>4906.03</v>
      </c>
      <c r="O136" s="991">
        <v>8900</v>
      </c>
      <c r="P136" s="990">
        <f t="shared" si="10"/>
        <v>8900</v>
      </c>
      <c r="Q136" s="991">
        <v>4729</v>
      </c>
      <c r="R136" s="990">
        <f t="shared" si="11"/>
        <v>4729</v>
      </c>
    </row>
    <row r="137" spans="2:18" s="975" customFormat="1" x14ac:dyDescent="0.35">
      <c r="B137" s="1955" t="s">
        <v>291</v>
      </c>
      <c r="C137" s="1955"/>
      <c r="D137" s="1955"/>
      <c r="E137" s="977"/>
      <c r="F137" s="977"/>
      <c r="G137" s="991"/>
      <c r="H137" s="990">
        <f t="shared" si="6"/>
        <v>0</v>
      </c>
      <c r="I137" s="991"/>
      <c r="J137" s="990">
        <f t="shared" si="7"/>
        <v>0</v>
      </c>
      <c r="K137" s="991"/>
      <c r="L137" s="990">
        <f t="shared" si="8"/>
        <v>0</v>
      </c>
      <c r="M137" s="991"/>
      <c r="N137" s="990">
        <f t="shared" si="9"/>
        <v>0</v>
      </c>
      <c r="O137" s="991"/>
      <c r="P137" s="990">
        <f t="shared" si="10"/>
        <v>0</v>
      </c>
      <c r="Q137" s="991"/>
      <c r="R137" s="990">
        <f t="shared" si="11"/>
        <v>0</v>
      </c>
    </row>
    <row r="138" spans="2:18" s="975" customFormat="1" x14ac:dyDescent="0.35">
      <c r="B138" s="977">
        <v>125</v>
      </c>
      <c r="C138" s="977" t="s">
        <v>472</v>
      </c>
      <c r="D138" s="983" t="s">
        <v>2214</v>
      </c>
      <c r="E138" s="977">
        <v>1</v>
      </c>
      <c r="F138" s="977" t="s">
        <v>100</v>
      </c>
      <c r="G138" s="991">
        <v>11000</v>
      </c>
      <c r="H138" s="990">
        <f t="shared" ref="H138:H160" si="12">G138*E138</f>
        <v>11000</v>
      </c>
      <c r="I138" s="991">
        <v>11721.6</v>
      </c>
      <c r="J138" s="990">
        <f t="shared" ref="J138:J160" si="13">I138*E138</f>
        <v>11721.6</v>
      </c>
      <c r="K138" s="991">
        <v>10161</v>
      </c>
      <c r="L138" s="990">
        <f t="shared" ref="L138:L160" si="14">K138*E138</f>
        <v>10161</v>
      </c>
      <c r="M138" s="991">
        <v>11103.75</v>
      </c>
      <c r="N138" s="990">
        <f t="shared" ref="N138:N160" si="15">M138*E138</f>
        <v>11103.75</v>
      </c>
      <c r="O138" s="991">
        <v>35000</v>
      </c>
      <c r="P138" s="990">
        <f t="shared" ref="P138:P160" si="16">O138*E138</f>
        <v>35000</v>
      </c>
      <c r="Q138" s="991">
        <v>62844.5</v>
      </c>
      <c r="R138" s="990">
        <f t="shared" ref="R138:R160" si="17">Q138*E138</f>
        <v>62844.5</v>
      </c>
    </row>
    <row r="139" spans="2:18" s="975" customFormat="1" x14ac:dyDescent="0.35">
      <c r="B139" s="977">
        <v>126</v>
      </c>
      <c r="C139" s="977" t="s">
        <v>472</v>
      </c>
      <c r="D139" s="983" t="s">
        <v>2215</v>
      </c>
      <c r="E139" s="977">
        <v>1</v>
      </c>
      <c r="F139" s="977" t="s">
        <v>100</v>
      </c>
      <c r="G139" s="991">
        <v>24400</v>
      </c>
      <c r="H139" s="990">
        <f t="shared" si="12"/>
        <v>24400</v>
      </c>
      <c r="I139" s="991">
        <v>4593.6000000000004</v>
      </c>
      <c r="J139" s="990">
        <f t="shared" si="13"/>
        <v>4593.6000000000004</v>
      </c>
      <c r="K139" s="991">
        <v>44427</v>
      </c>
      <c r="L139" s="990">
        <f t="shared" si="14"/>
        <v>44427</v>
      </c>
      <c r="M139" s="991">
        <v>11208.75</v>
      </c>
      <c r="N139" s="990">
        <f t="shared" si="15"/>
        <v>11208.75</v>
      </c>
      <c r="O139" s="991">
        <v>9150</v>
      </c>
      <c r="P139" s="990">
        <f t="shared" si="16"/>
        <v>9150</v>
      </c>
      <c r="Q139" s="991">
        <v>17029.5</v>
      </c>
      <c r="R139" s="990">
        <f t="shared" si="17"/>
        <v>17029.5</v>
      </c>
    </row>
    <row r="140" spans="2:18" s="975" customFormat="1" x14ac:dyDescent="0.35">
      <c r="B140" s="977">
        <v>127</v>
      </c>
      <c r="C140" s="977">
        <v>614</v>
      </c>
      <c r="D140" s="983" t="s">
        <v>679</v>
      </c>
      <c r="E140" s="977">
        <v>1</v>
      </c>
      <c r="F140" s="977" t="s">
        <v>100</v>
      </c>
      <c r="G140" s="991">
        <v>10000</v>
      </c>
      <c r="H140" s="990">
        <f t="shared" si="12"/>
        <v>10000</v>
      </c>
      <c r="I140" s="991">
        <v>9768</v>
      </c>
      <c r="J140" s="990">
        <f t="shared" si="13"/>
        <v>9768</v>
      </c>
      <c r="K140" s="991">
        <v>11224</v>
      </c>
      <c r="L140" s="990">
        <f t="shared" si="14"/>
        <v>11224</v>
      </c>
      <c r="M140" s="991">
        <v>4725</v>
      </c>
      <c r="N140" s="990">
        <f t="shared" si="15"/>
        <v>4725</v>
      </c>
      <c r="O140" s="991">
        <v>8000</v>
      </c>
      <c r="P140" s="990">
        <f t="shared" si="16"/>
        <v>8000</v>
      </c>
      <c r="Q140" s="991">
        <v>11357.5</v>
      </c>
      <c r="R140" s="990">
        <f t="shared" si="17"/>
        <v>11357.5</v>
      </c>
    </row>
    <row r="141" spans="2:18" s="975" customFormat="1" x14ac:dyDescent="0.35">
      <c r="B141" s="977">
        <v>128</v>
      </c>
      <c r="C141" s="977">
        <v>619</v>
      </c>
      <c r="D141" s="983" t="s">
        <v>2216</v>
      </c>
      <c r="E141" s="977">
        <v>1</v>
      </c>
      <c r="F141" s="977" t="s">
        <v>100</v>
      </c>
      <c r="G141" s="991">
        <v>11500</v>
      </c>
      <c r="H141" s="990">
        <f t="shared" si="12"/>
        <v>11500</v>
      </c>
      <c r="I141" s="991">
        <v>1953.6</v>
      </c>
      <c r="J141" s="990">
        <f t="shared" si="13"/>
        <v>1953.6</v>
      </c>
      <c r="K141" s="991">
        <v>1545</v>
      </c>
      <c r="L141" s="1000">
        <f t="shared" si="14"/>
        <v>1545</v>
      </c>
      <c r="M141" s="991">
        <v>31750.53</v>
      </c>
      <c r="N141" s="990">
        <f t="shared" si="15"/>
        <v>31750.53</v>
      </c>
      <c r="O141" s="991">
        <v>32000</v>
      </c>
      <c r="P141" s="990">
        <f t="shared" si="16"/>
        <v>32000</v>
      </c>
      <c r="Q141" s="991">
        <v>17050</v>
      </c>
      <c r="R141" s="990">
        <f t="shared" si="17"/>
        <v>17050</v>
      </c>
    </row>
    <row r="142" spans="2:18" s="975" customFormat="1" x14ac:dyDescent="0.35">
      <c r="B142" s="977">
        <v>129</v>
      </c>
      <c r="C142" s="977">
        <v>623</v>
      </c>
      <c r="D142" s="983" t="s">
        <v>292</v>
      </c>
      <c r="E142" s="977">
        <v>1</v>
      </c>
      <c r="F142" s="977" t="s">
        <v>100</v>
      </c>
      <c r="G142" s="991">
        <v>35000</v>
      </c>
      <c r="H142" s="990">
        <f t="shared" si="12"/>
        <v>35000</v>
      </c>
      <c r="I142" s="991">
        <v>9900</v>
      </c>
      <c r="J142" s="990">
        <f t="shared" si="13"/>
        <v>9900</v>
      </c>
      <c r="K142" s="991">
        <v>6440</v>
      </c>
      <c r="L142" s="990">
        <f t="shared" si="14"/>
        <v>6440</v>
      </c>
      <c r="M142" s="991">
        <v>33817.56</v>
      </c>
      <c r="N142" s="990">
        <f t="shared" si="15"/>
        <v>33817.56</v>
      </c>
      <c r="O142" s="991">
        <v>35000</v>
      </c>
      <c r="P142" s="990">
        <f t="shared" si="16"/>
        <v>35000</v>
      </c>
      <c r="Q142" s="991">
        <v>30907</v>
      </c>
      <c r="R142" s="990">
        <f t="shared" si="17"/>
        <v>30907</v>
      </c>
    </row>
    <row r="143" spans="2:18" s="975" customFormat="1" x14ac:dyDescent="0.35">
      <c r="B143" s="977">
        <v>130</v>
      </c>
      <c r="C143" s="977">
        <v>624</v>
      </c>
      <c r="D143" s="983" t="s">
        <v>51</v>
      </c>
      <c r="E143" s="977">
        <v>1</v>
      </c>
      <c r="F143" s="977" t="s">
        <v>100</v>
      </c>
      <c r="G143" s="991">
        <v>52000</v>
      </c>
      <c r="H143" s="990">
        <f t="shared" si="12"/>
        <v>52000</v>
      </c>
      <c r="I143" s="991">
        <v>8800</v>
      </c>
      <c r="J143" s="990">
        <f t="shared" si="13"/>
        <v>8800</v>
      </c>
      <c r="K143" s="991">
        <v>91474</v>
      </c>
      <c r="L143" s="990">
        <f t="shared" si="14"/>
        <v>91474</v>
      </c>
      <c r="M143" s="991">
        <v>39278.19</v>
      </c>
      <c r="N143" s="990">
        <f t="shared" si="15"/>
        <v>39278.19</v>
      </c>
      <c r="O143" s="991">
        <v>55000</v>
      </c>
      <c r="P143" s="990">
        <f t="shared" si="16"/>
        <v>55000</v>
      </c>
      <c r="Q143" s="991">
        <v>175921</v>
      </c>
      <c r="R143" s="990">
        <f t="shared" si="17"/>
        <v>175921</v>
      </c>
    </row>
    <row r="144" spans="2:18" s="975" customFormat="1" x14ac:dyDescent="0.35">
      <c r="B144" s="977">
        <v>131</v>
      </c>
      <c r="C144" s="977" t="s">
        <v>472</v>
      </c>
      <c r="D144" s="983" t="s">
        <v>2217</v>
      </c>
      <c r="E144" s="977">
        <v>500</v>
      </c>
      <c r="F144" s="977" t="s">
        <v>8</v>
      </c>
      <c r="G144" s="991">
        <v>40</v>
      </c>
      <c r="H144" s="990">
        <f t="shared" si="12"/>
        <v>20000</v>
      </c>
      <c r="I144" s="991">
        <v>34.26</v>
      </c>
      <c r="J144" s="990">
        <f t="shared" si="13"/>
        <v>17130</v>
      </c>
      <c r="K144" s="991">
        <v>43</v>
      </c>
      <c r="L144" s="990">
        <f t="shared" si="14"/>
        <v>21500</v>
      </c>
      <c r="M144" s="991">
        <v>64.67</v>
      </c>
      <c r="N144" s="990">
        <f t="shared" si="15"/>
        <v>32335</v>
      </c>
      <c r="O144" s="991">
        <v>54</v>
      </c>
      <c r="P144" s="990">
        <f t="shared" si="16"/>
        <v>27000</v>
      </c>
      <c r="Q144" s="991">
        <v>44.5</v>
      </c>
      <c r="R144" s="990">
        <f t="shared" si="17"/>
        <v>22250</v>
      </c>
    </row>
    <row r="145" spans="2:18" s="975" customFormat="1" x14ac:dyDescent="0.35">
      <c r="B145" s="977">
        <v>132</v>
      </c>
      <c r="C145" s="977" t="s">
        <v>472</v>
      </c>
      <c r="D145" s="983" t="s">
        <v>2218</v>
      </c>
      <c r="E145" s="977">
        <v>1</v>
      </c>
      <c r="F145" s="977" t="s">
        <v>100</v>
      </c>
      <c r="G145" s="991">
        <v>15000</v>
      </c>
      <c r="H145" s="990">
        <f t="shared" si="12"/>
        <v>15000</v>
      </c>
      <c r="I145" s="991">
        <v>15000</v>
      </c>
      <c r="J145" s="990">
        <f t="shared" si="13"/>
        <v>15000</v>
      </c>
      <c r="K145" s="1003">
        <v>15000</v>
      </c>
      <c r="L145" s="990">
        <f t="shared" si="14"/>
        <v>15000</v>
      </c>
      <c r="M145" s="1003">
        <v>15000</v>
      </c>
      <c r="N145" s="990">
        <f t="shared" si="15"/>
        <v>15000</v>
      </c>
      <c r="O145" s="1003">
        <v>15000</v>
      </c>
      <c r="P145" s="990">
        <f t="shared" si="16"/>
        <v>15000</v>
      </c>
      <c r="Q145" s="1003">
        <v>15000</v>
      </c>
      <c r="R145" s="990">
        <f t="shared" si="17"/>
        <v>15000</v>
      </c>
    </row>
    <row r="146" spans="2:18" s="975" customFormat="1" x14ac:dyDescent="0.35">
      <c r="B146" s="977">
        <v>133</v>
      </c>
      <c r="C146" s="977" t="s">
        <v>472</v>
      </c>
      <c r="D146" s="983" t="s">
        <v>2219</v>
      </c>
      <c r="E146" s="977">
        <v>50</v>
      </c>
      <c r="F146" s="977" t="s">
        <v>3</v>
      </c>
      <c r="G146" s="991">
        <v>26</v>
      </c>
      <c r="H146" s="990">
        <f t="shared" si="12"/>
        <v>1300</v>
      </c>
      <c r="I146" s="991">
        <v>78.540000000000006</v>
      </c>
      <c r="J146" s="990">
        <f t="shared" si="13"/>
        <v>3927.0000000000005</v>
      </c>
      <c r="K146" s="991">
        <v>22</v>
      </c>
      <c r="L146" s="990">
        <f t="shared" si="14"/>
        <v>1100</v>
      </c>
      <c r="M146" s="991">
        <v>77.02</v>
      </c>
      <c r="N146" s="990">
        <f t="shared" si="15"/>
        <v>3851</v>
      </c>
      <c r="O146" s="991">
        <v>50</v>
      </c>
      <c r="P146" s="990">
        <f t="shared" si="16"/>
        <v>2500</v>
      </c>
      <c r="Q146" s="991">
        <v>63</v>
      </c>
      <c r="R146" s="990">
        <f t="shared" si="17"/>
        <v>3150</v>
      </c>
    </row>
    <row r="147" spans="2:18" s="975" customFormat="1" x14ac:dyDescent="0.35">
      <c r="B147" s="977">
        <v>134</v>
      </c>
      <c r="C147" s="977" t="s">
        <v>472</v>
      </c>
      <c r="D147" s="983" t="s">
        <v>2220</v>
      </c>
      <c r="E147" s="977">
        <v>1</v>
      </c>
      <c r="F147" s="977" t="s">
        <v>100</v>
      </c>
      <c r="G147" s="991">
        <v>75000</v>
      </c>
      <c r="H147" s="990">
        <f t="shared" si="12"/>
        <v>75000</v>
      </c>
      <c r="I147" s="991">
        <v>75000</v>
      </c>
      <c r="J147" s="990">
        <f t="shared" si="13"/>
        <v>75000</v>
      </c>
      <c r="K147" s="991">
        <v>75000</v>
      </c>
      <c r="L147" s="990">
        <f t="shared" si="14"/>
        <v>75000</v>
      </c>
      <c r="M147" s="991">
        <v>75000</v>
      </c>
      <c r="N147" s="990">
        <f t="shared" si="15"/>
        <v>75000</v>
      </c>
      <c r="O147" s="991">
        <v>75000</v>
      </c>
      <c r="P147" s="990">
        <f t="shared" si="16"/>
        <v>75000</v>
      </c>
      <c r="Q147" s="991">
        <v>75000</v>
      </c>
      <c r="R147" s="990">
        <f t="shared" si="17"/>
        <v>75000</v>
      </c>
    </row>
    <row r="148" spans="2:18" s="975" customFormat="1" x14ac:dyDescent="0.35">
      <c r="B148" s="1955" t="s">
        <v>2221</v>
      </c>
      <c r="C148" s="1955"/>
      <c r="D148" s="1955"/>
      <c r="E148" s="977"/>
      <c r="F148" s="977"/>
      <c r="G148" s="991"/>
      <c r="H148" s="990">
        <f t="shared" si="12"/>
        <v>0</v>
      </c>
      <c r="I148" s="997"/>
      <c r="J148" s="990">
        <f t="shared" si="13"/>
        <v>0</v>
      </c>
      <c r="K148" s="991"/>
      <c r="L148" s="990">
        <f t="shared" si="14"/>
        <v>0</v>
      </c>
      <c r="M148" s="991"/>
      <c r="N148" s="990">
        <f t="shared" si="15"/>
        <v>0</v>
      </c>
      <c r="O148" s="991"/>
      <c r="P148" s="990">
        <f t="shared" si="16"/>
        <v>0</v>
      </c>
      <c r="Q148" s="991"/>
      <c r="R148" s="990">
        <f t="shared" si="17"/>
        <v>0</v>
      </c>
    </row>
    <row r="149" spans="2:18" s="975" customFormat="1" x14ac:dyDescent="0.35">
      <c r="B149" s="977">
        <v>135</v>
      </c>
      <c r="C149" s="977">
        <v>206</v>
      </c>
      <c r="D149" s="983" t="s">
        <v>2222</v>
      </c>
      <c r="E149" s="977">
        <v>300</v>
      </c>
      <c r="F149" s="977" t="s">
        <v>8</v>
      </c>
      <c r="G149" s="991">
        <v>13</v>
      </c>
      <c r="H149" s="990">
        <f t="shared" si="12"/>
        <v>3900</v>
      </c>
      <c r="I149" s="991">
        <v>68.48</v>
      </c>
      <c r="J149" s="990">
        <f t="shared" si="13"/>
        <v>20544</v>
      </c>
      <c r="K149" s="991">
        <v>0</v>
      </c>
      <c r="L149" s="1000">
        <f t="shared" si="14"/>
        <v>0</v>
      </c>
      <c r="M149" s="991">
        <v>27.68</v>
      </c>
      <c r="N149" s="990">
        <f t="shared" si="15"/>
        <v>8304</v>
      </c>
      <c r="O149" s="991">
        <v>45</v>
      </c>
      <c r="P149" s="990">
        <f t="shared" si="16"/>
        <v>13500</v>
      </c>
      <c r="Q149" s="991">
        <v>12.5</v>
      </c>
      <c r="R149" s="990">
        <f t="shared" si="17"/>
        <v>3750</v>
      </c>
    </row>
    <row r="150" spans="2:18" s="975" customFormat="1" x14ac:dyDescent="0.35">
      <c r="B150" s="977">
        <v>136</v>
      </c>
      <c r="C150" s="977">
        <v>206</v>
      </c>
      <c r="D150" s="983" t="s">
        <v>1663</v>
      </c>
      <c r="E150" s="977">
        <v>1</v>
      </c>
      <c r="F150" s="977" t="s">
        <v>100</v>
      </c>
      <c r="G150" s="991">
        <v>3250</v>
      </c>
      <c r="H150" s="990">
        <f t="shared" si="12"/>
        <v>3250</v>
      </c>
      <c r="I150" s="991">
        <v>8470</v>
      </c>
      <c r="J150" s="990">
        <f t="shared" si="13"/>
        <v>8470</v>
      </c>
      <c r="K150" s="991">
        <v>0</v>
      </c>
      <c r="L150" s="1000">
        <f t="shared" si="14"/>
        <v>0</v>
      </c>
      <c r="M150" s="991">
        <v>4448.41</v>
      </c>
      <c r="N150" s="990">
        <f t="shared" si="15"/>
        <v>4448.41</v>
      </c>
      <c r="O150" s="991">
        <v>5400</v>
      </c>
      <c r="P150" s="990">
        <f t="shared" si="16"/>
        <v>5400</v>
      </c>
      <c r="Q150" s="991">
        <v>3090.5</v>
      </c>
      <c r="R150" s="990">
        <f t="shared" si="17"/>
        <v>3090.5</v>
      </c>
    </row>
    <row r="151" spans="2:18" s="975" customFormat="1" x14ac:dyDescent="0.35">
      <c r="B151" s="977">
        <v>137</v>
      </c>
      <c r="C151" s="977">
        <v>206</v>
      </c>
      <c r="D151" s="983" t="s">
        <v>1662</v>
      </c>
      <c r="E151" s="977">
        <v>300</v>
      </c>
      <c r="F151" s="977" t="s">
        <v>8</v>
      </c>
      <c r="G151" s="991">
        <v>0.5</v>
      </c>
      <c r="H151" s="990">
        <f t="shared" si="12"/>
        <v>150</v>
      </c>
      <c r="I151" s="991">
        <v>10</v>
      </c>
      <c r="J151" s="990">
        <f t="shared" si="13"/>
        <v>3000</v>
      </c>
      <c r="K151" s="991">
        <v>0</v>
      </c>
      <c r="L151" s="1000">
        <f t="shared" si="14"/>
        <v>0</v>
      </c>
      <c r="M151" s="991">
        <v>0.33</v>
      </c>
      <c r="N151" s="990">
        <f t="shared" si="15"/>
        <v>99</v>
      </c>
      <c r="O151" s="991">
        <v>3.75</v>
      </c>
      <c r="P151" s="990">
        <f t="shared" si="16"/>
        <v>1125</v>
      </c>
      <c r="Q151" s="991">
        <v>0.5</v>
      </c>
      <c r="R151" s="990">
        <f t="shared" si="17"/>
        <v>150</v>
      </c>
    </row>
    <row r="152" spans="2:18" s="975" customFormat="1" x14ac:dyDescent="0.35">
      <c r="B152" s="977">
        <v>138</v>
      </c>
      <c r="C152" s="977">
        <v>206</v>
      </c>
      <c r="D152" s="983" t="s">
        <v>1661</v>
      </c>
      <c r="E152" s="977">
        <v>15</v>
      </c>
      <c r="F152" s="977" t="s">
        <v>247</v>
      </c>
      <c r="G152" s="991">
        <v>160</v>
      </c>
      <c r="H152" s="990">
        <f t="shared" si="12"/>
        <v>2400</v>
      </c>
      <c r="I152" s="991">
        <v>293.7</v>
      </c>
      <c r="J152" s="990">
        <f t="shared" si="13"/>
        <v>4405.5</v>
      </c>
      <c r="K152" s="991">
        <v>0</v>
      </c>
      <c r="L152" s="1000">
        <f t="shared" si="14"/>
        <v>0</v>
      </c>
      <c r="M152" s="991">
        <v>275.8</v>
      </c>
      <c r="N152" s="990">
        <f t="shared" si="15"/>
        <v>4137</v>
      </c>
      <c r="O152" s="991">
        <v>171</v>
      </c>
      <c r="P152" s="990">
        <f t="shared" si="16"/>
        <v>2565</v>
      </c>
      <c r="Q152" s="991">
        <v>154.5</v>
      </c>
      <c r="R152" s="990">
        <f t="shared" si="17"/>
        <v>2317.5</v>
      </c>
    </row>
    <row r="153" spans="2:18" s="975" customFormat="1" x14ac:dyDescent="0.35">
      <c r="B153" s="977">
        <v>139</v>
      </c>
      <c r="C153" s="977">
        <v>411</v>
      </c>
      <c r="D153" s="983" t="s">
        <v>2223</v>
      </c>
      <c r="E153" s="977">
        <v>30</v>
      </c>
      <c r="F153" s="977" t="s">
        <v>4</v>
      </c>
      <c r="G153" s="991">
        <v>90</v>
      </c>
      <c r="H153" s="990">
        <f t="shared" si="12"/>
        <v>2700</v>
      </c>
      <c r="I153" s="991">
        <v>107.8</v>
      </c>
      <c r="J153" s="990">
        <f t="shared" si="13"/>
        <v>3234</v>
      </c>
      <c r="K153" s="991">
        <v>0</v>
      </c>
      <c r="L153" s="1000">
        <f t="shared" si="14"/>
        <v>0</v>
      </c>
      <c r="M153" s="991">
        <v>107.89</v>
      </c>
      <c r="N153" s="990">
        <f t="shared" si="15"/>
        <v>3236.7</v>
      </c>
      <c r="O153" s="991">
        <v>225</v>
      </c>
      <c r="P153" s="990">
        <f t="shared" si="16"/>
        <v>6750</v>
      </c>
      <c r="Q153" s="991">
        <v>148</v>
      </c>
      <c r="R153" s="990">
        <f t="shared" si="17"/>
        <v>4440</v>
      </c>
    </row>
    <row r="154" spans="2:18" s="975" customFormat="1" x14ac:dyDescent="0.35">
      <c r="B154" s="977">
        <v>140</v>
      </c>
      <c r="C154" s="977" t="s">
        <v>472</v>
      </c>
      <c r="D154" s="983" t="s">
        <v>2224</v>
      </c>
      <c r="E154" s="977">
        <v>45</v>
      </c>
      <c r="F154" s="977" t="s">
        <v>3</v>
      </c>
      <c r="G154" s="991">
        <v>42</v>
      </c>
      <c r="H154" s="990">
        <f t="shared" si="12"/>
        <v>1890</v>
      </c>
      <c r="I154" s="991">
        <v>465.45</v>
      </c>
      <c r="J154" s="990">
        <f t="shared" si="13"/>
        <v>20945.25</v>
      </c>
      <c r="K154" s="991">
        <v>0</v>
      </c>
      <c r="L154" s="1000">
        <f t="shared" si="14"/>
        <v>0</v>
      </c>
      <c r="M154" s="991">
        <v>54.84</v>
      </c>
      <c r="N154" s="990">
        <f t="shared" si="15"/>
        <v>2467.8000000000002</v>
      </c>
      <c r="O154" s="991">
        <v>60</v>
      </c>
      <c r="P154" s="990">
        <f t="shared" si="16"/>
        <v>2700</v>
      </c>
      <c r="Q154" s="991">
        <v>37</v>
      </c>
      <c r="R154" s="990">
        <f t="shared" si="17"/>
        <v>1665</v>
      </c>
    </row>
    <row r="155" spans="2:18" s="975" customFormat="1" x14ac:dyDescent="0.35">
      <c r="B155" s="976">
        <v>141</v>
      </c>
      <c r="C155" s="976"/>
      <c r="D155" s="982" t="s">
        <v>2225</v>
      </c>
      <c r="E155" s="976">
        <v>20</v>
      </c>
      <c r="F155" s="976" t="s">
        <v>10</v>
      </c>
      <c r="G155" s="991">
        <v>800</v>
      </c>
      <c r="H155" s="990">
        <f t="shared" si="12"/>
        <v>16000</v>
      </c>
      <c r="I155" s="991">
        <v>381.7</v>
      </c>
      <c r="J155" s="990">
        <f t="shared" si="13"/>
        <v>7634</v>
      </c>
      <c r="K155" s="991">
        <v>0</v>
      </c>
      <c r="L155" s="1000">
        <f t="shared" si="14"/>
        <v>0</v>
      </c>
      <c r="M155" s="991">
        <v>556.04999999999995</v>
      </c>
      <c r="N155" s="990">
        <f t="shared" si="15"/>
        <v>11121</v>
      </c>
      <c r="O155" s="991">
        <v>500</v>
      </c>
      <c r="P155" s="990">
        <f t="shared" si="16"/>
        <v>10000</v>
      </c>
      <c r="Q155" s="991">
        <v>525</v>
      </c>
      <c r="R155" s="990">
        <f t="shared" si="17"/>
        <v>10500</v>
      </c>
    </row>
    <row r="156" spans="2:18" s="975" customFormat="1" x14ac:dyDescent="0.35">
      <c r="B156" s="976">
        <v>142</v>
      </c>
      <c r="C156" s="976" t="s">
        <v>472</v>
      </c>
      <c r="D156" s="982" t="s">
        <v>2226</v>
      </c>
      <c r="E156" s="976">
        <v>1</v>
      </c>
      <c r="F156" s="976" t="s">
        <v>100</v>
      </c>
      <c r="G156" s="991">
        <v>1500</v>
      </c>
      <c r="H156" s="990">
        <f t="shared" si="12"/>
        <v>1500</v>
      </c>
      <c r="I156" s="991">
        <v>3053.6</v>
      </c>
      <c r="J156" s="990">
        <f t="shared" si="13"/>
        <v>3053.6</v>
      </c>
      <c r="K156" s="999">
        <v>0</v>
      </c>
      <c r="L156" s="1000">
        <f t="shared" si="14"/>
        <v>0</v>
      </c>
      <c r="M156" s="999">
        <v>1730.91</v>
      </c>
      <c r="N156" s="990">
        <f t="shared" si="15"/>
        <v>1730.91</v>
      </c>
      <c r="O156" s="999">
        <v>1500</v>
      </c>
      <c r="P156" s="990">
        <f t="shared" si="16"/>
        <v>1500</v>
      </c>
      <c r="Q156" s="999">
        <v>5978.5</v>
      </c>
      <c r="R156" s="990">
        <f t="shared" si="17"/>
        <v>5978.5</v>
      </c>
    </row>
    <row r="157" spans="2:18" s="975" customFormat="1" x14ac:dyDescent="0.35">
      <c r="B157" s="976">
        <v>143</v>
      </c>
      <c r="C157" s="976" t="s">
        <v>472</v>
      </c>
      <c r="D157" s="982" t="s">
        <v>2227</v>
      </c>
      <c r="E157" s="976">
        <v>2</v>
      </c>
      <c r="F157" s="976" t="s">
        <v>10</v>
      </c>
      <c r="G157" s="991">
        <v>2000</v>
      </c>
      <c r="H157" s="990">
        <f t="shared" si="12"/>
        <v>4000</v>
      </c>
      <c r="I157" s="991">
        <v>385</v>
      </c>
      <c r="J157" s="990">
        <f t="shared" si="13"/>
        <v>770</v>
      </c>
      <c r="K157" s="991">
        <v>0</v>
      </c>
      <c r="L157" s="1000">
        <f t="shared" si="14"/>
        <v>0</v>
      </c>
      <c r="M157" s="991">
        <v>1094.6300000000001</v>
      </c>
      <c r="N157" s="990">
        <f t="shared" si="15"/>
        <v>2189.2600000000002</v>
      </c>
      <c r="O157" s="991">
        <v>700</v>
      </c>
      <c r="P157" s="990">
        <f t="shared" si="16"/>
        <v>1400</v>
      </c>
      <c r="Q157" s="991">
        <v>168</v>
      </c>
      <c r="R157" s="990">
        <f t="shared" si="17"/>
        <v>336</v>
      </c>
    </row>
    <row r="158" spans="2:18" s="975" customFormat="1" x14ac:dyDescent="0.35">
      <c r="B158" s="976">
        <v>144</v>
      </c>
      <c r="C158" s="976" t="s">
        <v>472</v>
      </c>
      <c r="D158" s="982" t="s">
        <v>2228</v>
      </c>
      <c r="E158" s="979">
        <v>450</v>
      </c>
      <c r="F158" s="976" t="s">
        <v>3</v>
      </c>
      <c r="G158" s="991">
        <v>15</v>
      </c>
      <c r="H158" s="990">
        <f t="shared" si="12"/>
        <v>6750</v>
      </c>
      <c r="I158" s="991">
        <v>8.48</v>
      </c>
      <c r="J158" s="990">
        <f t="shared" si="13"/>
        <v>3816</v>
      </c>
      <c r="K158" s="991">
        <v>0</v>
      </c>
      <c r="L158" s="1000">
        <f t="shared" si="14"/>
        <v>0</v>
      </c>
      <c r="M158" s="991">
        <v>13.96</v>
      </c>
      <c r="N158" s="990">
        <f t="shared" si="15"/>
        <v>6282</v>
      </c>
      <c r="O158" s="991">
        <v>20</v>
      </c>
      <c r="P158" s="990">
        <f t="shared" si="16"/>
        <v>9000</v>
      </c>
      <c r="Q158" s="991">
        <v>15</v>
      </c>
      <c r="R158" s="990">
        <f t="shared" si="17"/>
        <v>6750</v>
      </c>
    </row>
    <row r="159" spans="2:18" s="975" customFormat="1" x14ac:dyDescent="0.35">
      <c r="B159" s="976">
        <v>145</v>
      </c>
      <c r="C159" s="976">
        <v>205</v>
      </c>
      <c r="D159" s="982" t="s">
        <v>2229</v>
      </c>
      <c r="E159" s="976">
        <v>100</v>
      </c>
      <c r="F159" s="976" t="s">
        <v>247</v>
      </c>
      <c r="G159" s="991">
        <v>170</v>
      </c>
      <c r="H159" s="990">
        <f t="shared" si="12"/>
        <v>17000</v>
      </c>
      <c r="I159" s="991">
        <v>326.7</v>
      </c>
      <c r="J159" s="990">
        <f t="shared" si="13"/>
        <v>32670</v>
      </c>
      <c r="K159" s="991">
        <v>0</v>
      </c>
      <c r="L159" s="1000">
        <f t="shared" si="14"/>
        <v>0</v>
      </c>
      <c r="M159" s="991">
        <v>162.21</v>
      </c>
      <c r="N159" s="990">
        <f t="shared" si="15"/>
        <v>16221</v>
      </c>
      <c r="O159" s="991">
        <v>180</v>
      </c>
      <c r="P159" s="990">
        <f t="shared" si="16"/>
        <v>18000</v>
      </c>
      <c r="Q159" s="991">
        <v>196.5</v>
      </c>
      <c r="R159" s="990">
        <f t="shared" si="17"/>
        <v>19650</v>
      </c>
    </row>
    <row r="160" spans="2:18" s="975" customFormat="1" x14ac:dyDescent="0.35">
      <c r="B160" s="976">
        <v>146</v>
      </c>
      <c r="C160" s="976" t="s">
        <v>472</v>
      </c>
      <c r="D160" s="982" t="s">
        <v>2230</v>
      </c>
      <c r="E160" s="976">
        <v>735</v>
      </c>
      <c r="F160" s="976" t="s">
        <v>3</v>
      </c>
      <c r="G160" s="991">
        <v>36</v>
      </c>
      <c r="H160" s="990">
        <f t="shared" si="12"/>
        <v>26460</v>
      </c>
      <c r="I160" s="991">
        <v>15.58</v>
      </c>
      <c r="J160" s="990">
        <f t="shared" si="13"/>
        <v>11451.3</v>
      </c>
      <c r="K160" s="991">
        <v>0</v>
      </c>
      <c r="L160" s="1000">
        <f t="shared" si="14"/>
        <v>0</v>
      </c>
      <c r="M160" s="991">
        <v>99.87</v>
      </c>
      <c r="N160" s="990">
        <f t="shared" si="15"/>
        <v>73404.45</v>
      </c>
      <c r="O160" s="991">
        <v>125</v>
      </c>
      <c r="P160" s="990">
        <f t="shared" si="16"/>
        <v>91875</v>
      </c>
      <c r="Q160" s="991">
        <v>57.5</v>
      </c>
      <c r="R160" s="990">
        <f t="shared" si="17"/>
        <v>42262.5</v>
      </c>
    </row>
    <row r="161" spans="2:18" s="975" customFormat="1" x14ac:dyDescent="0.35">
      <c r="B161" s="976"/>
      <c r="C161" s="976"/>
      <c r="D161" s="982"/>
      <c r="E161" s="976"/>
      <c r="F161" s="976"/>
      <c r="G161" s="991"/>
      <c r="H161" s="992"/>
      <c r="I161" s="991"/>
      <c r="J161" s="992"/>
      <c r="K161" s="991"/>
      <c r="L161" s="992"/>
      <c r="M161" s="991"/>
      <c r="N161" s="992"/>
      <c r="O161" s="991"/>
      <c r="P161" s="992"/>
      <c r="Q161" s="991"/>
      <c r="R161" s="992"/>
    </row>
    <row r="162" spans="2:18" s="975" customFormat="1" x14ac:dyDescent="0.35">
      <c r="B162" s="976"/>
      <c r="C162" s="976"/>
      <c r="D162" s="984" t="s">
        <v>1167</v>
      </c>
      <c r="E162" s="976"/>
      <c r="F162" s="976"/>
      <c r="G162" s="991"/>
      <c r="H162" s="993">
        <f>SUM(H9:H160)</f>
        <v>2057429.25</v>
      </c>
      <c r="I162" s="998"/>
      <c r="J162" s="993">
        <f t="shared" ref="J162:P162" si="18">SUM(J9:J160)</f>
        <v>2220555.5100000002</v>
      </c>
      <c r="K162" s="998"/>
      <c r="L162" s="993">
        <f t="shared" si="18"/>
        <v>2234361</v>
      </c>
      <c r="M162" s="998"/>
      <c r="N162" s="993">
        <f t="shared" si="18"/>
        <v>2335639.5700000008</v>
      </c>
      <c r="O162" s="998"/>
      <c r="P162" s="993">
        <f t="shared" si="18"/>
        <v>2495239.5</v>
      </c>
      <c r="Q162" s="991"/>
      <c r="R162" s="992">
        <f>SUM(R9:R160)</f>
        <v>2536363.5</v>
      </c>
    </row>
    <row r="163" spans="2:18" s="975" customFormat="1" x14ac:dyDescent="0.35">
      <c r="B163" s="976"/>
      <c r="C163" s="976"/>
      <c r="D163" s="984" t="s">
        <v>2033</v>
      </c>
      <c r="E163" s="976"/>
      <c r="F163" s="976"/>
      <c r="G163" s="991"/>
      <c r="H163" s="992">
        <v>2057429.25</v>
      </c>
      <c r="I163" s="991"/>
      <c r="J163" s="992">
        <v>2220446.5499999998</v>
      </c>
      <c r="K163" s="999"/>
      <c r="L163" s="992">
        <v>2261346</v>
      </c>
      <c r="M163" s="989"/>
      <c r="N163" s="1004">
        <v>2335639.5699999998</v>
      </c>
      <c r="O163" s="999"/>
      <c r="P163" s="1004">
        <v>2496589.5</v>
      </c>
      <c r="Q163" s="991"/>
      <c r="R163" s="992">
        <v>2538663.5</v>
      </c>
    </row>
    <row r="164" spans="2:18" s="975" customFormat="1" x14ac:dyDescent="0.35">
      <c r="B164" s="976"/>
      <c r="C164" s="976"/>
      <c r="D164" s="984" t="s">
        <v>672</v>
      </c>
      <c r="E164" s="976"/>
      <c r="F164" s="976"/>
      <c r="G164" s="991"/>
      <c r="H164" s="992">
        <f>H162-H163</f>
        <v>0</v>
      </c>
      <c r="I164" s="999"/>
      <c r="J164" s="1000">
        <f t="shared" ref="J164" si="19">J162-J163</f>
        <v>108.96000000042841</v>
      </c>
      <c r="K164" s="999"/>
      <c r="L164" s="1000">
        <f t="shared" ref="L164" si="20">L162-L163</f>
        <v>-26985</v>
      </c>
      <c r="M164" s="1005"/>
      <c r="N164" s="1006">
        <f t="shared" ref="N164" si="21">N162-N163</f>
        <v>0</v>
      </c>
      <c r="O164" s="1005"/>
      <c r="P164" s="1000">
        <f t="shared" ref="P164" si="22">P162-P163</f>
        <v>-1350</v>
      </c>
      <c r="Q164" s="991"/>
      <c r="R164" s="1000">
        <f>R162-R163</f>
        <v>-2300</v>
      </c>
    </row>
    <row r="165" spans="2:18" s="975" customFormat="1" x14ac:dyDescent="0.35">
      <c r="B165" s="976"/>
      <c r="C165" s="976"/>
      <c r="D165" s="982"/>
      <c r="E165" s="976"/>
      <c r="F165" s="976"/>
      <c r="G165" s="991"/>
      <c r="H165" s="992"/>
      <c r="I165" s="991"/>
      <c r="J165" s="992"/>
      <c r="K165" s="991"/>
      <c r="L165" s="992"/>
      <c r="M165" s="991"/>
      <c r="N165" s="992"/>
      <c r="O165" s="991"/>
      <c r="P165" s="992"/>
      <c r="Q165" s="991"/>
      <c r="R165" s="992"/>
    </row>
    <row r="166" spans="2:18" s="975" customFormat="1" ht="42.5" x14ac:dyDescent="0.35">
      <c r="B166" s="976"/>
      <c r="C166" s="976" t="s">
        <v>1106</v>
      </c>
      <c r="D166" s="985" t="s">
        <v>2231</v>
      </c>
      <c r="E166" s="976">
        <v>2000</v>
      </c>
      <c r="F166" s="976" t="s">
        <v>8</v>
      </c>
      <c r="G166" s="991">
        <v>48</v>
      </c>
      <c r="H166" s="992">
        <f>G166*E166</f>
        <v>96000</v>
      </c>
      <c r="I166" s="991">
        <v>69.3</v>
      </c>
      <c r="J166" s="992">
        <f>I166*E166</f>
        <v>138600</v>
      </c>
      <c r="K166" s="991">
        <v>281</v>
      </c>
      <c r="L166" s="992">
        <f>K166*E166</f>
        <v>562000</v>
      </c>
      <c r="M166" s="991">
        <v>44.67</v>
      </c>
      <c r="N166" s="992">
        <f>M166*E166</f>
        <v>89340</v>
      </c>
      <c r="O166" s="991">
        <v>80</v>
      </c>
      <c r="P166" s="992">
        <f>O166*E166</f>
        <v>160000</v>
      </c>
      <c r="Q166" s="991">
        <v>55</v>
      </c>
      <c r="R166" s="992">
        <f>Q166*E166</f>
        <v>110000</v>
      </c>
    </row>
    <row r="167" spans="2:18" s="975" customFormat="1" x14ac:dyDescent="0.35">
      <c r="B167" s="976"/>
      <c r="C167" s="976" t="s">
        <v>1130</v>
      </c>
      <c r="D167" s="982" t="s">
        <v>2232</v>
      </c>
      <c r="E167" s="976">
        <v>4900</v>
      </c>
      <c r="F167" s="976" t="s">
        <v>8</v>
      </c>
      <c r="G167" s="991">
        <v>8</v>
      </c>
      <c r="H167" s="992">
        <f>G167*E167</f>
        <v>39200</v>
      </c>
      <c r="I167" s="991">
        <v>7.7</v>
      </c>
      <c r="J167" s="992">
        <f>I167*E167</f>
        <v>37730</v>
      </c>
      <c r="K167" s="991">
        <v>1</v>
      </c>
      <c r="L167" s="992">
        <f>K167*E167</f>
        <v>4900</v>
      </c>
      <c r="M167" s="991">
        <v>44.87</v>
      </c>
      <c r="N167" s="992">
        <f>M167*E167</f>
        <v>219863</v>
      </c>
      <c r="O167" s="991">
        <v>5.5</v>
      </c>
      <c r="P167" s="992">
        <f>O167*E167</f>
        <v>26950</v>
      </c>
      <c r="Q167" s="991">
        <v>5.5</v>
      </c>
      <c r="R167" s="992">
        <f>Q167*E167</f>
        <v>26950</v>
      </c>
    </row>
    <row r="168" spans="2:18" s="975" customFormat="1" x14ac:dyDescent="0.35">
      <c r="B168" s="976"/>
      <c r="C168" s="976"/>
      <c r="D168" s="982"/>
      <c r="E168" s="976"/>
      <c r="F168" s="976"/>
      <c r="G168" s="989"/>
      <c r="H168" s="990"/>
      <c r="I168" s="989"/>
      <c r="J168" s="990"/>
      <c r="K168" s="989"/>
      <c r="L168" s="990"/>
      <c r="M168" s="989"/>
      <c r="N168" s="990"/>
      <c r="O168" s="989"/>
      <c r="P168" s="990"/>
      <c r="Q168" s="989"/>
      <c r="R168" s="990"/>
    </row>
    <row r="169" spans="2:18" s="975" customFormat="1" x14ac:dyDescent="0.35">
      <c r="B169" s="976"/>
      <c r="C169" s="976"/>
      <c r="D169" s="982"/>
      <c r="E169" s="976"/>
      <c r="F169" s="976"/>
      <c r="G169" s="989"/>
      <c r="H169" s="990"/>
      <c r="I169" s="989"/>
      <c r="J169" s="990"/>
      <c r="K169" s="989"/>
      <c r="L169" s="990"/>
      <c r="M169" s="989"/>
      <c r="N169" s="990"/>
      <c r="O169" s="989"/>
      <c r="P169" s="990"/>
      <c r="Q169" s="989"/>
      <c r="R169" s="990"/>
    </row>
    <row r="170" spans="2:18" s="975" customFormat="1" x14ac:dyDescent="0.35">
      <c r="B170" s="976"/>
      <c r="C170" s="976"/>
      <c r="D170" s="984" t="s">
        <v>2233</v>
      </c>
      <c r="E170" s="976"/>
      <c r="F170" s="976"/>
      <c r="G170" s="989"/>
      <c r="H170" s="994">
        <f>H162+H166-H89-H87-H73</f>
        <v>2055259.25</v>
      </c>
      <c r="I170" s="1001"/>
      <c r="J170" s="994">
        <f t="shared" ref="J170:P170" si="23">J162+J166-J89-J87-J73</f>
        <v>2199056.0100000002</v>
      </c>
      <c r="K170" s="1001"/>
      <c r="L170" s="994">
        <f t="shared" si="23"/>
        <v>2625861</v>
      </c>
      <c r="M170" s="1001"/>
      <c r="N170" s="994">
        <f t="shared" si="23"/>
        <v>2320669.5200000005</v>
      </c>
      <c r="O170" s="1001"/>
      <c r="P170" s="994">
        <f t="shared" si="23"/>
        <v>2547684.5</v>
      </c>
      <c r="Q170" s="989"/>
      <c r="R170" s="990"/>
    </row>
    <row r="171" spans="2:18" s="975" customFormat="1" x14ac:dyDescent="0.35">
      <c r="B171" s="976"/>
      <c r="C171" s="976"/>
      <c r="D171" s="984" t="s">
        <v>2234</v>
      </c>
      <c r="E171" s="976"/>
      <c r="F171" s="976"/>
      <c r="G171" s="989"/>
      <c r="H171" s="994">
        <f>H162+H167</f>
        <v>2096629.25</v>
      </c>
      <c r="I171" s="1001"/>
      <c r="J171" s="994">
        <f t="shared" ref="J171:P171" si="24">J162+J167</f>
        <v>2258285.5100000002</v>
      </c>
      <c r="K171" s="1001"/>
      <c r="L171" s="994">
        <f t="shared" si="24"/>
        <v>2239261</v>
      </c>
      <c r="M171" s="1001"/>
      <c r="N171" s="994">
        <f t="shared" si="24"/>
        <v>2555502.5700000008</v>
      </c>
      <c r="O171" s="1001"/>
      <c r="P171" s="994">
        <f t="shared" si="24"/>
        <v>2522189.5</v>
      </c>
      <c r="Q171" s="989"/>
      <c r="R171" s="990"/>
    </row>
    <row r="172" spans="2:18" s="975" customFormat="1" x14ac:dyDescent="0.35">
      <c r="B172" s="976"/>
      <c r="C172" s="976"/>
      <c r="D172" s="984" t="s">
        <v>2235</v>
      </c>
      <c r="E172" s="976"/>
      <c r="F172" s="976"/>
      <c r="G172" s="995"/>
      <c r="H172" s="996">
        <f>H170+H167</f>
        <v>2094459.25</v>
      </c>
      <c r="I172" s="1002"/>
      <c r="J172" s="996">
        <f t="shared" ref="J172:P172" si="25">J170+J167</f>
        <v>2236786.0100000002</v>
      </c>
      <c r="K172" s="1002"/>
      <c r="L172" s="996">
        <f t="shared" si="25"/>
        <v>2630761</v>
      </c>
      <c r="M172" s="1002"/>
      <c r="N172" s="996">
        <f t="shared" si="25"/>
        <v>2540532.5200000005</v>
      </c>
      <c r="O172" s="1002"/>
      <c r="P172" s="996">
        <f t="shared" si="25"/>
        <v>2574634.5</v>
      </c>
      <c r="Q172" s="995"/>
      <c r="R172" s="1007"/>
    </row>
    <row r="173" spans="2:18" s="975" customFormat="1" x14ac:dyDescent="0.35">
      <c r="D173" s="986"/>
    </row>
  </sheetData>
  <mergeCells count="13">
    <mergeCell ref="B148:D148"/>
    <mergeCell ref="B8:D8"/>
    <mergeCell ref="B24:D24"/>
    <mergeCell ref="B55:D55"/>
    <mergeCell ref="B94:D94"/>
    <mergeCell ref="B108:D108"/>
    <mergeCell ref="B137:D137"/>
    <mergeCell ref="Q6:R6"/>
    <mergeCell ref="G6:H6"/>
    <mergeCell ref="I6:J6"/>
    <mergeCell ref="K6:L6"/>
    <mergeCell ref="M6:N6"/>
    <mergeCell ref="O6:P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7"/>
  <sheetViews>
    <sheetView workbookViewId="0">
      <selection activeCell="C31" sqref="C31"/>
    </sheetView>
  </sheetViews>
  <sheetFormatPr defaultRowHeight="14.5" x14ac:dyDescent="0.35"/>
  <cols>
    <col min="3" max="3" width="82.453125" customWidth="1"/>
    <col min="4" max="4" width="11.453125" customWidth="1"/>
    <col min="6" max="9" width="13.7265625" customWidth="1"/>
  </cols>
  <sheetData>
    <row r="1" spans="1:9" x14ac:dyDescent="0.35">
      <c r="A1" s="1957" t="s">
        <v>2509</v>
      </c>
      <c r="B1" s="1957"/>
      <c r="C1" s="1957"/>
      <c r="D1" s="1957"/>
      <c r="E1" s="1957"/>
      <c r="F1" s="570"/>
      <c r="G1" s="1158"/>
      <c r="H1" s="570"/>
      <c r="I1" s="1158"/>
    </row>
    <row r="2" spans="1:9" ht="15" thickBot="1" x14ac:dyDescent="0.4">
      <c r="A2" s="1958"/>
      <c r="B2" s="1958"/>
      <c r="C2" s="1958"/>
      <c r="D2" s="1958"/>
      <c r="E2" s="1958"/>
      <c r="F2" s="1822" t="s">
        <v>1592</v>
      </c>
      <c r="G2" s="1822"/>
      <c r="H2" s="1822" t="s">
        <v>1593</v>
      </c>
      <c r="I2" s="1822"/>
    </row>
    <row r="3" spans="1:9" ht="31.5" customHeight="1" thickBot="1" x14ac:dyDescent="0.4">
      <c r="A3" s="1159" t="s">
        <v>321</v>
      </c>
      <c r="B3" s="1160" t="s">
        <v>2267</v>
      </c>
      <c r="C3" s="1161" t="s">
        <v>322</v>
      </c>
      <c r="D3" s="1160" t="s">
        <v>1831</v>
      </c>
      <c r="E3" s="1160" t="s">
        <v>456</v>
      </c>
      <c r="F3" s="1162" t="s">
        <v>2510</v>
      </c>
      <c r="G3" s="1162" t="s">
        <v>2511</v>
      </c>
      <c r="H3" s="1162" t="s">
        <v>2510</v>
      </c>
      <c r="I3" s="1162" t="s">
        <v>2511</v>
      </c>
    </row>
    <row r="4" spans="1:9" ht="15" customHeight="1" thickBot="1" x14ac:dyDescent="0.4">
      <c r="A4" s="1163">
        <v>1</v>
      </c>
      <c r="B4" s="1164">
        <v>201</v>
      </c>
      <c r="C4" s="1165" t="s">
        <v>2129</v>
      </c>
      <c r="D4" s="1166">
        <v>1</v>
      </c>
      <c r="E4" s="1164" t="s">
        <v>100</v>
      </c>
      <c r="F4" s="1167">
        <v>8500</v>
      </c>
      <c r="G4" s="1167">
        <f>F4*D4</f>
        <v>8500</v>
      </c>
      <c r="H4" s="1167">
        <v>12600</v>
      </c>
      <c r="I4" s="1167">
        <f>H4*D4</f>
        <v>12600</v>
      </c>
    </row>
    <row r="5" spans="1:9" ht="15" customHeight="1" thickBot="1" x14ac:dyDescent="0.4">
      <c r="A5" s="1168">
        <v>2</v>
      </c>
      <c r="B5" s="1164">
        <v>202</v>
      </c>
      <c r="C5" s="1165" t="s">
        <v>2512</v>
      </c>
      <c r="D5" s="1169">
        <v>1</v>
      </c>
      <c r="E5" s="1164" t="s">
        <v>100</v>
      </c>
      <c r="F5" s="1167">
        <v>1800</v>
      </c>
      <c r="G5" s="1167">
        <f t="shared" ref="G5:G67" si="0">F5*D5</f>
        <v>1800</v>
      </c>
      <c r="H5" s="1167">
        <v>1650</v>
      </c>
      <c r="I5" s="1167">
        <f t="shared" ref="I5:I67" si="1">H5*D5</f>
        <v>1650</v>
      </c>
    </row>
    <row r="6" spans="1:9" ht="15" customHeight="1" thickBot="1" x14ac:dyDescent="0.4">
      <c r="A6" s="1168">
        <v>3</v>
      </c>
      <c r="B6" s="1164">
        <v>611</v>
      </c>
      <c r="C6" s="1165" t="s">
        <v>2513</v>
      </c>
      <c r="D6" s="1169">
        <v>20</v>
      </c>
      <c r="E6" s="1164" t="s">
        <v>3</v>
      </c>
      <c r="F6" s="1167">
        <v>32</v>
      </c>
      <c r="G6" s="1167">
        <f t="shared" si="0"/>
        <v>640</v>
      </c>
      <c r="H6" s="1167">
        <v>35</v>
      </c>
      <c r="I6" s="1167">
        <f t="shared" si="1"/>
        <v>700</v>
      </c>
    </row>
    <row r="7" spans="1:9" ht="15" customHeight="1" thickBot="1" x14ac:dyDescent="0.4">
      <c r="A7" s="1168">
        <v>4</v>
      </c>
      <c r="B7" s="1164">
        <v>611</v>
      </c>
      <c r="C7" s="1165" t="s">
        <v>2514</v>
      </c>
      <c r="D7" s="1169">
        <v>70</v>
      </c>
      <c r="E7" s="1164" t="s">
        <v>3</v>
      </c>
      <c r="F7" s="1167">
        <v>36</v>
      </c>
      <c r="G7" s="1167">
        <f t="shared" si="0"/>
        <v>2520</v>
      </c>
      <c r="H7" s="1167">
        <v>41</v>
      </c>
      <c r="I7" s="1167">
        <f t="shared" si="1"/>
        <v>2870</v>
      </c>
    </row>
    <row r="8" spans="1:9" ht="15" customHeight="1" thickBot="1" x14ac:dyDescent="0.4">
      <c r="A8" s="1168" t="s">
        <v>2515</v>
      </c>
      <c r="B8" s="1164"/>
      <c r="C8" s="1165" t="s">
        <v>171</v>
      </c>
      <c r="D8" s="1169">
        <v>2070</v>
      </c>
      <c r="E8" s="1164" t="s">
        <v>3</v>
      </c>
      <c r="F8" s="1167">
        <v>35</v>
      </c>
      <c r="G8" s="1167">
        <f t="shared" si="0"/>
        <v>72450</v>
      </c>
      <c r="H8" s="1167">
        <v>52</v>
      </c>
      <c r="I8" s="1167">
        <f t="shared" si="1"/>
        <v>107640</v>
      </c>
    </row>
    <row r="9" spans="1:9" ht="15" customHeight="1" thickBot="1" x14ac:dyDescent="0.4">
      <c r="A9" s="1168" t="s">
        <v>2516</v>
      </c>
      <c r="B9" s="1164"/>
      <c r="C9" s="1165" t="s">
        <v>2517</v>
      </c>
      <c r="D9" s="1169">
        <v>300</v>
      </c>
      <c r="E9" s="1164" t="s">
        <v>3</v>
      </c>
      <c r="F9" s="1167">
        <v>38</v>
      </c>
      <c r="G9" s="1167">
        <f t="shared" si="0"/>
        <v>11400</v>
      </c>
      <c r="H9" s="1167">
        <v>38</v>
      </c>
      <c r="I9" s="1167">
        <f t="shared" si="1"/>
        <v>11400</v>
      </c>
    </row>
    <row r="10" spans="1:9" ht="15" customHeight="1" thickBot="1" x14ac:dyDescent="0.4">
      <c r="A10" s="1168">
        <v>6</v>
      </c>
      <c r="B10" s="1164">
        <v>613</v>
      </c>
      <c r="C10" s="1165" t="s">
        <v>2518</v>
      </c>
      <c r="D10" s="1169">
        <v>5</v>
      </c>
      <c r="E10" s="1164" t="s">
        <v>4</v>
      </c>
      <c r="F10" s="1167">
        <v>400</v>
      </c>
      <c r="G10" s="1167">
        <f t="shared" si="0"/>
        <v>2000</v>
      </c>
      <c r="H10" s="1167">
        <v>100</v>
      </c>
      <c r="I10" s="1167">
        <f t="shared" si="1"/>
        <v>500</v>
      </c>
    </row>
    <row r="11" spans="1:9" ht="15" customHeight="1" thickBot="1" x14ac:dyDescent="0.4">
      <c r="A11" s="1168" t="s">
        <v>2519</v>
      </c>
      <c r="B11" s="1164"/>
      <c r="C11" s="1165" t="s">
        <v>172</v>
      </c>
      <c r="D11" s="1169">
        <v>80</v>
      </c>
      <c r="E11" s="1164" t="s">
        <v>3</v>
      </c>
      <c r="F11" s="1167">
        <v>34</v>
      </c>
      <c r="G11" s="1167">
        <f t="shared" si="0"/>
        <v>2720</v>
      </c>
      <c r="H11" s="1167">
        <v>39</v>
      </c>
      <c r="I11" s="1167">
        <f t="shared" si="1"/>
        <v>3120</v>
      </c>
    </row>
    <row r="12" spans="1:9" ht="15" customHeight="1" thickBot="1" x14ac:dyDescent="0.4">
      <c r="A12" s="1168" t="s">
        <v>2520</v>
      </c>
      <c r="B12" s="1164"/>
      <c r="C12" s="1165" t="s">
        <v>2521</v>
      </c>
      <c r="D12" s="1169">
        <v>740</v>
      </c>
      <c r="E12" s="1164" t="s">
        <v>3</v>
      </c>
      <c r="F12" s="1167">
        <v>26</v>
      </c>
      <c r="G12" s="1167">
        <f t="shared" si="0"/>
        <v>19240</v>
      </c>
      <c r="H12" s="1167">
        <v>31</v>
      </c>
      <c r="I12" s="1167">
        <f t="shared" si="1"/>
        <v>22940</v>
      </c>
    </row>
    <row r="13" spans="1:9" ht="15" customHeight="1" thickBot="1" x14ac:dyDescent="0.4">
      <c r="A13" s="1168" t="s">
        <v>2522</v>
      </c>
      <c r="B13" s="1164"/>
      <c r="C13" s="1165" t="s">
        <v>2523</v>
      </c>
      <c r="D13" s="1169">
        <v>780</v>
      </c>
      <c r="E13" s="1164" t="s">
        <v>3</v>
      </c>
      <c r="F13" s="1167">
        <v>28</v>
      </c>
      <c r="G13" s="1167">
        <f t="shared" si="0"/>
        <v>21840</v>
      </c>
      <c r="H13" s="1167">
        <v>38</v>
      </c>
      <c r="I13" s="1167">
        <f t="shared" si="1"/>
        <v>29640</v>
      </c>
    </row>
    <row r="14" spans="1:9" ht="15" customHeight="1" thickBot="1" x14ac:dyDescent="0.4">
      <c r="A14" s="1168">
        <v>8</v>
      </c>
      <c r="B14" s="1164">
        <v>638</v>
      </c>
      <c r="C14" s="1165" t="s">
        <v>2144</v>
      </c>
      <c r="D14" s="1169">
        <v>8</v>
      </c>
      <c r="E14" s="1164" t="s">
        <v>10</v>
      </c>
      <c r="F14" s="1167">
        <v>1200</v>
      </c>
      <c r="G14" s="1167">
        <f t="shared" si="0"/>
        <v>9600</v>
      </c>
      <c r="H14" s="1167">
        <v>1100</v>
      </c>
      <c r="I14" s="1167">
        <f t="shared" si="1"/>
        <v>8800</v>
      </c>
    </row>
    <row r="15" spans="1:9" ht="15" customHeight="1" thickBot="1" x14ac:dyDescent="0.4">
      <c r="A15" s="1168">
        <v>9</v>
      </c>
      <c r="B15" s="1164">
        <v>638</v>
      </c>
      <c r="C15" s="1165" t="s">
        <v>2524</v>
      </c>
      <c r="D15" s="1169">
        <v>3</v>
      </c>
      <c r="E15" s="1164" t="s">
        <v>10</v>
      </c>
      <c r="F15" s="1167">
        <v>1000</v>
      </c>
      <c r="G15" s="1167">
        <f t="shared" si="0"/>
        <v>3000</v>
      </c>
      <c r="H15" s="1167">
        <v>825</v>
      </c>
      <c r="I15" s="1167">
        <f t="shared" si="1"/>
        <v>2475</v>
      </c>
    </row>
    <row r="16" spans="1:9" ht="15" customHeight="1" thickBot="1" x14ac:dyDescent="0.4">
      <c r="A16" s="1168">
        <v>10</v>
      </c>
      <c r="B16" s="1164">
        <v>638</v>
      </c>
      <c r="C16" s="1165" t="s">
        <v>2525</v>
      </c>
      <c r="D16" s="1169">
        <v>1</v>
      </c>
      <c r="E16" s="1164" t="s">
        <v>10</v>
      </c>
      <c r="F16" s="1167">
        <v>950</v>
      </c>
      <c r="G16" s="1167">
        <f t="shared" si="0"/>
        <v>950</v>
      </c>
      <c r="H16" s="1167">
        <v>610</v>
      </c>
      <c r="I16" s="1167">
        <f t="shared" si="1"/>
        <v>610</v>
      </c>
    </row>
    <row r="17" spans="1:9" ht="15" customHeight="1" thickBot="1" x14ac:dyDescent="0.4">
      <c r="A17" s="1168">
        <v>11</v>
      </c>
      <c r="B17" s="1164">
        <v>638</v>
      </c>
      <c r="C17" s="1165" t="s">
        <v>2526</v>
      </c>
      <c r="D17" s="1169">
        <v>4</v>
      </c>
      <c r="E17" s="1164" t="s">
        <v>10</v>
      </c>
      <c r="F17" s="1167">
        <v>500</v>
      </c>
      <c r="G17" s="1167">
        <f t="shared" si="0"/>
        <v>2000</v>
      </c>
      <c r="H17" s="1167">
        <v>620</v>
      </c>
      <c r="I17" s="1167">
        <f t="shared" si="1"/>
        <v>2480</v>
      </c>
    </row>
    <row r="18" spans="1:9" ht="15" customHeight="1" thickBot="1" x14ac:dyDescent="0.4">
      <c r="A18" s="1168">
        <v>12</v>
      </c>
      <c r="B18" s="1164">
        <v>638</v>
      </c>
      <c r="C18" s="1165" t="s">
        <v>2527</v>
      </c>
      <c r="D18" s="1169">
        <v>4</v>
      </c>
      <c r="E18" s="1164" t="s">
        <v>10</v>
      </c>
      <c r="F18" s="1167">
        <v>100</v>
      </c>
      <c r="G18" s="1167">
        <f t="shared" si="0"/>
        <v>400</v>
      </c>
      <c r="H18" s="1167">
        <v>650</v>
      </c>
      <c r="I18" s="1167">
        <f t="shared" si="1"/>
        <v>2600</v>
      </c>
    </row>
    <row r="19" spans="1:9" ht="15" customHeight="1" thickBot="1" x14ac:dyDescent="0.4">
      <c r="A19" s="1168">
        <v>13</v>
      </c>
      <c r="B19" s="1164">
        <v>638</v>
      </c>
      <c r="C19" s="1165" t="s">
        <v>2528</v>
      </c>
      <c r="D19" s="1169">
        <v>1</v>
      </c>
      <c r="E19" s="1164" t="s">
        <v>10</v>
      </c>
      <c r="F19" s="1167">
        <v>400</v>
      </c>
      <c r="G19" s="1167">
        <f t="shared" si="0"/>
        <v>400</v>
      </c>
      <c r="H19" s="1167">
        <v>500</v>
      </c>
      <c r="I19" s="1167">
        <f t="shared" si="1"/>
        <v>500</v>
      </c>
    </row>
    <row r="20" spans="1:9" ht="15" customHeight="1" thickBot="1" x14ac:dyDescent="0.4">
      <c r="A20" s="1168">
        <v>14</v>
      </c>
      <c r="B20" s="1164">
        <v>638</v>
      </c>
      <c r="C20" s="1165" t="s">
        <v>2529</v>
      </c>
      <c r="D20" s="1169">
        <v>3</v>
      </c>
      <c r="E20" s="1164" t="s">
        <v>10</v>
      </c>
      <c r="F20" s="1167">
        <v>100</v>
      </c>
      <c r="G20" s="1167">
        <f t="shared" si="0"/>
        <v>300</v>
      </c>
      <c r="H20" s="1167">
        <v>480</v>
      </c>
      <c r="I20" s="1167">
        <f t="shared" si="1"/>
        <v>1440</v>
      </c>
    </row>
    <row r="21" spans="1:9" ht="15" customHeight="1" thickBot="1" x14ac:dyDescent="0.4">
      <c r="A21" s="1168">
        <v>15</v>
      </c>
      <c r="B21" s="1164">
        <v>638</v>
      </c>
      <c r="C21" s="1165" t="s">
        <v>2530</v>
      </c>
      <c r="D21" s="1169">
        <v>1</v>
      </c>
      <c r="E21" s="1164" t="s">
        <v>100</v>
      </c>
      <c r="F21" s="1167">
        <v>33000</v>
      </c>
      <c r="G21" s="1167">
        <f t="shared" si="0"/>
        <v>33000</v>
      </c>
      <c r="H21" s="1167">
        <v>20000</v>
      </c>
      <c r="I21" s="1167">
        <f t="shared" si="1"/>
        <v>20000</v>
      </c>
    </row>
    <row r="22" spans="1:9" ht="15" customHeight="1" thickBot="1" x14ac:dyDescent="0.4">
      <c r="A22" s="1168">
        <v>16</v>
      </c>
      <c r="B22" s="1164">
        <v>638</v>
      </c>
      <c r="C22" s="1165" t="s">
        <v>2531</v>
      </c>
      <c r="D22" s="1169">
        <v>1</v>
      </c>
      <c r="E22" s="1164" t="s">
        <v>100</v>
      </c>
      <c r="F22" s="1167">
        <v>125500</v>
      </c>
      <c r="G22" s="1167">
        <f t="shared" si="0"/>
        <v>125500</v>
      </c>
      <c r="H22" s="1167">
        <v>117000</v>
      </c>
      <c r="I22" s="1167">
        <f t="shared" si="1"/>
        <v>117000</v>
      </c>
    </row>
    <row r="23" spans="1:9" ht="15" customHeight="1" thickBot="1" x14ac:dyDescent="0.4">
      <c r="A23" s="1168">
        <v>17</v>
      </c>
      <c r="B23" s="1164">
        <v>638</v>
      </c>
      <c r="C23" s="1165" t="s">
        <v>2532</v>
      </c>
      <c r="D23" s="1169">
        <v>3</v>
      </c>
      <c r="E23" s="1164" t="s">
        <v>10</v>
      </c>
      <c r="F23" s="1167">
        <v>1500</v>
      </c>
      <c r="G23" s="1167">
        <f t="shared" si="0"/>
        <v>4500</v>
      </c>
      <c r="H23" s="1167">
        <v>1100</v>
      </c>
      <c r="I23" s="1167">
        <f t="shared" si="1"/>
        <v>3300</v>
      </c>
    </row>
    <row r="24" spans="1:9" ht="15" customHeight="1" thickBot="1" x14ac:dyDescent="0.4">
      <c r="A24" s="1170">
        <v>18</v>
      </c>
      <c r="B24" s="1171">
        <v>638</v>
      </c>
      <c r="C24" s="1172" t="s">
        <v>2533</v>
      </c>
      <c r="D24" s="1173">
        <v>8</v>
      </c>
      <c r="E24" s="1171" t="s">
        <v>10</v>
      </c>
      <c r="F24" s="1174">
        <v>0</v>
      </c>
      <c r="G24" s="1167">
        <f t="shared" si="0"/>
        <v>0</v>
      </c>
      <c r="H24" s="1174">
        <v>0</v>
      </c>
      <c r="I24" s="1167">
        <f t="shared" si="1"/>
        <v>0</v>
      </c>
    </row>
    <row r="25" spans="1:9" ht="15" customHeight="1" thickBot="1" x14ac:dyDescent="0.4">
      <c r="A25" s="1168">
        <v>19</v>
      </c>
      <c r="B25" s="1164">
        <v>638</v>
      </c>
      <c r="C25" s="1165" t="s">
        <v>2147</v>
      </c>
      <c r="D25" s="1169">
        <v>5</v>
      </c>
      <c r="E25" s="1164" t="s">
        <v>10</v>
      </c>
      <c r="F25" s="1167">
        <v>850</v>
      </c>
      <c r="G25" s="1167">
        <f t="shared" si="0"/>
        <v>4250</v>
      </c>
      <c r="H25" s="1167">
        <v>900</v>
      </c>
      <c r="I25" s="1167">
        <f t="shared" si="1"/>
        <v>4500</v>
      </c>
    </row>
    <row r="26" spans="1:9" ht="15" customHeight="1" thickBot="1" x14ac:dyDescent="0.4">
      <c r="A26" s="1168">
        <v>20</v>
      </c>
      <c r="B26" s="1164">
        <v>638</v>
      </c>
      <c r="C26" s="1165" t="s">
        <v>2534</v>
      </c>
      <c r="D26" s="1169">
        <v>1</v>
      </c>
      <c r="E26" s="1164" t="s">
        <v>10</v>
      </c>
      <c r="F26" s="1167">
        <v>2800</v>
      </c>
      <c r="G26" s="1167">
        <f t="shared" si="0"/>
        <v>2800</v>
      </c>
      <c r="H26" s="1167">
        <v>3150</v>
      </c>
      <c r="I26" s="1167">
        <f t="shared" si="1"/>
        <v>3150</v>
      </c>
    </row>
    <row r="27" spans="1:9" ht="15" customHeight="1" thickBot="1" x14ac:dyDescent="0.4">
      <c r="A27" s="1168">
        <v>21</v>
      </c>
      <c r="B27" s="1164">
        <v>638</v>
      </c>
      <c r="C27" s="1165" t="s">
        <v>2535</v>
      </c>
      <c r="D27" s="1169">
        <v>1</v>
      </c>
      <c r="E27" s="1164" t="s">
        <v>10</v>
      </c>
      <c r="F27" s="1167">
        <v>2200</v>
      </c>
      <c r="G27" s="1167">
        <f t="shared" si="0"/>
        <v>2200</v>
      </c>
      <c r="H27" s="1167">
        <v>2500</v>
      </c>
      <c r="I27" s="1167">
        <f t="shared" si="1"/>
        <v>2500</v>
      </c>
    </row>
    <row r="28" spans="1:9" ht="15" customHeight="1" thickBot="1" x14ac:dyDescent="0.4">
      <c r="A28" s="1168">
        <v>22</v>
      </c>
      <c r="B28" s="1164">
        <v>638</v>
      </c>
      <c r="C28" s="1165" t="s">
        <v>2536</v>
      </c>
      <c r="D28" s="1169">
        <v>30</v>
      </c>
      <c r="E28" s="1164" t="s">
        <v>3</v>
      </c>
      <c r="F28" s="1167">
        <v>110</v>
      </c>
      <c r="G28" s="1167">
        <f t="shared" si="0"/>
        <v>3300</v>
      </c>
      <c r="H28" s="1167">
        <v>80</v>
      </c>
      <c r="I28" s="1167">
        <f t="shared" si="1"/>
        <v>2400</v>
      </c>
    </row>
    <row r="29" spans="1:9" ht="15" customHeight="1" thickBot="1" x14ac:dyDescent="0.4">
      <c r="A29" s="1168">
        <v>23</v>
      </c>
      <c r="B29" s="1164">
        <v>638</v>
      </c>
      <c r="C29" s="1165" t="s">
        <v>2537</v>
      </c>
      <c r="D29" s="1169">
        <v>1</v>
      </c>
      <c r="E29" s="1164" t="s">
        <v>10</v>
      </c>
      <c r="F29" s="1167">
        <v>650</v>
      </c>
      <c r="G29" s="1167">
        <f t="shared" si="0"/>
        <v>650</v>
      </c>
      <c r="H29" s="1167">
        <v>600</v>
      </c>
      <c r="I29" s="1167">
        <f t="shared" si="1"/>
        <v>600</v>
      </c>
    </row>
    <row r="30" spans="1:9" ht="15" customHeight="1" thickBot="1" x14ac:dyDescent="0.4">
      <c r="A30" s="1168">
        <v>24</v>
      </c>
      <c r="B30" s="1164">
        <v>638</v>
      </c>
      <c r="C30" s="1165" t="s">
        <v>2538</v>
      </c>
      <c r="D30" s="1169">
        <v>1</v>
      </c>
      <c r="E30" s="1164" t="s">
        <v>10</v>
      </c>
      <c r="F30" s="1167">
        <v>800</v>
      </c>
      <c r="G30" s="1167">
        <f t="shared" si="0"/>
        <v>800</v>
      </c>
      <c r="H30" s="1167">
        <v>430</v>
      </c>
      <c r="I30" s="1167">
        <f t="shared" si="1"/>
        <v>430</v>
      </c>
    </row>
    <row r="31" spans="1:9" ht="15" customHeight="1" thickBot="1" x14ac:dyDescent="0.4">
      <c r="A31" s="1168">
        <v>25</v>
      </c>
      <c r="B31" s="1164">
        <v>638</v>
      </c>
      <c r="C31" s="1165" t="s">
        <v>2539</v>
      </c>
      <c r="D31" s="1169">
        <v>1</v>
      </c>
      <c r="E31" s="1164" t="s">
        <v>10</v>
      </c>
      <c r="F31" s="1167">
        <v>1250</v>
      </c>
      <c r="G31" s="1167">
        <f t="shared" si="0"/>
        <v>1250</v>
      </c>
      <c r="H31" s="1167">
        <v>470</v>
      </c>
      <c r="I31" s="1167">
        <f t="shared" si="1"/>
        <v>470</v>
      </c>
    </row>
    <row r="32" spans="1:9" ht="15" customHeight="1" thickBot="1" x14ac:dyDescent="0.4">
      <c r="A32" s="1168">
        <v>26</v>
      </c>
      <c r="B32" s="1164">
        <v>638</v>
      </c>
      <c r="C32" s="1165" t="s">
        <v>2540</v>
      </c>
      <c r="D32" s="1169">
        <v>1</v>
      </c>
      <c r="E32" s="1164" t="s">
        <v>10</v>
      </c>
      <c r="F32" s="1167">
        <v>1350</v>
      </c>
      <c r="G32" s="1167">
        <f t="shared" si="0"/>
        <v>1350</v>
      </c>
      <c r="H32" s="1167">
        <v>1000</v>
      </c>
      <c r="I32" s="1167">
        <f t="shared" si="1"/>
        <v>1000</v>
      </c>
    </row>
    <row r="33" spans="1:9" ht="15" customHeight="1" thickBot="1" x14ac:dyDescent="0.4">
      <c r="A33" s="1168">
        <v>27</v>
      </c>
      <c r="B33" s="1164">
        <v>638</v>
      </c>
      <c r="C33" s="1165" t="s">
        <v>2541</v>
      </c>
      <c r="D33" s="1169">
        <v>1</v>
      </c>
      <c r="E33" s="1164" t="s">
        <v>10</v>
      </c>
      <c r="F33" s="1167">
        <v>3850</v>
      </c>
      <c r="G33" s="1167">
        <f t="shared" si="0"/>
        <v>3850</v>
      </c>
      <c r="H33" s="1167">
        <v>3200</v>
      </c>
      <c r="I33" s="1167">
        <f t="shared" si="1"/>
        <v>3200</v>
      </c>
    </row>
    <row r="34" spans="1:9" ht="15" customHeight="1" thickBot="1" x14ac:dyDescent="0.4">
      <c r="A34" s="1168">
        <v>28</v>
      </c>
      <c r="B34" s="1164" t="s">
        <v>472</v>
      </c>
      <c r="C34" s="1165" t="s">
        <v>2542</v>
      </c>
      <c r="D34" s="1169">
        <v>1</v>
      </c>
      <c r="E34" s="1164" t="s">
        <v>100</v>
      </c>
      <c r="F34" s="1167">
        <v>3600</v>
      </c>
      <c r="G34" s="1167">
        <f t="shared" si="0"/>
        <v>3600</v>
      </c>
      <c r="H34" s="1167">
        <v>2200</v>
      </c>
      <c r="I34" s="1167">
        <f t="shared" si="1"/>
        <v>2200</v>
      </c>
    </row>
    <row r="35" spans="1:9" ht="15" customHeight="1" thickBot="1" x14ac:dyDescent="0.4">
      <c r="A35" s="1168" t="s">
        <v>2543</v>
      </c>
      <c r="B35" s="1164" t="s">
        <v>472</v>
      </c>
      <c r="C35" s="1165" t="s">
        <v>2544</v>
      </c>
      <c r="D35" s="1169">
        <v>700</v>
      </c>
      <c r="E35" s="1164" t="s">
        <v>3</v>
      </c>
      <c r="F35" s="1167">
        <v>44</v>
      </c>
      <c r="G35" s="1167">
        <f t="shared" si="0"/>
        <v>30800</v>
      </c>
      <c r="H35" s="1167">
        <v>52</v>
      </c>
      <c r="I35" s="1167">
        <f t="shared" si="1"/>
        <v>36400</v>
      </c>
    </row>
    <row r="36" spans="1:9" ht="15" customHeight="1" thickBot="1" x14ac:dyDescent="0.4">
      <c r="A36" s="1168">
        <v>29</v>
      </c>
      <c r="B36" s="1164">
        <v>203</v>
      </c>
      <c r="C36" s="1165" t="s">
        <v>2545</v>
      </c>
      <c r="D36" s="1169">
        <v>850</v>
      </c>
      <c r="E36" s="1164" t="s">
        <v>4</v>
      </c>
      <c r="F36" s="1167">
        <v>30</v>
      </c>
      <c r="G36" s="1167">
        <f t="shared" si="0"/>
        <v>25500</v>
      </c>
      <c r="H36" s="1167">
        <v>10</v>
      </c>
      <c r="I36" s="1167">
        <f t="shared" si="1"/>
        <v>8500</v>
      </c>
    </row>
    <row r="37" spans="1:9" ht="15" customHeight="1" thickBot="1" x14ac:dyDescent="0.4">
      <c r="A37" s="1168">
        <v>30</v>
      </c>
      <c r="B37" s="1164">
        <v>601</v>
      </c>
      <c r="C37" s="1165" t="s">
        <v>2546</v>
      </c>
      <c r="D37" s="1169">
        <v>3</v>
      </c>
      <c r="E37" s="1164" t="s">
        <v>247</v>
      </c>
      <c r="F37" s="1167">
        <v>120</v>
      </c>
      <c r="G37" s="1167">
        <f t="shared" si="0"/>
        <v>360</v>
      </c>
      <c r="H37" s="1167">
        <v>144</v>
      </c>
      <c r="I37" s="1167">
        <f t="shared" si="1"/>
        <v>432</v>
      </c>
    </row>
    <row r="38" spans="1:9" ht="15" customHeight="1" thickBot="1" x14ac:dyDescent="0.4">
      <c r="A38" s="1168">
        <v>31</v>
      </c>
      <c r="B38" s="1164">
        <v>703</v>
      </c>
      <c r="C38" s="1165" t="s">
        <v>2547</v>
      </c>
      <c r="D38" s="1169">
        <v>422</v>
      </c>
      <c r="E38" s="1164" t="s">
        <v>8</v>
      </c>
      <c r="F38" s="1167">
        <v>15</v>
      </c>
      <c r="G38" s="1167">
        <f t="shared" si="0"/>
        <v>6330</v>
      </c>
      <c r="H38" s="1167">
        <v>14</v>
      </c>
      <c r="I38" s="1167">
        <f t="shared" si="1"/>
        <v>5908</v>
      </c>
    </row>
    <row r="39" spans="1:9" ht="15" customHeight="1" thickBot="1" x14ac:dyDescent="0.4">
      <c r="A39" s="1168">
        <v>32</v>
      </c>
      <c r="B39" s="1164">
        <v>703</v>
      </c>
      <c r="C39" s="1165" t="s">
        <v>2548</v>
      </c>
      <c r="D39" s="1169">
        <v>422</v>
      </c>
      <c r="E39" s="1164" t="s">
        <v>8</v>
      </c>
      <c r="F39" s="1167">
        <v>10</v>
      </c>
      <c r="G39" s="1167">
        <f t="shared" si="0"/>
        <v>4220</v>
      </c>
      <c r="H39" s="1167">
        <v>19</v>
      </c>
      <c r="I39" s="1167">
        <f t="shared" si="1"/>
        <v>8018</v>
      </c>
    </row>
    <row r="40" spans="1:9" ht="15" customHeight="1" thickBot="1" x14ac:dyDescent="0.4">
      <c r="A40" s="1168">
        <v>33</v>
      </c>
      <c r="B40" s="1164">
        <v>703</v>
      </c>
      <c r="C40" s="1165" t="s">
        <v>2549</v>
      </c>
      <c r="D40" s="1169">
        <v>422</v>
      </c>
      <c r="E40" s="1164" t="s">
        <v>8</v>
      </c>
      <c r="F40" s="1167">
        <v>18</v>
      </c>
      <c r="G40" s="1167">
        <f t="shared" si="0"/>
        <v>7596</v>
      </c>
      <c r="H40" s="1167">
        <v>40</v>
      </c>
      <c r="I40" s="1167">
        <f t="shared" si="1"/>
        <v>16880</v>
      </c>
    </row>
    <row r="41" spans="1:9" ht="15" customHeight="1" thickBot="1" x14ac:dyDescent="0.4">
      <c r="A41" s="1168">
        <v>34</v>
      </c>
      <c r="B41" s="1164">
        <v>712</v>
      </c>
      <c r="C41" s="1165" t="s">
        <v>2550</v>
      </c>
      <c r="D41" s="1169">
        <v>422</v>
      </c>
      <c r="E41" s="1164" t="s">
        <v>8</v>
      </c>
      <c r="F41" s="1167">
        <v>4</v>
      </c>
      <c r="G41" s="1167">
        <f t="shared" si="0"/>
        <v>1688</v>
      </c>
      <c r="H41" s="1167">
        <v>1</v>
      </c>
      <c r="I41" s="1167">
        <f t="shared" si="1"/>
        <v>422</v>
      </c>
    </row>
    <row r="42" spans="1:9" ht="15" customHeight="1" thickBot="1" x14ac:dyDescent="0.4">
      <c r="A42" s="1168">
        <v>35</v>
      </c>
      <c r="B42" s="1164"/>
      <c r="C42" s="1165" t="s">
        <v>2551</v>
      </c>
      <c r="D42" s="1169">
        <v>255</v>
      </c>
      <c r="E42" s="1164" t="s">
        <v>3</v>
      </c>
      <c r="F42" s="1167">
        <v>35</v>
      </c>
      <c r="G42" s="1167">
        <f t="shared" si="0"/>
        <v>8925</v>
      </c>
      <c r="H42" s="1167">
        <v>36</v>
      </c>
      <c r="I42" s="1167">
        <f t="shared" si="1"/>
        <v>9180</v>
      </c>
    </row>
    <row r="43" spans="1:9" ht="15" customHeight="1" thickBot="1" x14ac:dyDescent="0.4">
      <c r="A43" s="1168">
        <v>36</v>
      </c>
      <c r="B43" s="1164"/>
      <c r="C43" s="1165" t="s">
        <v>2552</v>
      </c>
      <c r="D43" s="1169">
        <v>1</v>
      </c>
      <c r="E43" s="1164" t="s">
        <v>2553</v>
      </c>
      <c r="F43" s="1167">
        <v>1800</v>
      </c>
      <c r="G43" s="1167">
        <f t="shared" si="0"/>
        <v>1800</v>
      </c>
      <c r="H43" s="1167">
        <v>2160</v>
      </c>
      <c r="I43" s="1167">
        <f t="shared" si="1"/>
        <v>2160</v>
      </c>
    </row>
    <row r="44" spans="1:9" ht="15" customHeight="1" thickBot="1" x14ac:dyDescent="0.4">
      <c r="A44" s="1168">
        <v>37</v>
      </c>
      <c r="B44" s="1164" t="s">
        <v>472</v>
      </c>
      <c r="C44" s="1165" t="s">
        <v>2554</v>
      </c>
      <c r="D44" s="1169"/>
      <c r="E44" s="1164" t="s">
        <v>100</v>
      </c>
      <c r="F44" s="1167">
        <v>0</v>
      </c>
      <c r="G44" s="1167">
        <f t="shared" si="0"/>
        <v>0</v>
      </c>
      <c r="H44" s="1167">
        <v>0</v>
      </c>
      <c r="I44" s="1167">
        <f t="shared" si="1"/>
        <v>0</v>
      </c>
    </row>
    <row r="45" spans="1:9" ht="15" customHeight="1" thickBot="1" x14ac:dyDescent="0.4">
      <c r="A45" s="1168">
        <v>38</v>
      </c>
      <c r="B45" s="1164" t="s">
        <v>472</v>
      </c>
      <c r="C45" s="1165" t="s">
        <v>2189</v>
      </c>
      <c r="D45" s="1169">
        <v>50</v>
      </c>
      <c r="E45" s="1164" t="s">
        <v>3</v>
      </c>
      <c r="F45" s="1167">
        <v>10</v>
      </c>
      <c r="G45" s="1167">
        <f t="shared" si="0"/>
        <v>500</v>
      </c>
      <c r="H45" s="1167">
        <v>25</v>
      </c>
      <c r="I45" s="1167">
        <f t="shared" si="1"/>
        <v>1250</v>
      </c>
    </row>
    <row r="46" spans="1:9" ht="15" customHeight="1" thickBot="1" x14ac:dyDescent="0.4">
      <c r="A46" s="1168">
        <v>39</v>
      </c>
      <c r="B46" s="1164" t="s">
        <v>472</v>
      </c>
      <c r="C46" s="1165" t="s">
        <v>2555</v>
      </c>
      <c r="D46" s="1169">
        <v>1</v>
      </c>
      <c r="E46" s="1164" t="s">
        <v>10</v>
      </c>
      <c r="F46" s="1167">
        <v>1200</v>
      </c>
      <c r="G46" s="1167">
        <f t="shared" si="0"/>
        <v>1200</v>
      </c>
      <c r="H46" s="1167">
        <v>85</v>
      </c>
      <c r="I46" s="1167">
        <f t="shared" si="1"/>
        <v>85</v>
      </c>
    </row>
    <row r="47" spans="1:9" ht="15" customHeight="1" thickBot="1" x14ac:dyDescent="0.4">
      <c r="A47" s="1163">
        <v>40</v>
      </c>
      <c r="B47" s="1164" t="s">
        <v>472</v>
      </c>
      <c r="C47" s="1165" t="s">
        <v>2556</v>
      </c>
      <c r="D47" s="1169">
        <v>30</v>
      </c>
      <c r="E47" s="1164" t="s">
        <v>10</v>
      </c>
      <c r="F47" s="1167">
        <v>30</v>
      </c>
      <c r="G47" s="1167">
        <f t="shared" si="0"/>
        <v>900</v>
      </c>
      <c r="H47" s="1167">
        <v>54</v>
      </c>
      <c r="I47" s="1167">
        <f t="shared" si="1"/>
        <v>1620</v>
      </c>
    </row>
    <row r="48" spans="1:9" ht="15" customHeight="1" thickBot="1" x14ac:dyDescent="0.4">
      <c r="A48" s="1168">
        <v>41</v>
      </c>
      <c r="B48" s="1164" t="s">
        <v>472</v>
      </c>
      <c r="C48" s="1165" t="s">
        <v>2557</v>
      </c>
      <c r="D48" s="1169">
        <v>1</v>
      </c>
      <c r="E48" s="1164" t="s">
        <v>10</v>
      </c>
      <c r="F48" s="1167">
        <v>200</v>
      </c>
      <c r="G48" s="1167">
        <f t="shared" si="0"/>
        <v>200</v>
      </c>
      <c r="H48" s="1167">
        <v>82</v>
      </c>
      <c r="I48" s="1167">
        <f t="shared" si="1"/>
        <v>82</v>
      </c>
    </row>
    <row r="49" spans="1:9" ht="15" customHeight="1" thickBot="1" x14ac:dyDescent="0.4">
      <c r="A49" s="1168">
        <v>42</v>
      </c>
      <c r="B49" s="1164" t="s">
        <v>472</v>
      </c>
      <c r="C49" s="1165" t="s">
        <v>2558</v>
      </c>
      <c r="D49" s="1169">
        <v>1</v>
      </c>
      <c r="E49" s="1164" t="s">
        <v>10</v>
      </c>
      <c r="F49" s="1167">
        <v>8000</v>
      </c>
      <c r="G49" s="1167">
        <f t="shared" si="0"/>
        <v>8000</v>
      </c>
      <c r="H49" s="1167">
        <v>6030</v>
      </c>
      <c r="I49" s="1167">
        <f t="shared" si="1"/>
        <v>6030</v>
      </c>
    </row>
    <row r="50" spans="1:9" ht="15" customHeight="1" thickBot="1" x14ac:dyDescent="0.4">
      <c r="A50" s="1168">
        <v>43</v>
      </c>
      <c r="B50" s="1164" t="s">
        <v>472</v>
      </c>
      <c r="C50" s="1165" t="s">
        <v>2198</v>
      </c>
      <c r="D50" s="1169">
        <v>1</v>
      </c>
      <c r="E50" s="1164" t="s">
        <v>100</v>
      </c>
      <c r="F50" s="1167">
        <v>1500</v>
      </c>
      <c r="G50" s="1167">
        <f t="shared" si="0"/>
        <v>1500</v>
      </c>
      <c r="H50" s="1167">
        <v>980</v>
      </c>
      <c r="I50" s="1167">
        <f t="shared" si="1"/>
        <v>980</v>
      </c>
    </row>
    <row r="51" spans="1:9" ht="15" customHeight="1" thickBot="1" x14ac:dyDescent="0.4">
      <c r="A51" s="1168">
        <v>44</v>
      </c>
      <c r="B51" s="1164" t="s">
        <v>472</v>
      </c>
      <c r="C51" s="1165" t="s">
        <v>2559</v>
      </c>
      <c r="D51" s="1169">
        <v>1</v>
      </c>
      <c r="E51" s="1164" t="s">
        <v>100</v>
      </c>
      <c r="F51" s="1167">
        <v>2800</v>
      </c>
      <c r="G51" s="1167">
        <f t="shared" si="0"/>
        <v>2800</v>
      </c>
      <c r="H51" s="1167">
        <v>2900</v>
      </c>
      <c r="I51" s="1167">
        <f t="shared" si="1"/>
        <v>2900</v>
      </c>
    </row>
    <row r="52" spans="1:9" ht="15" customHeight="1" thickBot="1" x14ac:dyDescent="0.4">
      <c r="A52" s="1168">
        <v>45</v>
      </c>
      <c r="B52" s="1164" t="s">
        <v>472</v>
      </c>
      <c r="C52" s="1165" t="s">
        <v>2560</v>
      </c>
      <c r="D52" s="1169">
        <v>1</v>
      </c>
      <c r="E52" s="1164" t="s">
        <v>100</v>
      </c>
      <c r="F52" s="1167">
        <v>200</v>
      </c>
      <c r="G52" s="1167">
        <f t="shared" si="0"/>
        <v>200</v>
      </c>
      <c r="H52" s="1167">
        <v>143</v>
      </c>
      <c r="I52" s="1167">
        <f t="shared" si="1"/>
        <v>143</v>
      </c>
    </row>
    <row r="53" spans="1:9" ht="15" customHeight="1" thickBot="1" x14ac:dyDescent="0.4">
      <c r="A53" s="1168">
        <v>46</v>
      </c>
      <c r="B53" s="1164" t="s">
        <v>472</v>
      </c>
      <c r="C53" s="1165" t="s">
        <v>2561</v>
      </c>
      <c r="D53" s="1169">
        <v>1</v>
      </c>
      <c r="E53" s="1164" t="s">
        <v>10</v>
      </c>
      <c r="F53" s="1167">
        <v>400</v>
      </c>
      <c r="G53" s="1167">
        <f t="shared" si="0"/>
        <v>400</v>
      </c>
      <c r="H53" s="1167">
        <v>966</v>
      </c>
      <c r="I53" s="1167">
        <f t="shared" si="1"/>
        <v>966</v>
      </c>
    </row>
    <row r="54" spans="1:9" ht="15" customHeight="1" thickBot="1" x14ac:dyDescent="0.4">
      <c r="A54" s="1168">
        <v>47</v>
      </c>
      <c r="B54" s="1164" t="s">
        <v>472</v>
      </c>
      <c r="C54" s="1165" t="s">
        <v>2562</v>
      </c>
      <c r="D54" s="1169">
        <v>1</v>
      </c>
      <c r="E54" s="1164" t="s">
        <v>10</v>
      </c>
      <c r="F54" s="1167">
        <v>200</v>
      </c>
      <c r="G54" s="1167">
        <f t="shared" si="0"/>
        <v>200</v>
      </c>
      <c r="H54" s="1167">
        <v>163</v>
      </c>
      <c r="I54" s="1167">
        <f t="shared" si="1"/>
        <v>163</v>
      </c>
    </row>
    <row r="55" spans="1:9" ht="15" customHeight="1" thickBot="1" x14ac:dyDescent="0.4">
      <c r="A55" s="1168">
        <v>48</v>
      </c>
      <c r="B55" s="1164" t="s">
        <v>472</v>
      </c>
      <c r="C55" s="1165" t="s">
        <v>2563</v>
      </c>
      <c r="D55" s="1169">
        <v>1</v>
      </c>
      <c r="E55" s="1164" t="s">
        <v>10</v>
      </c>
      <c r="F55" s="1167">
        <v>850</v>
      </c>
      <c r="G55" s="1167">
        <f t="shared" si="0"/>
        <v>850</v>
      </c>
      <c r="H55" s="1167">
        <v>730</v>
      </c>
      <c r="I55" s="1167">
        <f t="shared" si="1"/>
        <v>730</v>
      </c>
    </row>
    <row r="56" spans="1:9" ht="15" customHeight="1" thickBot="1" x14ac:dyDescent="0.4">
      <c r="A56" s="1168">
        <v>49</v>
      </c>
      <c r="B56" s="1164" t="s">
        <v>472</v>
      </c>
      <c r="C56" s="1165" t="s">
        <v>2564</v>
      </c>
      <c r="D56" s="1169">
        <v>1</v>
      </c>
      <c r="E56" s="1164" t="s">
        <v>10</v>
      </c>
      <c r="F56" s="1167">
        <v>2000</v>
      </c>
      <c r="G56" s="1167">
        <f t="shared" si="0"/>
        <v>2000</v>
      </c>
      <c r="H56" s="1167">
        <v>132</v>
      </c>
      <c r="I56" s="1167">
        <f t="shared" si="1"/>
        <v>132</v>
      </c>
    </row>
    <row r="57" spans="1:9" ht="15" customHeight="1" thickBot="1" x14ac:dyDescent="0.4">
      <c r="A57" s="1168">
        <v>50</v>
      </c>
      <c r="B57" s="1164" t="s">
        <v>472</v>
      </c>
      <c r="C57" s="1165" t="s">
        <v>2565</v>
      </c>
      <c r="D57" s="1169">
        <v>100</v>
      </c>
      <c r="E57" s="1164" t="s">
        <v>3</v>
      </c>
      <c r="F57" s="1167">
        <v>30</v>
      </c>
      <c r="G57" s="1167">
        <f t="shared" si="0"/>
        <v>3000</v>
      </c>
      <c r="H57" s="1167">
        <v>23</v>
      </c>
      <c r="I57" s="1167">
        <f t="shared" si="1"/>
        <v>2300</v>
      </c>
    </row>
    <row r="58" spans="1:9" ht="15" customHeight="1" thickBot="1" x14ac:dyDescent="0.4">
      <c r="A58" s="1168">
        <v>51</v>
      </c>
      <c r="B58" s="1164" t="s">
        <v>472</v>
      </c>
      <c r="C58" s="1165" t="s">
        <v>2566</v>
      </c>
      <c r="D58" s="1169">
        <v>500</v>
      </c>
      <c r="E58" s="1164" t="s">
        <v>3</v>
      </c>
      <c r="F58" s="1167">
        <v>10</v>
      </c>
      <c r="G58" s="1167">
        <f t="shared" si="0"/>
        <v>5000</v>
      </c>
      <c r="H58" s="1167">
        <v>1</v>
      </c>
      <c r="I58" s="1167">
        <f t="shared" si="1"/>
        <v>500</v>
      </c>
    </row>
    <row r="59" spans="1:9" ht="15" customHeight="1" thickBot="1" x14ac:dyDescent="0.4">
      <c r="A59" s="1168">
        <v>52</v>
      </c>
      <c r="B59" s="1164" t="s">
        <v>472</v>
      </c>
      <c r="C59" s="1165" t="s">
        <v>2567</v>
      </c>
      <c r="D59" s="1169">
        <v>1</v>
      </c>
      <c r="E59" s="1164" t="s">
        <v>10</v>
      </c>
      <c r="F59" s="1167">
        <v>4200</v>
      </c>
      <c r="G59" s="1167">
        <f t="shared" si="0"/>
        <v>4200</v>
      </c>
      <c r="H59" s="1167">
        <v>4925</v>
      </c>
      <c r="I59" s="1167">
        <f t="shared" si="1"/>
        <v>4925</v>
      </c>
    </row>
    <row r="60" spans="1:9" ht="15" customHeight="1" thickBot="1" x14ac:dyDescent="0.4">
      <c r="A60" s="1168">
        <v>53</v>
      </c>
      <c r="B60" s="1164" t="s">
        <v>472</v>
      </c>
      <c r="C60" s="1165" t="s">
        <v>2568</v>
      </c>
      <c r="D60" s="1169">
        <v>1</v>
      </c>
      <c r="E60" s="1164" t="s">
        <v>100</v>
      </c>
      <c r="F60" s="1167">
        <v>1500</v>
      </c>
      <c r="G60" s="1167">
        <f t="shared" si="0"/>
        <v>1500</v>
      </c>
      <c r="H60" s="1167">
        <v>920</v>
      </c>
      <c r="I60" s="1167">
        <f t="shared" si="1"/>
        <v>920</v>
      </c>
    </row>
    <row r="61" spans="1:9" ht="15" customHeight="1" thickBot="1" x14ac:dyDescent="0.4">
      <c r="A61" s="1168">
        <v>54</v>
      </c>
      <c r="B61" s="1164">
        <v>103</v>
      </c>
      <c r="C61" s="1165" t="s">
        <v>2569</v>
      </c>
      <c r="D61" s="1169">
        <v>1</v>
      </c>
      <c r="E61" s="1164" t="s">
        <v>100</v>
      </c>
      <c r="F61" s="1167">
        <v>7500</v>
      </c>
      <c r="G61" s="1167">
        <f t="shared" si="0"/>
        <v>7500</v>
      </c>
      <c r="H61" s="1167">
        <v>8600</v>
      </c>
      <c r="I61" s="1167">
        <f t="shared" si="1"/>
        <v>8600</v>
      </c>
    </row>
    <row r="62" spans="1:9" ht="15" customHeight="1" thickBot="1" x14ac:dyDescent="0.4">
      <c r="A62" s="1168">
        <v>55</v>
      </c>
      <c r="B62" s="1164">
        <v>614</v>
      </c>
      <c r="C62" s="1165" t="s">
        <v>679</v>
      </c>
      <c r="D62" s="1169">
        <v>1</v>
      </c>
      <c r="E62" s="1164" t="s">
        <v>100</v>
      </c>
      <c r="F62" s="1167">
        <v>500</v>
      </c>
      <c r="G62" s="1167">
        <f t="shared" si="0"/>
        <v>500</v>
      </c>
      <c r="H62" s="1167">
        <v>5000</v>
      </c>
      <c r="I62" s="1167">
        <f t="shared" si="1"/>
        <v>5000</v>
      </c>
    </row>
    <row r="63" spans="1:9" ht="15" customHeight="1" thickBot="1" x14ac:dyDescent="0.4">
      <c r="A63" s="1168">
        <v>56</v>
      </c>
      <c r="B63" s="1164">
        <v>619</v>
      </c>
      <c r="C63" s="1165" t="s">
        <v>1094</v>
      </c>
      <c r="D63" s="1169">
        <v>1</v>
      </c>
      <c r="E63" s="1164" t="s">
        <v>100</v>
      </c>
      <c r="F63" s="1167">
        <v>1</v>
      </c>
      <c r="G63" s="1167">
        <f t="shared" si="0"/>
        <v>1</v>
      </c>
      <c r="H63" s="1167">
        <v>575</v>
      </c>
      <c r="I63" s="1167">
        <f t="shared" si="1"/>
        <v>575</v>
      </c>
    </row>
    <row r="64" spans="1:9" ht="15" customHeight="1" thickBot="1" x14ac:dyDescent="0.4">
      <c r="A64" s="1168">
        <v>57</v>
      </c>
      <c r="B64" s="1164">
        <v>623</v>
      </c>
      <c r="C64" s="1165" t="s">
        <v>292</v>
      </c>
      <c r="D64" s="1169">
        <v>1</v>
      </c>
      <c r="E64" s="1164" t="s">
        <v>100</v>
      </c>
      <c r="F64" s="1167">
        <v>4500</v>
      </c>
      <c r="G64" s="1167">
        <f t="shared" si="0"/>
        <v>4500</v>
      </c>
      <c r="H64" s="1167">
        <v>10100</v>
      </c>
      <c r="I64" s="1167">
        <f t="shared" si="1"/>
        <v>10100</v>
      </c>
    </row>
    <row r="65" spans="1:9" ht="15" customHeight="1" thickBot="1" x14ac:dyDescent="0.4">
      <c r="A65" s="1163">
        <v>58</v>
      </c>
      <c r="B65" s="1164">
        <v>624</v>
      </c>
      <c r="C65" s="1165" t="s">
        <v>2570</v>
      </c>
      <c r="D65" s="1169">
        <v>1</v>
      </c>
      <c r="E65" s="1164" t="s">
        <v>100</v>
      </c>
      <c r="F65" s="1167">
        <v>15000</v>
      </c>
      <c r="G65" s="1167">
        <f>F65*D65</f>
        <v>15000</v>
      </c>
      <c r="H65" s="1167">
        <v>12100</v>
      </c>
      <c r="I65" s="1167">
        <f t="shared" si="1"/>
        <v>12100</v>
      </c>
    </row>
    <row r="66" spans="1:9" ht="15" customHeight="1" thickBot="1" x14ac:dyDescent="0.4">
      <c r="A66" s="1168">
        <v>59</v>
      </c>
      <c r="B66" s="1164" t="s">
        <v>472</v>
      </c>
      <c r="C66" s="1165" t="s">
        <v>2571</v>
      </c>
      <c r="D66" s="1169">
        <v>1</v>
      </c>
      <c r="E66" s="1164" t="s">
        <v>100</v>
      </c>
      <c r="F66" s="1167">
        <v>10000</v>
      </c>
      <c r="G66" s="1167">
        <f t="shared" si="0"/>
        <v>10000</v>
      </c>
      <c r="H66" s="1167">
        <v>10000</v>
      </c>
      <c r="I66" s="1167">
        <f t="shared" si="1"/>
        <v>10000</v>
      </c>
    </row>
    <row r="67" spans="1:9" ht="15" customHeight="1" thickBot="1" x14ac:dyDescent="0.4">
      <c r="A67" s="1168">
        <v>60</v>
      </c>
      <c r="B67" s="1164" t="s">
        <v>472</v>
      </c>
      <c r="C67" s="1165" t="s">
        <v>2220</v>
      </c>
      <c r="D67" s="1169">
        <v>1</v>
      </c>
      <c r="E67" s="1164" t="s">
        <v>100</v>
      </c>
      <c r="F67" s="1167">
        <v>25000</v>
      </c>
      <c r="G67" s="1167">
        <f t="shared" si="0"/>
        <v>25000</v>
      </c>
      <c r="H67" s="1167">
        <v>25000</v>
      </c>
      <c r="I67" s="1167">
        <f t="shared" si="1"/>
        <v>25000</v>
      </c>
    </row>
    <row r="68" spans="1:9" ht="15" thickBot="1" x14ac:dyDescent="0.4">
      <c r="A68" s="1959" t="s">
        <v>2572</v>
      </c>
      <c r="B68" s="1959"/>
      <c r="C68" s="1959"/>
      <c r="D68" s="1959"/>
      <c r="E68" s="1960"/>
      <c r="F68" s="1167"/>
      <c r="G68" s="1167">
        <f t="shared" ref="G68" si="2">SUM(G4:G67)</f>
        <v>528980</v>
      </c>
      <c r="H68" s="1167"/>
      <c r="I68" s="1167">
        <f>SUM(I4:I67)</f>
        <v>555716</v>
      </c>
    </row>
    <row r="69" spans="1:9" ht="15" thickBot="1" x14ac:dyDescent="0.4">
      <c r="A69" s="1959" t="s">
        <v>2033</v>
      </c>
      <c r="B69" s="1959"/>
      <c r="C69" s="1959"/>
      <c r="D69" s="1959"/>
      <c r="E69" s="1960"/>
      <c r="F69" s="1175"/>
      <c r="G69" s="1175">
        <v>521780</v>
      </c>
      <c r="H69" s="1175"/>
      <c r="I69" s="1175">
        <v>555716</v>
      </c>
    </row>
    <row r="70" spans="1:9" ht="15" thickBot="1" x14ac:dyDescent="0.4">
      <c r="A70" s="1959" t="s">
        <v>672</v>
      </c>
      <c r="B70" s="1959"/>
      <c r="C70" s="1959"/>
      <c r="D70" s="1959"/>
      <c r="E70" s="1960"/>
      <c r="F70" s="1175"/>
      <c r="G70" s="1176">
        <f>G68-G69</f>
        <v>7200</v>
      </c>
      <c r="H70" s="1175"/>
      <c r="I70" s="1175">
        <f>I68-I69</f>
        <v>0</v>
      </c>
    </row>
    <row r="71" spans="1:9" ht="15" customHeight="1" x14ac:dyDescent="0.35">
      <c r="A71" s="1061" t="s">
        <v>93</v>
      </c>
      <c r="B71" s="1769" t="s">
        <v>322</v>
      </c>
      <c r="C71" s="1769" t="s">
        <v>456</v>
      </c>
      <c r="D71" s="580" t="s">
        <v>1187</v>
      </c>
      <c r="E71" s="580" t="s">
        <v>1188</v>
      </c>
      <c r="F71" s="1771" t="s">
        <v>480</v>
      </c>
      <c r="G71" s="1771" t="s">
        <v>480</v>
      </c>
      <c r="H71" s="1771" t="s">
        <v>480</v>
      </c>
      <c r="I71" s="1771" t="s">
        <v>480</v>
      </c>
    </row>
    <row r="72" spans="1:9" ht="15" thickBot="1" x14ac:dyDescent="0.4">
      <c r="A72" s="1062" t="s">
        <v>320</v>
      </c>
      <c r="B72" s="1770"/>
      <c r="C72" s="1770"/>
      <c r="D72" s="507" t="s">
        <v>459</v>
      </c>
      <c r="E72" s="507" t="s">
        <v>1189</v>
      </c>
      <c r="F72" s="1772"/>
      <c r="G72" s="1772"/>
      <c r="H72" s="1772"/>
      <c r="I72" s="1772"/>
    </row>
    <row r="73" spans="1:9" ht="59.25" customHeight="1" thickBot="1" x14ac:dyDescent="0.4">
      <c r="A73" s="1961" t="s">
        <v>2573</v>
      </c>
      <c r="B73" s="1962"/>
      <c r="C73" s="509" t="s">
        <v>2574</v>
      </c>
      <c r="D73" s="510">
        <v>1</v>
      </c>
      <c r="E73" s="510" t="s">
        <v>100</v>
      </c>
      <c r="F73" s="511">
        <v>42200</v>
      </c>
      <c r="G73" s="511">
        <f>F73*D73</f>
        <v>42200</v>
      </c>
      <c r="H73" s="511">
        <v>42200</v>
      </c>
      <c r="I73" s="511">
        <f>H73*D73</f>
        <v>42200</v>
      </c>
    </row>
    <row r="74" spans="1:9" ht="35.25" customHeight="1" thickBot="1" x14ac:dyDescent="0.4">
      <c r="A74" s="1963" t="s">
        <v>826</v>
      </c>
      <c r="B74" s="1964"/>
      <c r="C74" s="1177" t="s">
        <v>2575</v>
      </c>
      <c r="D74" s="1178">
        <v>1</v>
      </c>
      <c r="E74" s="1178" t="s">
        <v>100</v>
      </c>
      <c r="F74" s="1179">
        <v>2400</v>
      </c>
      <c r="G74" s="511">
        <f t="shared" ref="G74:G76" si="3">F74*D74</f>
        <v>2400</v>
      </c>
      <c r="H74" s="1179">
        <v>2400</v>
      </c>
      <c r="I74" s="511">
        <f t="shared" ref="I74:I76" si="4">H74*D74</f>
        <v>2400</v>
      </c>
    </row>
    <row r="75" spans="1:9" ht="20.25" customHeight="1" thickBot="1" x14ac:dyDescent="0.4">
      <c r="A75" s="1811" t="s">
        <v>828</v>
      </c>
      <c r="B75" s="1965"/>
      <c r="C75" s="1177" t="s">
        <v>2576</v>
      </c>
      <c r="D75" s="1178">
        <v>495</v>
      </c>
      <c r="E75" s="1178" t="s">
        <v>3</v>
      </c>
      <c r="F75" s="1179">
        <v>35</v>
      </c>
      <c r="G75" s="511">
        <f t="shared" si="3"/>
        <v>17325</v>
      </c>
      <c r="H75" s="1179">
        <v>57</v>
      </c>
      <c r="I75" s="511">
        <f t="shared" si="4"/>
        <v>28215</v>
      </c>
    </row>
    <row r="76" spans="1:9" ht="18.75" customHeight="1" thickBot="1" x14ac:dyDescent="0.4">
      <c r="A76" s="1966"/>
      <c r="B76" s="1967"/>
      <c r="C76" s="1177" t="s">
        <v>2517</v>
      </c>
      <c r="D76" s="1178">
        <v>1875</v>
      </c>
      <c r="E76" s="1178" t="s">
        <v>3</v>
      </c>
      <c r="F76" s="1179">
        <v>33</v>
      </c>
      <c r="G76" s="511">
        <f t="shared" si="3"/>
        <v>61875</v>
      </c>
      <c r="H76" s="1179">
        <v>44</v>
      </c>
      <c r="I76" s="511">
        <f t="shared" si="4"/>
        <v>82500</v>
      </c>
    </row>
    <row r="77" spans="1:9" ht="15" thickBot="1" x14ac:dyDescent="0.4">
      <c r="A77" s="1959" t="s">
        <v>2577</v>
      </c>
      <c r="B77" s="1959"/>
      <c r="C77" s="1959"/>
      <c r="D77" s="1959"/>
      <c r="E77" s="1960"/>
      <c r="F77" s="1167"/>
      <c r="G77" s="1167">
        <f t="shared" ref="G77" si="5">G68+G73+G74+G75+G76-G8-G9</f>
        <v>568930</v>
      </c>
      <c r="H77" s="1167"/>
      <c r="I77" s="1167">
        <f>I68+I73+I74+I75+I76-I8-I9</f>
        <v>591991</v>
      </c>
    </row>
  </sheetData>
  <mergeCells count="16">
    <mergeCell ref="A73:B73"/>
    <mergeCell ref="A74:B74"/>
    <mergeCell ref="A75:B76"/>
    <mergeCell ref="A77:E77"/>
    <mergeCell ref="B71:B72"/>
    <mergeCell ref="C71:C72"/>
    <mergeCell ref="F71:F72"/>
    <mergeCell ref="G71:G72"/>
    <mergeCell ref="H71:H72"/>
    <mergeCell ref="I71:I72"/>
    <mergeCell ref="A1:E2"/>
    <mergeCell ref="F2:G2"/>
    <mergeCell ref="H2:I2"/>
    <mergeCell ref="A68:E68"/>
    <mergeCell ref="A69:E69"/>
    <mergeCell ref="A70:E7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04"/>
  <sheetViews>
    <sheetView tabSelected="1" workbookViewId="0">
      <selection activeCell="K26" sqref="K26"/>
    </sheetView>
  </sheetViews>
  <sheetFormatPr defaultRowHeight="14.5" x14ac:dyDescent="0.35"/>
  <cols>
    <col min="3" max="3" width="48.81640625" customWidth="1"/>
    <col min="6" max="6" width="18.26953125" customWidth="1"/>
    <col min="7" max="7" width="21.7265625" customWidth="1"/>
    <col min="8" max="8" width="18.26953125" customWidth="1"/>
    <col min="9" max="9" width="20.7265625" customWidth="1"/>
  </cols>
  <sheetData>
    <row r="1" spans="1:9" ht="15.5" x14ac:dyDescent="0.35">
      <c r="A1" s="1296" t="s">
        <v>3230</v>
      </c>
      <c r="B1" s="1296"/>
      <c r="C1" s="1296"/>
      <c r="D1" s="1296"/>
      <c r="E1" s="1296"/>
      <c r="F1" s="1298"/>
      <c r="G1" s="1300"/>
      <c r="H1" s="1298" t="s">
        <v>3231</v>
      </c>
      <c r="I1" s="1300"/>
    </row>
    <row r="2" spans="1:9" ht="16" thickBot="1" x14ac:dyDescent="0.4">
      <c r="A2" s="1296"/>
      <c r="B2" s="1296"/>
      <c r="C2" s="1296" t="s">
        <v>3232</v>
      </c>
      <c r="D2" s="1296"/>
      <c r="E2" s="1296"/>
      <c r="F2" s="1298"/>
      <c r="G2" s="1300"/>
      <c r="H2" s="1298"/>
      <c r="I2" s="1300"/>
    </row>
    <row r="3" spans="1:9" ht="15" thickBot="1" x14ac:dyDescent="0.4">
      <c r="A3" s="836"/>
      <c r="B3" s="836"/>
      <c r="C3" s="836"/>
      <c r="D3" s="836"/>
      <c r="E3" s="836"/>
      <c r="F3" s="1970" t="s">
        <v>1592</v>
      </c>
      <c r="G3" s="1971"/>
      <c r="H3" s="1970" t="s">
        <v>1593</v>
      </c>
      <c r="I3" s="1971"/>
    </row>
    <row r="4" spans="1:9" ht="26.5" thickBot="1" x14ac:dyDescent="0.4">
      <c r="A4" s="1159" t="s">
        <v>321</v>
      </c>
      <c r="B4" s="1160" t="s">
        <v>2267</v>
      </c>
      <c r="C4" s="1161" t="s">
        <v>322</v>
      </c>
      <c r="D4" s="1160" t="s">
        <v>3233</v>
      </c>
      <c r="E4" s="1160" t="s">
        <v>456</v>
      </c>
      <c r="F4" s="1162" t="s">
        <v>2510</v>
      </c>
      <c r="G4" s="1162" t="s">
        <v>2511</v>
      </c>
      <c r="H4" s="1162" t="s">
        <v>2510</v>
      </c>
      <c r="I4" s="1162" t="s">
        <v>2511</v>
      </c>
    </row>
    <row r="5" spans="1:9" ht="15" thickBot="1" x14ac:dyDescent="0.4">
      <c r="A5" s="1968" t="s">
        <v>2128</v>
      </c>
      <c r="B5" s="1969"/>
      <c r="C5" s="1969"/>
      <c r="D5" s="1969"/>
      <c r="E5" s="1969"/>
      <c r="F5" s="1969"/>
      <c r="G5" s="1969"/>
      <c r="H5" s="1298"/>
      <c r="I5" s="1300"/>
    </row>
    <row r="6" spans="1:9" ht="15" thickBot="1" x14ac:dyDescent="0.4">
      <c r="A6" s="1301">
        <v>1</v>
      </c>
      <c r="B6" s="1164">
        <v>201</v>
      </c>
      <c r="C6" s="1165" t="s">
        <v>2129</v>
      </c>
      <c r="D6" s="1169">
        <v>1</v>
      </c>
      <c r="E6" s="1164" t="s">
        <v>100</v>
      </c>
      <c r="F6" s="1167">
        <v>25000</v>
      </c>
      <c r="G6" s="1167">
        <f>D6*F6</f>
        <v>25000</v>
      </c>
      <c r="H6" s="1302">
        <v>4620</v>
      </c>
      <c r="I6" s="1302">
        <f t="shared" ref="I6:I18" si="0">D6*H6</f>
        <v>4620</v>
      </c>
    </row>
    <row r="7" spans="1:9" ht="15" thickBot="1" x14ac:dyDescent="0.4">
      <c r="A7" s="1301">
        <v>2</v>
      </c>
      <c r="B7" s="1164"/>
      <c r="C7" s="1165" t="s">
        <v>2130</v>
      </c>
      <c r="D7" s="1169">
        <v>3940</v>
      </c>
      <c r="E7" s="1164" t="s">
        <v>8</v>
      </c>
      <c r="F7" s="1167">
        <v>11</v>
      </c>
      <c r="G7" s="1167">
        <f>D7*F7</f>
        <v>43340</v>
      </c>
      <c r="H7" s="1167">
        <v>8.5</v>
      </c>
      <c r="I7" s="1167">
        <f t="shared" si="0"/>
        <v>33490</v>
      </c>
    </row>
    <row r="8" spans="1:9" ht="15" thickBot="1" x14ac:dyDescent="0.4">
      <c r="A8" s="1301">
        <v>3</v>
      </c>
      <c r="B8" s="1164"/>
      <c r="C8" s="1165" t="s">
        <v>2131</v>
      </c>
      <c r="D8" s="1169">
        <v>5549</v>
      </c>
      <c r="E8" s="1164" t="s">
        <v>8</v>
      </c>
      <c r="F8" s="1167">
        <v>1</v>
      </c>
      <c r="G8" s="1167">
        <f t="shared" ref="G8:G19" si="1">D8*F8</f>
        <v>5549</v>
      </c>
      <c r="H8" s="1167">
        <v>5</v>
      </c>
      <c r="I8" s="1167">
        <f t="shared" si="0"/>
        <v>27745</v>
      </c>
    </row>
    <row r="9" spans="1:9" ht="15" thickBot="1" x14ac:dyDescent="0.4">
      <c r="A9" s="1301">
        <v>4</v>
      </c>
      <c r="B9" s="1164"/>
      <c r="C9" s="1165" t="s">
        <v>3234</v>
      </c>
      <c r="D9" s="1169">
        <v>1</v>
      </c>
      <c r="E9" s="1164" t="s">
        <v>100</v>
      </c>
      <c r="F9" s="1167">
        <v>5000</v>
      </c>
      <c r="G9" s="1167">
        <f t="shared" si="1"/>
        <v>5000</v>
      </c>
      <c r="H9" s="1167">
        <v>9224</v>
      </c>
      <c r="I9" s="1167">
        <f t="shared" si="0"/>
        <v>9224</v>
      </c>
    </row>
    <row r="10" spans="1:9" ht="15" thickBot="1" x14ac:dyDescent="0.4">
      <c r="A10" s="1301">
        <v>5</v>
      </c>
      <c r="B10" s="1164"/>
      <c r="C10" s="1165" t="s">
        <v>3235</v>
      </c>
      <c r="D10" s="1169">
        <v>1</v>
      </c>
      <c r="E10" s="1164" t="s">
        <v>100</v>
      </c>
      <c r="F10" s="1167">
        <v>20000</v>
      </c>
      <c r="G10" s="1167">
        <f t="shared" si="1"/>
        <v>20000</v>
      </c>
      <c r="H10" s="1167">
        <v>14859.5</v>
      </c>
      <c r="I10" s="1167">
        <f t="shared" si="0"/>
        <v>14859.5</v>
      </c>
    </row>
    <row r="11" spans="1:9" ht="15" thickBot="1" x14ac:dyDescent="0.4">
      <c r="A11" s="1301">
        <v>6</v>
      </c>
      <c r="B11" s="1164">
        <v>202</v>
      </c>
      <c r="C11" s="1165" t="s">
        <v>3236</v>
      </c>
      <c r="D11" s="1169">
        <v>1</v>
      </c>
      <c r="E11" s="1164" t="s">
        <v>100</v>
      </c>
      <c r="F11" s="1167">
        <v>1500</v>
      </c>
      <c r="G11" s="1167">
        <f t="shared" si="1"/>
        <v>1500</v>
      </c>
      <c r="H11" s="1167">
        <v>5346</v>
      </c>
      <c r="I11" s="1167">
        <f t="shared" si="0"/>
        <v>5346</v>
      </c>
    </row>
    <row r="12" spans="1:9" ht="15" thickBot="1" x14ac:dyDescent="0.4">
      <c r="A12" s="1301">
        <v>7</v>
      </c>
      <c r="B12" s="1164"/>
      <c r="C12" s="1165" t="s">
        <v>3237</v>
      </c>
      <c r="D12" s="1169">
        <v>1</v>
      </c>
      <c r="E12" s="1164" t="s">
        <v>100</v>
      </c>
      <c r="F12" s="1167">
        <v>15000</v>
      </c>
      <c r="G12" s="1167">
        <f t="shared" si="1"/>
        <v>15000</v>
      </c>
      <c r="H12" s="1167">
        <v>20223</v>
      </c>
      <c r="I12" s="1167">
        <f t="shared" si="0"/>
        <v>20223</v>
      </c>
    </row>
    <row r="13" spans="1:9" ht="15" thickBot="1" x14ac:dyDescent="0.4">
      <c r="A13" s="1301">
        <v>8</v>
      </c>
      <c r="B13" s="1164"/>
      <c r="C13" s="1165" t="s">
        <v>3238</v>
      </c>
      <c r="D13" s="1169">
        <v>1</v>
      </c>
      <c r="E13" s="1164" t="s">
        <v>100</v>
      </c>
      <c r="F13" s="1167">
        <v>3000</v>
      </c>
      <c r="G13" s="1167">
        <f t="shared" si="1"/>
        <v>3000</v>
      </c>
      <c r="H13" s="1167">
        <v>4569.5</v>
      </c>
      <c r="I13" s="1167">
        <f t="shared" si="0"/>
        <v>4569.5</v>
      </c>
    </row>
    <row r="14" spans="1:9" ht="15" thickBot="1" x14ac:dyDescent="0.4">
      <c r="A14" s="1301">
        <v>9</v>
      </c>
      <c r="B14" s="1164">
        <v>202</v>
      </c>
      <c r="C14" s="1165" t="s">
        <v>944</v>
      </c>
      <c r="D14" s="1169">
        <v>350</v>
      </c>
      <c r="E14" s="1164" t="s">
        <v>3</v>
      </c>
      <c r="F14" s="1167">
        <v>6</v>
      </c>
      <c r="G14" s="1167">
        <f t="shared" si="1"/>
        <v>2100</v>
      </c>
      <c r="H14" s="1167">
        <v>17</v>
      </c>
      <c r="I14" s="1167">
        <f t="shared" si="0"/>
        <v>5950</v>
      </c>
    </row>
    <row r="15" spans="1:9" ht="15" thickBot="1" x14ac:dyDescent="0.4">
      <c r="A15" s="1301">
        <v>10</v>
      </c>
      <c r="B15" s="1164">
        <v>202</v>
      </c>
      <c r="C15" s="1165" t="s">
        <v>2132</v>
      </c>
      <c r="D15" s="1169">
        <v>630</v>
      </c>
      <c r="E15" s="1164" t="s">
        <v>3</v>
      </c>
      <c r="F15" s="1167">
        <v>6</v>
      </c>
      <c r="G15" s="1167">
        <f t="shared" si="1"/>
        <v>3780</v>
      </c>
      <c r="H15" s="1167">
        <v>14.5</v>
      </c>
      <c r="I15" s="1167">
        <f t="shared" si="0"/>
        <v>9135</v>
      </c>
    </row>
    <row r="16" spans="1:9" ht="15" thickBot="1" x14ac:dyDescent="0.4">
      <c r="A16" s="1301">
        <v>11</v>
      </c>
      <c r="B16" s="1164">
        <v>202</v>
      </c>
      <c r="C16" s="1165" t="s">
        <v>945</v>
      </c>
      <c r="D16" s="1169">
        <v>1</v>
      </c>
      <c r="E16" s="1164" t="s">
        <v>10</v>
      </c>
      <c r="F16" s="1167">
        <v>200</v>
      </c>
      <c r="G16" s="1167">
        <f t="shared" si="1"/>
        <v>200</v>
      </c>
      <c r="H16" s="1167">
        <v>234.5</v>
      </c>
      <c r="I16" s="1167">
        <f t="shared" si="0"/>
        <v>234.5</v>
      </c>
    </row>
    <row r="17" spans="1:9" ht="15" thickBot="1" x14ac:dyDescent="0.4">
      <c r="A17" s="1301">
        <v>12</v>
      </c>
      <c r="B17" s="1164">
        <v>202</v>
      </c>
      <c r="C17" s="1165" t="s">
        <v>946</v>
      </c>
      <c r="D17" s="1169">
        <v>26</v>
      </c>
      <c r="E17" s="1164" t="s">
        <v>10</v>
      </c>
      <c r="F17" s="1167">
        <v>55</v>
      </c>
      <c r="G17" s="1167">
        <f t="shared" si="1"/>
        <v>1430</v>
      </c>
      <c r="H17" s="1167">
        <v>129</v>
      </c>
      <c r="I17" s="1167">
        <f t="shared" si="0"/>
        <v>3354</v>
      </c>
    </row>
    <row r="18" spans="1:9" ht="15" thickBot="1" x14ac:dyDescent="0.4">
      <c r="A18" s="1301">
        <v>13</v>
      </c>
      <c r="B18" s="1164">
        <v>202</v>
      </c>
      <c r="C18" s="1165" t="s">
        <v>3239</v>
      </c>
      <c r="D18" s="1169">
        <v>1</v>
      </c>
      <c r="E18" s="1164" t="s">
        <v>10</v>
      </c>
      <c r="F18" s="1167">
        <v>1800</v>
      </c>
      <c r="G18" s="1167">
        <f t="shared" si="1"/>
        <v>1800</v>
      </c>
      <c r="H18" s="1167">
        <v>2106</v>
      </c>
      <c r="I18" s="1167">
        <f t="shared" si="0"/>
        <v>2106</v>
      </c>
    </row>
    <row r="19" spans="1:9" ht="15" thickBot="1" x14ac:dyDescent="0.4">
      <c r="A19" s="1301">
        <v>14</v>
      </c>
      <c r="B19" s="1164">
        <v>202</v>
      </c>
      <c r="C19" s="1165" t="s">
        <v>3240</v>
      </c>
      <c r="D19" s="1169">
        <v>2</v>
      </c>
      <c r="E19" s="1164" t="s">
        <v>10</v>
      </c>
      <c r="F19" s="1167">
        <v>2100</v>
      </c>
      <c r="G19" s="1167">
        <f t="shared" si="1"/>
        <v>4200</v>
      </c>
      <c r="H19" s="1167">
        <v>661</v>
      </c>
      <c r="I19" s="1167">
        <f>D19*H19</f>
        <v>1322</v>
      </c>
    </row>
    <row r="20" spans="1:9" ht="15" thickBot="1" x14ac:dyDescent="0.4">
      <c r="A20" s="1972"/>
      <c r="B20" s="1969"/>
      <c r="C20" s="1969"/>
      <c r="D20" s="1969"/>
      <c r="E20" s="1969"/>
      <c r="F20" s="1969"/>
      <c r="G20" s="1969"/>
      <c r="H20" s="1298"/>
      <c r="I20" s="1303"/>
    </row>
    <row r="21" spans="1:9" ht="25.5" thickBot="1" x14ac:dyDescent="0.4">
      <c r="A21" s="1301">
        <v>15</v>
      </c>
      <c r="B21" s="1164"/>
      <c r="C21" s="1165" t="s">
        <v>3241</v>
      </c>
      <c r="D21" s="1169">
        <v>2</v>
      </c>
      <c r="E21" s="1164" t="s">
        <v>10</v>
      </c>
      <c r="F21" s="1167">
        <v>3250</v>
      </c>
      <c r="G21" s="1167">
        <f>D21*F21</f>
        <v>6500</v>
      </c>
      <c r="H21" s="1302">
        <v>2589.5</v>
      </c>
      <c r="I21" s="1167">
        <f>D21*H21</f>
        <v>5179</v>
      </c>
    </row>
    <row r="22" spans="1:9" ht="15" thickBot="1" x14ac:dyDescent="0.4">
      <c r="A22" s="1301">
        <v>16</v>
      </c>
      <c r="B22" s="1164" t="s">
        <v>472</v>
      </c>
      <c r="C22" s="1165" t="s">
        <v>2138</v>
      </c>
      <c r="D22" s="1169">
        <v>5</v>
      </c>
      <c r="E22" s="1164" t="s">
        <v>10</v>
      </c>
      <c r="F22" s="1167">
        <v>1400</v>
      </c>
      <c r="G22" s="1167">
        <f>D22*F22</f>
        <v>7000</v>
      </c>
      <c r="H22" s="1167">
        <v>1077</v>
      </c>
      <c r="I22" s="1167">
        <f t="shared" ref="I22:I85" si="2">D22*H22</f>
        <v>5385</v>
      </c>
    </row>
    <row r="23" spans="1:9" ht="15" thickBot="1" x14ac:dyDescent="0.4">
      <c r="A23" s="1301" t="s">
        <v>3242</v>
      </c>
      <c r="B23" s="1164"/>
      <c r="C23" s="1165" t="s">
        <v>976</v>
      </c>
      <c r="D23" s="1169">
        <v>2</v>
      </c>
      <c r="E23" s="1164" t="s">
        <v>10</v>
      </c>
      <c r="F23" s="1167">
        <v>1500</v>
      </c>
      <c r="G23" s="1167">
        <f t="shared" ref="G23:G85" si="3">D23*F23</f>
        <v>3000</v>
      </c>
      <c r="H23" s="1167">
        <v>1590.5</v>
      </c>
      <c r="I23" s="1167">
        <f t="shared" si="2"/>
        <v>3181</v>
      </c>
    </row>
    <row r="24" spans="1:9" ht="15" thickBot="1" x14ac:dyDescent="0.4">
      <c r="A24" s="1301">
        <v>17</v>
      </c>
      <c r="B24" s="1164">
        <v>611</v>
      </c>
      <c r="C24" s="1165" t="s">
        <v>2139</v>
      </c>
      <c r="D24" s="1169">
        <v>730</v>
      </c>
      <c r="E24" s="1164" t="s">
        <v>3</v>
      </c>
      <c r="F24" s="1167">
        <v>55</v>
      </c>
      <c r="G24" s="1167">
        <f t="shared" si="3"/>
        <v>40150</v>
      </c>
      <c r="H24" s="1167">
        <v>48.5</v>
      </c>
      <c r="I24" s="1167">
        <f t="shared" si="2"/>
        <v>35405</v>
      </c>
    </row>
    <row r="25" spans="1:9" ht="15" thickBot="1" x14ac:dyDescent="0.4">
      <c r="A25" s="1301">
        <v>18</v>
      </c>
      <c r="B25" s="1164">
        <v>611</v>
      </c>
      <c r="C25" s="1165" t="s">
        <v>3243</v>
      </c>
      <c r="D25" s="1169">
        <v>155</v>
      </c>
      <c r="E25" s="1164" t="s">
        <v>3</v>
      </c>
      <c r="F25" s="1167">
        <v>36</v>
      </c>
      <c r="G25" s="1167">
        <f t="shared" si="3"/>
        <v>5580</v>
      </c>
      <c r="H25" s="1167">
        <v>50</v>
      </c>
      <c r="I25" s="1167">
        <f t="shared" si="2"/>
        <v>7750</v>
      </c>
    </row>
    <row r="26" spans="1:9" ht="15" thickBot="1" x14ac:dyDescent="0.4">
      <c r="A26" s="1301">
        <v>19</v>
      </c>
      <c r="B26" s="1164">
        <v>611</v>
      </c>
      <c r="C26" s="1165" t="s">
        <v>2141</v>
      </c>
      <c r="D26" s="1169">
        <v>205</v>
      </c>
      <c r="E26" s="1164" t="s">
        <v>3</v>
      </c>
      <c r="F26" s="1167">
        <v>70</v>
      </c>
      <c r="G26" s="1167">
        <f t="shared" si="3"/>
        <v>14350</v>
      </c>
      <c r="H26" s="1167">
        <v>71</v>
      </c>
      <c r="I26" s="1167">
        <f t="shared" si="2"/>
        <v>14555</v>
      </c>
    </row>
    <row r="27" spans="1:9" ht="25.5" thickBot="1" x14ac:dyDescent="0.4">
      <c r="A27" s="1301">
        <v>20</v>
      </c>
      <c r="B27" s="1164" t="s">
        <v>472</v>
      </c>
      <c r="C27" s="1165" t="s">
        <v>2143</v>
      </c>
      <c r="D27" s="1169">
        <v>2200</v>
      </c>
      <c r="E27" s="1164" t="s">
        <v>3</v>
      </c>
      <c r="F27" s="1167">
        <v>27</v>
      </c>
      <c r="G27" s="1167">
        <f t="shared" si="3"/>
        <v>59400</v>
      </c>
      <c r="H27" s="1167">
        <v>27.5</v>
      </c>
      <c r="I27" s="1167">
        <f t="shared" si="2"/>
        <v>60500</v>
      </c>
    </row>
    <row r="28" spans="1:9" ht="25.5" thickBot="1" x14ac:dyDescent="0.4">
      <c r="A28" s="1301">
        <v>21</v>
      </c>
      <c r="B28" s="1164"/>
      <c r="C28" s="1304" t="s">
        <v>3244</v>
      </c>
      <c r="D28" s="1305">
        <v>338</v>
      </c>
      <c r="E28" s="1306" t="s">
        <v>3</v>
      </c>
      <c r="F28" s="1307">
        <v>30</v>
      </c>
      <c r="G28" s="1308">
        <f t="shared" si="3"/>
        <v>10140</v>
      </c>
      <c r="H28" s="1309">
        <v>25</v>
      </c>
      <c r="I28" s="1167">
        <f t="shared" si="2"/>
        <v>8450</v>
      </c>
    </row>
    <row r="29" spans="1:9" ht="15" thickBot="1" x14ac:dyDescent="0.4">
      <c r="A29" s="1301">
        <v>22</v>
      </c>
      <c r="B29" s="1164">
        <v>638</v>
      </c>
      <c r="C29" s="1165" t="s">
        <v>3245</v>
      </c>
      <c r="D29" s="1169">
        <v>1</v>
      </c>
      <c r="E29" s="1164" t="s">
        <v>10</v>
      </c>
      <c r="F29" s="1167">
        <v>300</v>
      </c>
      <c r="G29" s="1167">
        <f t="shared" si="3"/>
        <v>300</v>
      </c>
      <c r="H29" s="1167">
        <v>376.5</v>
      </c>
      <c r="I29" s="1167">
        <f t="shared" si="2"/>
        <v>376.5</v>
      </c>
    </row>
    <row r="30" spans="1:9" ht="15" thickBot="1" x14ac:dyDescent="0.4">
      <c r="A30" s="1301">
        <v>23</v>
      </c>
      <c r="B30" s="1164">
        <v>638</v>
      </c>
      <c r="C30" s="1165" t="s">
        <v>3246</v>
      </c>
      <c r="D30" s="1169">
        <v>2</v>
      </c>
      <c r="E30" s="1164" t="s">
        <v>10</v>
      </c>
      <c r="F30" s="1167">
        <v>400</v>
      </c>
      <c r="G30" s="1167">
        <f t="shared" si="3"/>
        <v>800</v>
      </c>
      <c r="H30" s="1167">
        <v>970</v>
      </c>
      <c r="I30" s="1167">
        <f t="shared" si="2"/>
        <v>1940</v>
      </c>
    </row>
    <row r="31" spans="1:9" ht="15" thickBot="1" x14ac:dyDescent="0.4">
      <c r="A31" s="1301">
        <v>24</v>
      </c>
      <c r="B31" s="1164">
        <v>638</v>
      </c>
      <c r="C31" s="1165" t="s">
        <v>172</v>
      </c>
      <c r="D31" s="1169">
        <v>615</v>
      </c>
      <c r="E31" s="1164" t="s">
        <v>3</v>
      </c>
      <c r="F31" s="1167">
        <v>42</v>
      </c>
      <c r="G31" s="1167">
        <f t="shared" si="3"/>
        <v>25830</v>
      </c>
      <c r="H31" s="1167">
        <v>49</v>
      </c>
      <c r="I31" s="1167">
        <f t="shared" si="2"/>
        <v>30135</v>
      </c>
    </row>
    <row r="32" spans="1:9" ht="15" thickBot="1" x14ac:dyDescent="0.4">
      <c r="A32" s="1301">
        <v>25</v>
      </c>
      <c r="B32" s="1164">
        <v>638</v>
      </c>
      <c r="C32" s="1165" t="s">
        <v>3247</v>
      </c>
      <c r="D32" s="1169">
        <v>325</v>
      </c>
      <c r="E32" s="1164" t="s">
        <v>3</v>
      </c>
      <c r="F32" s="1167">
        <v>24</v>
      </c>
      <c r="G32" s="1167">
        <f t="shared" si="3"/>
        <v>7800</v>
      </c>
      <c r="H32" s="1167">
        <v>49</v>
      </c>
      <c r="I32" s="1167">
        <f t="shared" si="2"/>
        <v>15925</v>
      </c>
    </row>
    <row r="33" spans="1:9" ht="15" thickBot="1" x14ac:dyDescent="0.4">
      <c r="A33" s="1301">
        <v>26</v>
      </c>
      <c r="B33" s="1164">
        <v>638</v>
      </c>
      <c r="C33" s="1165" t="s">
        <v>3248</v>
      </c>
      <c r="D33" s="1169">
        <v>140</v>
      </c>
      <c r="E33" s="1164" t="s">
        <v>3</v>
      </c>
      <c r="F33" s="1167">
        <v>24</v>
      </c>
      <c r="G33" s="1167">
        <f t="shared" si="3"/>
        <v>3360</v>
      </c>
      <c r="H33" s="1167">
        <v>51</v>
      </c>
      <c r="I33" s="1167">
        <f t="shared" si="2"/>
        <v>7140</v>
      </c>
    </row>
    <row r="34" spans="1:9" ht="15" thickBot="1" x14ac:dyDescent="0.4">
      <c r="A34" s="1301">
        <v>27</v>
      </c>
      <c r="B34" s="1164">
        <v>638</v>
      </c>
      <c r="C34" s="1165" t="s">
        <v>3249</v>
      </c>
      <c r="D34" s="1169">
        <v>1</v>
      </c>
      <c r="E34" s="1164" t="s">
        <v>10</v>
      </c>
      <c r="F34" s="1167">
        <v>850</v>
      </c>
      <c r="G34" s="1167">
        <f t="shared" si="3"/>
        <v>850</v>
      </c>
      <c r="H34" s="1167">
        <v>1971.5</v>
      </c>
      <c r="I34" s="1167">
        <f t="shared" si="2"/>
        <v>1971.5</v>
      </c>
    </row>
    <row r="35" spans="1:9" ht="15" thickBot="1" x14ac:dyDescent="0.4">
      <c r="A35" s="1301">
        <v>28</v>
      </c>
      <c r="B35" s="1164">
        <v>638</v>
      </c>
      <c r="C35" s="1165" t="s">
        <v>3250</v>
      </c>
      <c r="D35" s="1169">
        <v>1</v>
      </c>
      <c r="E35" s="1164" t="s">
        <v>10</v>
      </c>
      <c r="F35" s="1167">
        <v>750</v>
      </c>
      <c r="G35" s="1167">
        <f t="shared" si="3"/>
        <v>750</v>
      </c>
      <c r="H35" s="1167">
        <v>1266.5</v>
      </c>
      <c r="I35" s="1167">
        <f t="shared" si="2"/>
        <v>1266.5</v>
      </c>
    </row>
    <row r="36" spans="1:9" ht="15" thickBot="1" x14ac:dyDescent="0.4">
      <c r="A36" s="1301">
        <v>29</v>
      </c>
      <c r="B36" s="1164">
        <v>638</v>
      </c>
      <c r="C36" s="1165" t="s">
        <v>993</v>
      </c>
      <c r="D36" s="1169">
        <v>17</v>
      </c>
      <c r="E36" s="1164" t="s">
        <v>10</v>
      </c>
      <c r="F36" s="1167">
        <v>360</v>
      </c>
      <c r="G36" s="1167">
        <f t="shared" si="3"/>
        <v>6120</v>
      </c>
      <c r="H36" s="1167">
        <v>859.5</v>
      </c>
      <c r="I36" s="1167">
        <f t="shared" si="2"/>
        <v>14611.5</v>
      </c>
    </row>
    <row r="37" spans="1:9" ht="15" thickBot="1" x14ac:dyDescent="0.4">
      <c r="A37" s="1301">
        <v>30</v>
      </c>
      <c r="B37" s="1164">
        <v>638</v>
      </c>
      <c r="C37" s="1165" t="s">
        <v>3251</v>
      </c>
      <c r="D37" s="1169">
        <v>1</v>
      </c>
      <c r="E37" s="1164" t="s">
        <v>10</v>
      </c>
      <c r="F37" s="1167">
        <v>400</v>
      </c>
      <c r="G37" s="1167">
        <f t="shared" si="3"/>
        <v>400</v>
      </c>
      <c r="H37" s="1167">
        <v>10487.5</v>
      </c>
      <c r="I37" s="1167">
        <f t="shared" si="2"/>
        <v>10487.5</v>
      </c>
    </row>
    <row r="38" spans="1:9" ht="15" thickBot="1" x14ac:dyDescent="0.4">
      <c r="A38" s="1301">
        <v>31</v>
      </c>
      <c r="B38" s="1164">
        <v>638</v>
      </c>
      <c r="C38" s="1165" t="s">
        <v>3252</v>
      </c>
      <c r="D38" s="1169">
        <v>17</v>
      </c>
      <c r="E38" s="1164" t="s">
        <v>10</v>
      </c>
      <c r="F38" s="1167">
        <v>290</v>
      </c>
      <c r="G38" s="1167">
        <f t="shared" si="3"/>
        <v>4930</v>
      </c>
      <c r="H38" s="1167">
        <v>390.5</v>
      </c>
      <c r="I38" s="1167">
        <f t="shared" si="2"/>
        <v>6638.5</v>
      </c>
    </row>
    <row r="39" spans="1:9" ht="15" thickBot="1" x14ac:dyDescent="0.4">
      <c r="A39" s="1301">
        <v>32</v>
      </c>
      <c r="B39" s="1164">
        <v>638</v>
      </c>
      <c r="C39" s="1165" t="s">
        <v>2149</v>
      </c>
      <c r="D39" s="1169">
        <v>34</v>
      </c>
      <c r="E39" s="1164" t="s">
        <v>10</v>
      </c>
      <c r="F39" s="1167">
        <v>400</v>
      </c>
      <c r="G39" s="1167">
        <f t="shared" si="3"/>
        <v>13600</v>
      </c>
      <c r="H39" s="1167">
        <v>880</v>
      </c>
      <c r="I39" s="1167">
        <f t="shared" si="2"/>
        <v>29920</v>
      </c>
    </row>
    <row r="40" spans="1:9" ht="15" thickBot="1" x14ac:dyDescent="0.4">
      <c r="A40" s="1301">
        <v>33</v>
      </c>
      <c r="B40" s="1164">
        <v>638</v>
      </c>
      <c r="C40" s="1165" t="s">
        <v>3253</v>
      </c>
      <c r="D40" s="1169">
        <v>3</v>
      </c>
      <c r="E40" s="1164" t="s">
        <v>10</v>
      </c>
      <c r="F40" s="1167">
        <v>400</v>
      </c>
      <c r="G40" s="1167">
        <f t="shared" si="3"/>
        <v>1200</v>
      </c>
      <c r="H40" s="1167">
        <v>954</v>
      </c>
      <c r="I40" s="1167">
        <f t="shared" si="2"/>
        <v>2862</v>
      </c>
    </row>
    <row r="41" spans="1:9" ht="15" thickBot="1" x14ac:dyDescent="0.4">
      <c r="A41" s="1301">
        <v>34</v>
      </c>
      <c r="B41" s="1164">
        <v>638</v>
      </c>
      <c r="C41" s="1165" t="s">
        <v>995</v>
      </c>
      <c r="D41" s="1169">
        <v>1</v>
      </c>
      <c r="E41" s="1164" t="s">
        <v>10</v>
      </c>
      <c r="F41" s="1167">
        <v>3400</v>
      </c>
      <c r="G41" s="1167">
        <f t="shared" si="3"/>
        <v>3400</v>
      </c>
      <c r="H41" s="1167">
        <v>2490</v>
      </c>
      <c r="I41" s="1167">
        <f t="shared" si="2"/>
        <v>2490</v>
      </c>
    </row>
    <row r="42" spans="1:9" ht="15" thickBot="1" x14ac:dyDescent="0.4">
      <c r="A42" s="1301">
        <v>35</v>
      </c>
      <c r="B42" s="1164"/>
      <c r="C42" s="1165" t="s">
        <v>3254</v>
      </c>
      <c r="D42" s="1169">
        <v>60</v>
      </c>
      <c r="E42" s="1164" t="s">
        <v>3</v>
      </c>
      <c r="F42" s="1167">
        <v>45</v>
      </c>
      <c r="G42" s="1167">
        <f t="shared" si="3"/>
        <v>2700</v>
      </c>
      <c r="H42" s="1167">
        <v>60.5</v>
      </c>
      <c r="I42" s="1167">
        <f t="shared" si="2"/>
        <v>3630</v>
      </c>
    </row>
    <row r="43" spans="1:9" ht="15" thickBot="1" x14ac:dyDescent="0.4">
      <c r="A43" s="1301">
        <v>36</v>
      </c>
      <c r="B43" s="1164"/>
      <c r="C43" s="1165" t="s">
        <v>3255</v>
      </c>
      <c r="D43" s="1169">
        <v>250</v>
      </c>
      <c r="E43" s="1164" t="s">
        <v>3</v>
      </c>
      <c r="F43" s="1167">
        <v>30</v>
      </c>
      <c r="G43" s="1167">
        <f t="shared" si="3"/>
        <v>7500</v>
      </c>
      <c r="H43" s="1167">
        <v>24.5</v>
      </c>
      <c r="I43" s="1167">
        <f t="shared" si="2"/>
        <v>6125</v>
      </c>
    </row>
    <row r="44" spans="1:9" ht="15" thickBot="1" x14ac:dyDescent="0.4">
      <c r="A44" s="1301">
        <v>37</v>
      </c>
      <c r="B44" s="1164"/>
      <c r="C44" s="1165" t="s">
        <v>3256</v>
      </c>
      <c r="D44" s="1169">
        <v>1580</v>
      </c>
      <c r="E44" s="1164" t="s">
        <v>3</v>
      </c>
      <c r="F44" s="1167">
        <v>30</v>
      </c>
      <c r="G44" s="1167">
        <f t="shared" si="3"/>
        <v>47400</v>
      </c>
      <c r="H44" s="1167">
        <v>15.16</v>
      </c>
      <c r="I44" s="1167">
        <f t="shared" si="2"/>
        <v>23952.799999999999</v>
      </c>
    </row>
    <row r="45" spans="1:9" ht="25.5" thickBot="1" x14ac:dyDescent="0.4">
      <c r="A45" s="1301">
        <v>38</v>
      </c>
      <c r="B45" s="1164"/>
      <c r="C45" s="1165" t="s">
        <v>3257</v>
      </c>
      <c r="D45" s="1169">
        <v>83</v>
      </c>
      <c r="E45" s="1164" t="s">
        <v>3</v>
      </c>
      <c r="F45" s="1167">
        <v>30</v>
      </c>
      <c r="G45" s="1167">
        <f t="shared" si="3"/>
        <v>2490</v>
      </c>
      <c r="H45" s="1167">
        <v>24.5</v>
      </c>
      <c r="I45" s="1167">
        <f t="shared" si="2"/>
        <v>2033.5</v>
      </c>
    </row>
    <row r="46" spans="1:9" ht="25.5" thickBot="1" x14ac:dyDescent="0.4">
      <c r="A46" s="1301">
        <v>39</v>
      </c>
      <c r="B46" s="1164"/>
      <c r="C46" s="1165" t="s">
        <v>1004</v>
      </c>
      <c r="D46" s="1169">
        <v>355</v>
      </c>
      <c r="E46" s="1164" t="s">
        <v>3</v>
      </c>
      <c r="F46" s="1167">
        <v>85</v>
      </c>
      <c r="G46" s="1167">
        <f t="shared" si="3"/>
        <v>30175</v>
      </c>
      <c r="H46" s="1167">
        <v>110.5</v>
      </c>
      <c r="I46" s="1167">
        <f t="shared" si="2"/>
        <v>39227.5</v>
      </c>
    </row>
    <row r="47" spans="1:9" ht="25.5" thickBot="1" x14ac:dyDescent="0.4">
      <c r="A47" s="1301">
        <v>40</v>
      </c>
      <c r="B47" s="1164"/>
      <c r="C47" s="1165" t="s">
        <v>3258</v>
      </c>
      <c r="D47" s="1169">
        <v>760</v>
      </c>
      <c r="E47" s="1164" t="s">
        <v>3</v>
      </c>
      <c r="F47" s="1167">
        <v>31</v>
      </c>
      <c r="G47" s="1167">
        <f t="shared" si="3"/>
        <v>23560</v>
      </c>
      <c r="H47" s="1167">
        <v>66.5</v>
      </c>
      <c r="I47" s="1167">
        <f t="shared" si="2"/>
        <v>50540</v>
      </c>
    </row>
    <row r="48" spans="1:9" ht="25.5" thickBot="1" x14ac:dyDescent="0.4">
      <c r="A48" s="1301">
        <v>41</v>
      </c>
      <c r="B48" s="1164"/>
      <c r="C48" s="1165" t="s">
        <v>3259</v>
      </c>
      <c r="D48" s="1169">
        <v>35</v>
      </c>
      <c r="E48" s="1164" t="s">
        <v>3</v>
      </c>
      <c r="F48" s="1167">
        <v>130</v>
      </c>
      <c r="G48" s="1167">
        <f t="shared" si="3"/>
        <v>4550</v>
      </c>
      <c r="H48" s="1167">
        <v>66.5</v>
      </c>
      <c r="I48" s="1167">
        <f t="shared" si="2"/>
        <v>2327.5</v>
      </c>
    </row>
    <row r="49" spans="1:9" ht="25.5" thickBot="1" x14ac:dyDescent="0.4">
      <c r="A49" s="1301">
        <v>42</v>
      </c>
      <c r="B49" s="1164"/>
      <c r="C49" s="1165" t="s">
        <v>3260</v>
      </c>
      <c r="D49" s="1169">
        <v>305</v>
      </c>
      <c r="E49" s="1164" t="s">
        <v>3</v>
      </c>
      <c r="F49" s="1167">
        <v>30</v>
      </c>
      <c r="G49" s="1167">
        <f t="shared" si="3"/>
        <v>9150</v>
      </c>
      <c r="H49" s="1167">
        <v>52.5</v>
      </c>
      <c r="I49" s="1167">
        <f t="shared" si="2"/>
        <v>16012.5</v>
      </c>
    </row>
    <row r="50" spans="1:9" ht="38" thickBot="1" x14ac:dyDescent="0.4">
      <c r="A50" s="1301">
        <v>43</v>
      </c>
      <c r="B50" s="1164"/>
      <c r="C50" s="1165" t="s">
        <v>3261</v>
      </c>
      <c r="D50" s="1169">
        <v>1</v>
      </c>
      <c r="E50" s="1164" t="s">
        <v>10</v>
      </c>
      <c r="F50" s="1167">
        <v>101000</v>
      </c>
      <c r="G50" s="1167">
        <f t="shared" si="3"/>
        <v>101000</v>
      </c>
      <c r="H50" s="1167">
        <v>115820.5</v>
      </c>
      <c r="I50" s="1167">
        <f t="shared" si="2"/>
        <v>115820.5</v>
      </c>
    </row>
    <row r="51" spans="1:9" ht="15" thickBot="1" x14ac:dyDescent="0.4">
      <c r="A51" s="1301">
        <v>44</v>
      </c>
      <c r="B51" s="1164" t="s">
        <v>472</v>
      </c>
      <c r="C51" s="1165" t="s">
        <v>1005</v>
      </c>
      <c r="D51" s="1169">
        <v>6</v>
      </c>
      <c r="E51" s="1164" t="s">
        <v>10</v>
      </c>
      <c r="F51" s="1167">
        <v>4000</v>
      </c>
      <c r="G51" s="1167">
        <f t="shared" si="3"/>
        <v>24000</v>
      </c>
      <c r="H51" s="1167">
        <v>5068.5</v>
      </c>
      <c r="I51" s="1167">
        <f t="shared" si="2"/>
        <v>30411</v>
      </c>
    </row>
    <row r="52" spans="1:9" ht="15" thickBot="1" x14ac:dyDescent="0.4">
      <c r="A52" s="1301">
        <v>45</v>
      </c>
      <c r="B52" s="1164" t="s">
        <v>472</v>
      </c>
      <c r="C52" s="1165" t="s">
        <v>1006</v>
      </c>
      <c r="D52" s="1169">
        <v>4</v>
      </c>
      <c r="E52" s="1164" t="s">
        <v>10</v>
      </c>
      <c r="F52" s="1167">
        <v>700</v>
      </c>
      <c r="G52" s="1167">
        <f t="shared" si="3"/>
        <v>2800</v>
      </c>
      <c r="H52" s="1167">
        <v>2757.5</v>
      </c>
      <c r="I52" s="1167">
        <f t="shared" si="2"/>
        <v>11030</v>
      </c>
    </row>
    <row r="53" spans="1:9" ht="15" thickBot="1" x14ac:dyDescent="0.4">
      <c r="A53" s="1301">
        <v>46</v>
      </c>
      <c r="B53" s="1164" t="s">
        <v>472</v>
      </c>
      <c r="C53" s="1165" t="s">
        <v>1010</v>
      </c>
      <c r="D53" s="1169">
        <v>2</v>
      </c>
      <c r="E53" s="1164" t="s">
        <v>10</v>
      </c>
      <c r="F53" s="1167">
        <v>200</v>
      </c>
      <c r="G53" s="1167">
        <f t="shared" si="3"/>
        <v>400</v>
      </c>
      <c r="H53" s="1167">
        <v>866</v>
      </c>
      <c r="I53" s="1167">
        <f t="shared" si="2"/>
        <v>1732</v>
      </c>
    </row>
    <row r="54" spans="1:9" ht="15" thickBot="1" x14ac:dyDescent="0.4">
      <c r="A54" s="1301">
        <v>47</v>
      </c>
      <c r="B54" s="1164">
        <v>638</v>
      </c>
      <c r="C54" s="1165" t="s">
        <v>3262</v>
      </c>
      <c r="D54" s="1169">
        <v>1</v>
      </c>
      <c r="E54" s="1164" t="s">
        <v>10</v>
      </c>
      <c r="F54" s="1167">
        <v>4300</v>
      </c>
      <c r="G54" s="1167">
        <f t="shared" si="3"/>
        <v>4300</v>
      </c>
      <c r="H54" s="1167">
        <v>4586</v>
      </c>
      <c r="I54" s="1167">
        <f t="shared" si="2"/>
        <v>4586</v>
      </c>
    </row>
    <row r="55" spans="1:9" ht="25.5" thickBot="1" x14ac:dyDescent="0.4">
      <c r="A55" s="1301">
        <v>48</v>
      </c>
      <c r="B55" s="1164" t="s">
        <v>472</v>
      </c>
      <c r="C55" s="1165" t="s">
        <v>3263</v>
      </c>
      <c r="D55" s="1169">
        <v>1</v>
      </c>
      <c r="E55" s="1164" t="s">
        <v>10</v>
      </c>
      <c r="F55" s="1167">
        <v>2700</v>
      </c>
      <c r="G55" s="1167">
        <f t="shared" si="3"/>
        <v>2700</v>
      </c>
      <c r="H55" s="1167">
        <v>3177</v>
      </c>
      <c r="I55" s="1167">
        <f t="shared" si="2"/>
        <v>3177</v>
      </c>
    </row>
    <row r="56" spans="1:9" ht="15" thickBot="1" x14ac:dyDescent="0.4">
      <c r="A56" s="1301">
        <v>49</v>
      </c>
      <c r="B56" s="1164" t="s">
        <v>472</v>
      </c>
      <c r="C56" s="1165" t="s">
        <v>3264</v>
      </c>
      <c r="D56" s="1169">
        <v>1</v>
      </c>
      <c r="E56" s="1164" t="s">
        <v>10</v>
      </c>
      <c r="F56" s="1167">
        <v>6800</v>
      </c>
      <c r="G56" s="1167">
        <f t="shared" si="3"/>
        <v>6800</v>
      </c>
      <c r="H56" s="1167">
        <v>3607</v>
      </c>
      <c r="I56" s="1167">
        <f t="shared" si="2"/>
        <v>3607</v>
      </c>
    </row>
    <row r="57" spans="1:9" ht="25.5" thickBot="1" x14ac:dyDescent="0.4">
      <c r="A57" s="1301">
        <v>50</v>
      </c>
      <c r="B57" s="1164" t="s">
        <v>472</v>
      </c>
      <c r="C57" s="1165" t="s">
        <v>3265</v>
      </c>
      <c r="D57" s="1169">
        <v>240</v>
      </c>
      <c r="E57" s="1164" t="s">
        <v>3</v>
      </c>
      <c r="F57" s="1167">
        <v>70</v>
      </c>
      <c r="G57" s="1167">
        <f t="shared" si="3"/>
        <v>16800</v>
      </c>
      <c r="H57" s="1167">
        <v>74</v>
      </c>
      <c r="I57" s="1167">
        <f t="shared" si="2"/>
        <v>17760</v>
      </c>
    </row>
    <row r="58" spans="1:9" ht="25.5" thickBot="1" x14ac:dyDescent="0.4">
      <c r="A58" s="1301">
        <v>51</v>
      </c>
      <c r="B58" s="1164" t="s">
        <v>472</v>
      </c>
      <c r="C58" s="1165" t="s">
        <v>3266</v>
      </c>
      <c r="D58" s="1169">
        <v>860</v>
      </c>
      <c r="E58" s="1164" t="s">
        <v>3</v>
      </c>
      <c r="F58" s="1167">
        <v>60</v>
      </c>
      <c r="G58" s="1167">
        <f t="shared" si="3"/>
        <v>51600</v>
      </c>
      <c r="H58" s="1167">
        <v>69.5</v>
      </c>
      <c r="I58" s="1167">
        <f t="shared" si="2"/>
        <v>59770</v>
      </c>
    </row>
    <row r="59" spans="1:9" ht="15" thickBot="1" x14ac:dyDescent="0.4">
      <c r="A59" s="1968" t="s">
        <v>2155</v>
      </c>
      <c r="B59" s="1969"/>
      <c r="C59" s="1969"/>
      <c r="D59" s="1969"/>
      <c r="E59" s="1969"/>
      <c r="F59" s="1969"/>
      <c r="G59" s="1969"/>
      <c r="H59" s="1298"/>
      <c r="I59" s="1303"/>
    </row>
    <row r="60" spans="1:9" ht="25.5" thickBot="1" x14ac:dyDescent="0.4">
      <c r="A60" s="1301">
        <v>52</v>
      </c>
      <c r="B60" s="1164">
        <v>203</v>
      </c>
      <c r="C60" s="1165" t="s">
        <v>3267</v>
      </c>
      <c r="D60" s="1169">
        <v>600</v>
      </c>
      <c r="E60" s="1164" t="s">
        <v>4</v>
      </c>
      <c r="F60" s="1167">
        <v>20</v>
      </c>
      <c r="G60" s="1167">
        <f t="shared" si="3"/>
        <v>12000</v>
      </c>
      <c r="H60" s="1302">
        <v>20.5</v>
      </c>
      <c r="I60" s="1308">
        <f t="shared" si="2"/>
        <v>12300</v>
      </c>
    </row>
    <row r="61" spans="1:9" ht="25.5" thickBot="1" x14ac:dyDescent="0.4">
      <c r="A61" s="1301">
        <v>53</v>
      </c>
      <c r="B61" s="1164">
        <v>203</v>
      </c>
      <c r="C61" s="1165" t="s">
        <v>3268</v>
      </c>
      <c r="D61" s="1169">
        <v>500</v>
      </c>
      <c r="E61" s="1164" t="s">
        <v>4</v>
      </c>
      <c r="F61" s="1167">
        <v>20</v>
      </c>
      <c r="G61" s="1167">
        <f t="shared" si="3"/>
        <v>10000</v>
      </c>
      <c r="H61" s="1167">
        <v>17.5</v>
      </c>
      <c r="I61" s="1167">
        <f t="shared" si="2"/>
        <v>8750</v>
      </c>
    </row>
    <row r="62" spans="1:9" ht="15" thickBot="1" x14ac:dyDescent="0.4">
      <c r="A62" s="1301">
        <v>54</v>
      </c>
      <c r="B62" s="1164">
        <v>203</v>
      </c>
      <c r="C62" s="1165" t="s">
        <v>2157</v>
      </c>
      <c r="D62" s="1169">
        <v>1325</v>
      </c>
      <c r="E62" s="1164" t="s">
        <v>4</v>
      </c>
      <c r="F62" s="1167">
        <v>12</v>
      </c>
      <c r="G62" s="1167">
        <f t="shared" si="3"/>
        <v>15900</v>
      </c>
      <c r="H62" s="1167">
        <v>39.5</v>
      </c>
      <c r="I62" s="1167">
        <f t="shared" si="2"/>
        <v>52337.5</v>
      </c>
    </row>
    <row r="63" spans="1:9" ht="15" thickBot="1" x14ac:dyDescent="0.4">
      <c r="A63" s="1301">
        <v>55</v>
      </c>
      <c r="B63" s="1164">
        <v>203</v>
      </c>
      <c r="C63" s="1165" t="s">
        <v>3269</v>
      </c>
      <c r="D63" s="1169">
        <v>775</v>
      </c>
      <c r="E63" s="1164" t="s">
        <v>4</v>
      </c>
      <c r="F63" s="1167">
        <v>22</v>
      </c>
      <c r="G63" s="1167">
        <f t="shared" si="3"/>
        <v>17050</v>
      </c>
      <c r="H63" s="1167">
        <v>27.5</v>
      </c>
      <c r="I63" s="1167">
        <f t="shared" si="2"/>
        <v>21312.5</v>
      </c>
    </row>
    <row r="64" spans="1:9" ht="15" thickBot="1" x14ac:dyDescent="0.4">
      <c r="A64" s="1301">
        <v>56</v>
      </c>
      <c r="B64" s="1164">
        <v>203</v>
      </c>
      <c r="C64" s="1165" t="s">
        <v>2159</v>
      </c>
      <c r="D64" s="1169">
        <v>500</v>
      </c>
      <c r="E64" s="1164" t="s">
        <v>4</v>
      </c>
      <c r="F64" s="1167">
        <v>22</v>
      </c>
      <c r="G64" s="1167">
        <f t="shared" si="3"/>
        <v>11000</v>
      </c>
      <c r="H64" s="1167">
        <v>6</v>
      </c>
      <c r="I64" s="1167">
        <f t="shared" si="2"/>
        <v>3000</v>
      </c>
    </row>
    <row r="65" spans="1:9" ht="15" thickBot="1" x14ac:dyDescent="0.4">
      <c r="A65" s="1301">
        <v>57</v>
      </c>
      <c r="B65" s="1164">
        <v>203</v>
      </c>
      <c r="C65" s="1165" t="s">
        <v>3270</v>
      </c>
      <c r="D65" s="1169">
        <v>255</v>
      </c>
      <c r="E65" s="1164" t="s">
        <v>4</v>
      </c>
      <c r="F65" s="1167">
        <v>7</v>
      </c>
      <c r="G65" s="1167">
        <f t="shared" si="3"/>
        <v>1785</v>
      </c>
      <c r="H65" s="1167">
        <v>6</v>
      </c>
      <c r="I65" s="1167">
        <f t="shared" si="2"/>
        <v>1530</v>
      </c>
    </row>
    <row r="66" spans="1:9" ht="15" thickBot="1" x14ac:dyDescent="0.4">
      <c r="A66" s="1301">
        <v>58</v>
      </c>
      <c r="B66" s="1164">
        <v>203</v>
      </c>
      <c r="C66" s="1165" t="s">
        <v>3271</v>
      </c>
      <c r="D66" s="1169">
        <v>305</v>
      </c>
      <c r="E66" s="1164" t="s">
        <v>4</v>
      </c>
      <c r="F66" s="1167">
        <v>7</v>
      </c>
      <c r="G66" s="1167">
        <f t="shared" si="3"/>
        <v>2135</v>
      </c>
      <c r="H66" s="1167">
        <v>7</v>
      </c>
      <c r="I66" s="1167">
        <f t="shared" si="2"/>
        <v>2135</v>
      </c>
    </row>
    <row r="67" spans="1:9" ht="15" thickBot="1" x14ac:dyDescent="0.4">
      <c r="A67" s="1301">
        <v>59</v>
      </c>
      <c r="B67" s="1164">
        <v>204</v>
      </c>
      <c r="C67" s="1165" t="s">
        <v>2161</v>
      </c>
      <c r="D67" s="1169">
        <v>3700</v>
      </c>
      <c r="E67" s="1164" t="s">
        <v>8</v>
      </c>
      <c r="F67" s="1167">
        <v>1.25</v>
      </c>
      <c r="G67" s="1167">
        <f t="shared" si="3"/>
        <v>4625</v>
      </c>
      <c r="H67" s="1167">
        <v>2</v>
      </c>
      <c r="I67" s="1167">
        <f t="shared" si="2"/>
        <v>7400</v>
      </c>
    </row>
    <row r="68" spans="1:9" ht="15" thickBot="1" x14ac:dyDescent="0.4">
      <c r="A68" s="1301">
        <v>60</v>
      </c>
      <c r="B68" s="1164">
        <v>204</v>
      </c>
      <c r="C68" s="1165" t="s">
        <v>3272</v>
      </c>
      <c r="D68" s="1169">
        <v>2325</v>
      </c>
      <c r="E68" s="1164" t="s">
        <v>8</v>
      </c>
      <c r="F68" s="1167">
        <v>1.25</v>
      </c>
      <c r="G68" s="1167">
        <f t="shared" si="3"/>
        <v>2906.25</v>
      </c>
      <c r="H68" s="1167">
        <v>1</v>
      </c>
      <c r="I68" s="1167">
        <f t="shared" si="2"/>
        <v>2325</v>
      </c>
    </row>
    <row r="69" spans="1:9" ht="15" thickBot="1" x14ac:dyDescent="0.4">
      <c r="A69" s="1301">
        <v>61</v>
      </c>
      <c r="B69" s="1164">
        <v>204</v>
      </c>
      <c r="C69" s="1165" t="s">
        <v>2163</v>
      </c>
      <c r="D69" s="1169">
        <v>1550</v>
      </c>
      <c r="E69" s="1164" t="s">
        <v>8</v>
      </c>
      <c r="F69" s="1167">
        <v>1.25</v>
      </c>
      <c r="G69" s="1167">
        <f t="shared" si="3"/>
        <v>1937.5</v>
      </c>
      <c r="H69" s="1167">
        <v>1</v>
      </c>
      <c r="I69" s="1167">
        <f t="shared" si="2"/>
        <v>1550</v>
      </c>
    </row>
    <row r="70" spans="1:9" ht="15" thickBot="1" x14ac:dyDescent="0.4">
      <c r="A70" s="1301">
        <v>62</v>
      </c>
      <c r="B70" s="1164">
        <v>204</v>
      </c>
      <c r="C70" s="1165" t="s">
        <v>108</v>
      </c>
      <c r="D70" s="1169">
        <v>8</v>
      </c>
      <c r="E70" s="1164" t="s">
        <v>60</v>
      </c>
      <c r="F70" s="1167">
        <v>150</v>
      </c>
      <c r="G70" s="1167">
        <f t="shared" si="3"/>
        <v>1200</v>
      </c>
      <c r="H70" s="1167">
        <v>211</v>
      </c>
      <c r="I70" s="1167">
        <f t="shared" si="2"/>
        <v>1688</v>
      </c>
    </row>
    <row r="71" spans="1:9" ht="15" thickBot="1" x14ac:dyDescent="0.4">
      <c r="A71" s="1301">
        <v>63</v>
      </c>
      <c r="B71" s="1164">
        <v>207</v>
      </c>
      <c r="C71" s="1165" t="s">
        <v>116</v>
      </c>
      <c r="D71" s="1169">
        <v>1910</v>
      </c>
      <c r="E71" s="1164" t="s">
        <v>3</v>
      </c>
      <c r="F71" s="1167">
        <v>3</v>
      </c>
      <c r="G71" s="1167">
        <f t="shared" si="3"/>
        <v>5730</v>
      </c>
      <c r="H71" s="1167">
        <v>2</v>
      </c>
      <c r="I71" s="1167">
        <f t="shared" si="2"/>
        <v>3820</v>
      </c>
    </row>
    <row r="72" spans="1:9" ht="15" thickBot="1" x14ac:dyDescent="0.4">
      <c r="A72" s="1301">
        <v>64</v>
      </c>
      <c r="B72" s="1164">
        <v>207</v>
      </c>
      <c r="C72" s="1165" t="s">
        <v>961</v>
      </c>
      <c r="D72" s="1169">
        <v>6</v>
      </c>
      <c r="E72" s="1164" t="s">
        <v>10</v>
      </c>
      <c r="F72" s="1167">
        <v>125</v>
      </c>
      <c r="G72" s="1167">
        <f t="shared" si="3"/>
        <v>750</v>
      </c>
      <c r="H72" s="1167">
        <v>138.5</v>
      </c>
      <c r="I72" s="1167">
        <f t="shared" si="2"/>
        <v>831</v>
      </c>
    </row>
    <row r="73" spans="1:9" ht="15" thickBot="1" x14ac:dyDescent="0.4">
      <c r="A73" s="1301">
        <v>65</v>
      </c>
      <c r="B73" s="1164" t="s">
        <v>472</v>
      </c>
      <c r="C73" s="1165" t="s">
        <v>2165</v>
      </c>
      <c r="D73" s="1169">
        <v>1</v>
      </c>
      <c r="E73" s="1164" t="s">
        <v>100</v>
      </c>
      <c r="F73" s="1167">
        <v>1400</v>
      </c>
      <c r="G73" s="1167">
        <f t="shared" si="3"/>
        <v>1400</v>
      </c>
      <c r="H73" s="1167">
        <v>15347.5</v>
      </c>
      <c r="I73" s="1167">
        <f t="shared" si="2"/>
        <v>15347.5</v>
      </c>
    </row>
    <row r="74" spans="1:9" ht="15" thickBot="1" x14ac:dyDescent="0.4">
      <c r="A74" s="1301">
        <v>66</v>
      </c>
      <c r="B74" s="1164">
        <v>601</v>
      </c>
      <c r="C74" s="1165" t="s">
        <v>2166</v>
      </c>
      <c r="D74" s="1169">
        <v>2</v>
      </c>
      <c r="E74" s="1164" t="s">
        <v>4</v>
      </c>
      <c r="F74" s="1167">
        <v>250</v>
      </c>
      <c r="G74" s="1167">
        <f t="shared" si="3"/>
        <v>500</v>
      </c>
      <c r="H74" s="1167">
        <v>85</v>
      </c>
      <c r="I74" s="1167">
        <f t="shared" si="2"/>
        <v>170</v>
      </c>
    </row>
    <row r="75" spans="1:9" ht="15" thickBot="1" x14ac:dyDescent="0.4">
      <c r="A75" s="1301">
        <v>67</v>
      </c>
      <c r="B75" s="1164">
        <v>651</v>
      </c>
      <c r="C75" s="1165" t="s">
        <v>966</v>
      </c>
      <c r="D75" s="1169">
        <v>600</v>
      </c>
      <c r="E75" s="1164" t="s">
        <v>4</v>
      </c>
      <c r="F75" s="1167">
        <v>7</v>
      </c>
      <c r="G75" s="1167">
        <f t="shared" si="3"/>
        <v>4200</v>
      </c>
      <c r="H75" s="1167">
        <v>13</v>
      </c>
      <c r="I75" s="1167">
        <f t="shared" si="2"/>
        <v>7800</v>
      </c>
    </row>
    <row r="76" spans="1:9" ht="15" thickBot="1" x14ac:dyDescent="0.4">
      <c r="A76" s="1301">
        <v>68</v>
      </c>
      <c r="B76" s="1164">
        <v>652</v>
      </c>
      <c r="C76" s="1165" t="s">
        <v>967</v>
      </c>
      <c r="D76" s="1169">
        <v>600</v>
      </c>
      <c r="E76" s="1164" t="s">
        <v>4</v>
      </c>
      <c r="F76" s="1167">
        <v>22</v>
      </c>
      <c r="G76" s="1167">
        <f t="shared" si="3"/>
        <v>13200</v>
      </c>
      <c r="H76" s="1167">
        <v>18.5</v>
      </c>
      <c r="I76" s="1167">
        <f t="shared" si="2"/>
        <v>11100</v>
      </c>
    </row>
    <row r="77" spans="1:9" ht="15" thickBot="1" x14ac:dyDescent="0.4">
      <c r="A77" s="1301">
        <v>69</v>
      </c>
      <c r="B77" s="1164" t="s">
        <v>472</v>
      </c>
      <c r="C77" s="1165" t="s">
        <v>3273</v>
      </c>
      <c r="D77" s="1169">
        <v>505</v>
      </c>
      <c r="E77" s="1164" t="s">
        <v>4</v>
      </c>
      <c r="F77" s="1167">
        <v>420</v>
      </c>
      <c r="G77" s="1167">
        <f t="shared" si="3"/>
        <v>212100</v>
      </c>
      <c r="H77" s="1167">
        <v>389</v>
      </c>
      <c r="I77" s="1167">
        <f t="shared" si="2"/>
        <v>196445</v>
      </c>
    </row>
    <row r="78" spans="1:9" ht="15" thickBot="1" x14ac:dyDescent="0.4">
      <c r="A78" s="1301">
        <v>70</v>
      </c>
      <c r="B78" s="1164" t="s">
        <v>472</v>
      </c>
      <c r="C78" s="1165" t="s">
        <v>2170</v>
      </c>
      <c r="D78" s="1169">
        <v>1280</v>
      </c>
      <c r="E78" s="1164" t="s">
        <v>131</v>
      </c>
      <c r="F78" s="1167">
        <v>8</v>
      </c>
      <c r="G78" s="1167">
        <f t="shared" si="3"/>
        <v>10240</v>
      </c>
      <c r="H78" s="1167">
        <v>10.5</v>
      </c>
      <c r="I78" s="1167">
        <f t="shared" si="2"/>
        <v>13440</v>
      </c>
    </row>
    <row r="79" spans="1:9" ht="15" thickBot="1" x14ac:dyDescent="0.4">
      <c r="A79" s="1301"/>
      <c r="B79" s="1164"/>
      <c r="C79" s="1165"/>
      <c r="D79" s="1169"/>
      <c r="E79" s="1164"/>
      <c r="F79" s="1167">
        <v>0</v>
      </c>
      <c r="G79" s="1167">
        <f t="shared" si="3"/>
        <v>0</v>
      </c>
      <c r="H79" s="1167">
        <v>0</v>
      </c>
      <c r="I79" s="1167">
        <f t="shared" si="2"/>
        <v>0</v>
      </c>
    </row>
    <row r="80" spans="1:9" ht="15" thickBot="1" x14ac:dyDescent="0.4">
      <c r="A80" s="1301">
        <v>72</v>
      </c>
      <c r="B80" s="1164" t="s">
        <v>472</v>
      </c>
      <c r="C80" s="1165" t="s">
        <v>3274</v>
      </c>
      <c r="D80" s="1169">
        <v>10</v>
      </c>
      <c r="E80" s="1164" t="s">
        <v>4</v>
      </c>
      <c r="F80" s="1167">
        <v>835</v>
      </c>
      <c r="G80" s="1167">
        <f t="shared" si="3"/>
        <v>8350</v>
      </c>
      <c r="H80" s="1167">
        <v>532.5</v>
      </c>
      <c r="I80" s="1167">
        <f t="shared" si="2"/>
        <v>5325</v>
      </c>
    </row>
    <row r="81" spans="1:9" ht="15" thickBot="1" x14ac:dyDescent="0.4">
      <c r="A81" s="1301">
        <v>73</v>
      </c>
      <c r="B81" s="1164">
        <v>301</v>
      </c>
      <c r="C81" s="1165" t="s">
        <v>1019</v>
      </c>
      <c r="D81" s="1169">
        <v>410</v>
      </c>
      <c r="E81" s="1164" t="s">
        <v>4</v>
      </c>
      <c r="F81" s="1167">
        <v>200</v>
      </c>
      <c r="G81" s="1167">
        <f t="shared" si="3"/>
        <v>82000</v>
      </c>
      <c r="H81" s="1167">
        <v>192</v>
      </c>
      <c r="I81" s="1167">
        <f t="shared" si="2"/>
        <v>78720</v>
      </c>
    </row>
    <row r="82" spans="1:9" ht="15" thickBot="1" x14ac:dyDescent="0.4">
      <c r="A82" s="1301">
        <v>74</v>
      </c>
      <c r="B82" s="1164">
        <v>304</v>
      </c>
      <c r="C82" s="1165" t="s">
        <v>3275</v>
      </c>
      <c r="D82" s="1169">
        <v>405</v>
      </c>
      <c r="E82" s="1164" t="s">
        <v>4</v>
      </c>
      <c r="F82" s="1167">
        <v>120</v>
      </c>
      <c r="G82" s="1167">
        <f t="shared" si="3"/>
        <v>48600</v>
      </c>
      <c r="H82" s="1167">
        <v>76</v>
      </c>
      <c r="I82" s="1167">
        <f t="shared" si="2"/>
        <v>30780</v>
      </c>
    </row>
    <row r="83" spans="1:9" ht="15" thickBot="1" x14ac:dyDescent="0.4">
      <c r="A83" s="1301">
        <v>75</v>
      </c>
      <c r="B83" s="1164">
        <v>304</v>
      </c>
      <c r="C83" s="1165" t="s">
        <v>1024</v>
      </c>
      <c r="D83" s="1169">
        <v>615</v>
      </c>
      <c r="E83" s="1164" t="s">
        <v>4</v>
      </c>
      <c r="F83" s="1167">
        <v>120</v>
      </c>
      <c r="G83" s="1167">
        <f t="shared" si="3"/>
        <v>73800</v>
      </c>
      <c r="H83" s="1167">
        <v>68.5</v>
      </c>
      <c r="I83" s="1167">
        <f t="shared" si="2"/>
        <v>42127.5</v>
      </c>
    </row>
    <row r="84" spans="1:9" ht="15" thickBot="1" x14ac:dyDescent="0.4">
      <c r="A84" s="1301">
        <v>76</v>
      </c>
      <c r="B84" s="1164">
        <v>304</v>
      </c>
      <c r="C84" s="1165" t="s">
        <v>1026</v>
      </c>
      <c r="D84" s="1169">
        <v>20</v>
      </c>
      <c r="E84" s="1164" t="s">
        <v>4</v>
      </c>
      <c r="F84" s="1167">
        <v>150</v>
      </c>
      <c r="G84" s="1167">
        <f t="shared" si="3"/>
        <v>3000</v>
      </c>
      <c r="H84" s="1167">
        <v>91.5</v>
      </c>
      <c r="I84" s="1167">
        <f t="shared" si="2"/>
        <v>1830</v>
      </c>
    </row>
    <row r="85" spans="1:9" ht="15" thickBot="1" x14ac:dyDescent="0.4">
      <c r="A85" s="1301">
        <v>77</v>
      </c>
      <c r="B85" s="1164"/>
      <c r="C85" s="1165"/>
      <c r="D85" s="1169"/>
      <c r="E85" s="1164"/>
      <c r="F85" s="1167">
        <v>0</v>
      </c>
      <c r="G85" s="1167">
        <f t="shared" si="3"/>
        <v>0</v>
      </c>
      <c r="H85" s="1167">
        <v>0</v>
      </c>
      <c r="I85" s="1167">
        <f t="shared" si="2"/>
        <v>0</v>
      </c>
    </row>
    <row r="86" spans="1:9" ht="15" thickBot="1" x14ac:dyDescent="0.4">
      <c r="A86" s="1301">
        <v>78</v>
      </c>
      <c r="B86" s="1164">
        <v>304</v>
      </c>
      <c r="C86" s="1165" t="s">
        <v>3276</v>
      </c>
      <c r="D86" s="1169">
        <v>7.5</v>
      </c>
      <c r="E86" s="1164" t="s">
        <v>4</v>
      </c>
      <c r="F86" s="1167">
        <v>140</v>
      </c>
      <c r="G86" s="1167">
        <f>F86*D86</f>
        <v>1050</v>
      </c>
      <c r="H86" s="1167">
        <v>68.5</v>
      </c>
      <c r="I86" s="1167">
        <f t="shared" ref="I86:I93" si="4">D86*H86</f>
        <v>513.75</v>
      </c>
    </row>
    <row r="87" spans="1:9" ht="15" thickBot="1" x14ac:dyDescent="0.4">
      <c r="A87" s="1301">
        <v>79</v>
      </c>
      <c r="B87" s="1164">
        <v>407</v>
      </c>
      <c r="C87" s="1165" t="s">
        <v>1031</v>
      </c>
      <c r="D87" s="1169">
        <v>370</v>
      </c>
      <c r="E87" s="1164" t="s">
        <v>9</v>
      </c>
      <c r="F87" s="1167">
        <v>6.5</v>
      </c>
      <c r="G87" s="1167">
        <f t="shared" ref="G87:G116" si="5">D87*F87</f>
        <v>2405</v>
      </c>
      <c r="H87" s="1167">
        <v>6.5</v>
      </c>
      <c r="I87" s="1167">
        <f t="shared" si="4"/>
        <v>2405</v>
      </c>
    </row>
    <row r="88" spans="1:9" ht="25.5" thickBot="1" x14ac:dyDescent="0.4">
      <c r="A88" s="1301">
        <v>80</v>
      </c>
      <c r="B88" s="1164">
        <v>411</v>
      </c>
      <c r="C88" s="1165" t="s">
        <v>3277</v>
      </c>
      <c r="D88" s="1169">
        <v>85</v>
      </c>
      <c r="E88" s="1164" t="s">
        <v>4</v>
      </c>
      <c r="F88" s="1167">
        <v>100</v>
      </c>
      <c r="G88" s="1167">
        <f t="shared" si="5"/>
        <v>8500</v>
      </c>
      <c r="H88" s="1167">
        <v>68.5</v>
      </c>
      <c r="I88" s="1167">
        <f t="shared" si="4"/>
        <v>5822.5</v>
      </c>
    </row>
    <row r="89" spans="1:9" ht="15" thickBot="1" x14ac:dyDescent="0.4">
      <c r="A89" s="1301">
        <v>81</v>
      </c>
      <c r="B89" s="1164">
        <v>441</v>
      </c>
      <c r="C89" s="1165" t="s">
        <v>1036</v>
      </c>
      <c r="D89" s="1169">
        <v>200</v>
      </c>
      <c r="E89" s="1164" t="s">
        <v>4</v>
      </c>
      <c r="F89" s="1167">
        <v>202</v>
      </c>
      <c r="G89" s="1167">
        <f t="shared" si="5"/>
        <v>40400</v>
      </c>
      <c r="H89" s="1167">
        <v>196.5</v>
      </c>
      <c r="I89" s="1167">
        <f t="shared" si="4"/>
        <v>39300</v>
      </c>
    </row>
    <row r="90" spans="1:9" ht="15" thickBot="1" x14ac:dyDescent="0.4">
      <c r="A90" s="1301">
        <v>82</v>
      </c>
      <c r="B90" s="1164">
        <v>441</v>
      </c>
      <c r="C90" s="1165" t="s">
        <v>1040</v>
      </c>
      <c r="D90" s="1169">
        <v>260</v>
      </c>
      <c r="E90" s="1164" t="s">
        <v>4</v>
      </c>
      <c r="F90" s="1167">
        <v>215</v>
      </c>
      <c r="G90" s="1167">
        <f t="shared" si="5"/>
        <v>55900</v>
      </c>
      <c r="H90" s="1167">
        <v>209</v>
      </c>
      <c r="I90" s="1167">
        <f t="shared" si="4"/>
        <v>54340</v>
      </c>
    </row>
    <row r="91" spans="1:9" ht="15" thickBot="1" x14ac:dyDescent="0.4">
      <c r="A91" s="1301">
        <v>83</v>
      </c>
      <c r="B91" s="1164" t="s">
        <v>472</v>
      </c>
      <c r="C91" s="1165" t="s">
        <v>3278</v>
      </c>
      <c r="D91" s="1169">
        <v>1</v>
      </c>
      <c r="E91" s="1164" t="s">
        <v>100</v>
      </c>
      <c r="F91" s="1167">
        <v>10000</v>
      </c>
      <c r="G91" s="1167">
        <f t="shared" si="5"/>
        <v>10000</v>
      </c>
      <c r="H91" s="1167">
        <v>12885</v>
      </c>
      <c r="I91" s="1167">
        <f t="shared" si="4"/>
        <v>12885</v>
      </c>
    </row>
    <row r="92" spans="1:9" ht="15" thickBot="1" x14ac:dyDescent="0.4">
      <c r="A92" s="1301">
        <v>84</v>
      </c>
      <c r="B92" s="1164">
        <v>503</v>
      </c>
      <c r="C92" s="1310" t="s">
        <v>3279</v>
      </c>
      <c r="D92" s="1311">
        <v>1</v>
      </c>
      <c r="E92" s="1312" t="s">
        <v>100</v>
      </c>
      <c r="F92" s="1167">
        <v>4000</v>
      </c>
      <c r="G92" s="1167">
        <f t="shared" si="5"/>
        <v>4000</v>
      </c>
      <c r="H92" s="1167">
        <v>5761</v>
      </c>
      <c r="I92" s="1167">
        <f t="shared" si="4"/>
        <v>5761</v>
      </c>
    </row>
    <row r="93" spans="1:9" ht="15" thickBot="1" x14ac:dyDescent="0.4">
      <c r="A93" s="1301">
        <v>85</v>
      </c>
      <c r="B93" s="1164" t="s">
        <v>472</v>
      </c>
      <c r="C93" s="1165" t="s">
        <v>1062</v>
      </c>
      <c r="D93" s="1169">
        <v>52</v>
      </c>
      <c r="E93" s="1164" t="s">
        <v>10</v>
      </c>
      <c r="F93" s="1167">
        <v>155</v>
      </c>
      <c r="G93" s="1167">
        <f t="shared" si="5"/>
        <v>8060</v>
      </c>
      <c r="H93" s="1167">
        <v>116.5</v>
      </c>
      <c r="I93" s="1167">
        <f t="shared" si="4"/>
        <v>6058</v>
      </c>
    </row>
    <row r="94" spans="1:9" ht="15" thickBot="1" x14ac:dyDescent="0.4">
      <c r="A94" s="1301">
        <v>86</v>
      </c>
      <c r="B94" s="1164" t="s">
        <v>472</v>
      </c>
      <c r="C94" s="1165" t="s">
        <v>722</v>
      </c>
      <c r="D94" s="1169">
        <v>34</v>
      </c>
      <c r="E94" s="1164" t="s">
        <v>10</v>
      </c>
      <c r="F94" s="1167">
        <v>220</v>
      </c>
      <c r="G94" s="1167">
        <f t="shared" si="5"/>
        <v>7480</v>
      </c>
      <c r="H94" s="1167">
        <v>132.5</v>
      </c>
      <c r="I94" s="1167">
        <f>D94*H94</f>
        <v>4505</v>
      </c>
    </row>
    <row r="95" spans="1:9" ht="15" thickBot="1" x14ac:dyDescent="0.4">
      <c r="A95" s="1968" t="s">
        <v>2178</v>
      </c>
      <c r="B95" s="1969"/>
      <c r="C95" s="1969"/>
      <c r="D95" s="1969"/>
      <c r="E95" s="1969"/>
      <c r="F95" s="1969"/>
      <c r="G95" s="1969"/>
      <c r="H95" s="1298"/>
      <c r="I95" s="1300"/>
    </row>
    <row r="96" spans="1:9" ht="15" thickBot="1" x14ac:dyDescent="0.4">
      <c r="A96" s="1301">
        <v>87</v>
      </c>
      <c r="B96" s="1164">
        <v>659</v>
      </c>
      <c r="C96" s="1165" t="s">
        <v>244</v>
      </c>
      <c r="D96" s="1169">
        <v>14018</v>
      </c>
      <c r="E96" s="1164" t="s">
        <v>8</v>
      </c>
      <c r="F96" s="1167">
        <v>2</v>
      </c>
      <c r="G96" s="1167">
        <f t="shared" si="5"/>
        <v>28036</v>
      </c>
      <c r="H96" s="1302">
        <v>1.5</v>
      </c>
      <c r="I96" s="1302">
        <f t="shared" ref="I96:I114" si="6">D96*H96</f>
        <v>21027</v>
      </c>
    </row>
    <row r="97" spans="1:9" ht="15" thickBot="1" x14ac:dyDescent="0.4">
      <c r="A97" s="1301">
        <v>88</v>
      </c>
      <c r="B97" s="1164">
        <v>659</v>
      </c>
      <c r="C97" s="1165" t="s">
        <v>1068</v>
      </c>
      <c r="D97" s="1169">
        <v>132</v>
      </c>
      <c r="E97" s="1164" t="s">
        <v>4</v>
      </c>
      <c r="F97" s="1167">
        <v>195</v>
      </c>
      <c r="G97" s="1167">
        <f t="shared" si="5"/>
        <v>25740</v>
      </c>
      <c r="H97" s="1167">
        <v>199</v>
      </c>
      <c r="I97" s="1167">
        <f t="shared" si="6"/>
        <v>26268</v>
      </c>
    </row>
    <row r="98" spans="1:9" ht="15" thickBot="1" x14ac:dyDescent="0.4">
      <c r="A98" s="1301">
        <v>89</v>
      </c>
      <c r="B98" s="1164">
        <v>659</v>
      </c>
      <c r="C98" s="1165" t="s">
        <v>246</v>
      </c>
      <c r="D98" s="1169">
        <v>2</v>
      </c>
      <c r="E98" s="1164" t="s">
        <v>247</v>
      </c>
      <c r="F98" s="1167">
        <v>2000</v>
      </c>
      <c r="G98" s="1167">
        <f t="shared" si="5"/>
        <v>4000</v>
      </c>
      <c r="H98" s="1167">
        <v>1890</v>
      </c>
      <c r="I98" s="1167">
        <f t="shared" si="6"/>
        <v>3780</v>
      </c>
    </row>
    <row r="99" spans="1:9" ht="15" thickBot="1" x14ac:dyDescent="0.4">
      <c r="A99" s="1301">
        <v>90</v>
      </c>
      <c r="B99" s="1164">
        <v>659</v>
      </c>
      <c r="C99" s="1165" t="s">
        <v>248</v>
      </c>
      <c r="D99" s="1169">
        <v>15</v>
      </c>
      <c r="E99" s="1164" t="s">
        <v>1069</v>
      </c>
      <c r="F99" s="1167">
        <v>45</v>
      </c>
      <c r="G99" s="1167">
        <f t="shared" si="5"/>
        <v>675</v>
      </c>
      <c r="H99" s="1167">
        <v>42</v>
      </c>
      <c r="I99" s="1167">
        <f t="shared" si="6"/>
        <v>630</v>
      </c>
    </row>
    <row r="100" spans="1:9" ht="15" thickBot="1" x14ac:dyDescent="0.4">
      <c r="A100" s="1301">
        <v>91</v>
      </c>
      <c r="B100" s="1164">
        <v>661</v>
      </c>
      <c r="C100" s="1165" t="s">
        <v>1070</v>
      </c>
      <c r="D100" s="1169">
        <v>56</v>
      </c>
      <c r="E100" s="1164" t="s">
        <v>10</v>
      </c>
      <c r="F100" s="1167">
        <v>495</v>
      </c>
      <c r="G100" s="1167">
        <f t="shared" si="5"/>
        <v>27720</v>
      </c>
      <c r="H100" s="1167">
        <v>541</v>
      </c>
      <c r="I100" s="1167">
        <f t="shared" si="6"/>
        <v>30296</v>
      </c>
    </row>
    <row r="101" spans="1:9" ht="15" thickBot="1" x14ac:dyDescent="0.4">
      <c r="A101" s="1301">
        <v>92</v>
      </c>
      <c r="B101" s="1164">
        <v>661</v>
      </c>
      <c r="C101" s="1165" t="s">
        <v>1071</v>
      </c>
      <c r="D101" s="1169">
        <v>33</v>
      </c>
      <c r="E101" s="1164" t="s">
        <v>10</v>
      </c>
      <c r="F101" s="1167">
        <v>440</v>
      </c>
      <c r="G101" s="1167">
        <f t="shared" si="5"/>
        <v>14520</v>
      </c>
      <c r="H101" s="1167">
        <v>487.5</v>
      </c>
      <c r="I101" s="1167">
        <f t="shared" si="6"/>
        <v>16087.5</v>
      </c>
    </row>
    <row r="102" spans="1:9" ht="15" thickBot="1" x14ac:dyDescent="0.4">
      <c r="A102" s="1301">
        <v>93</v>
      </c>
      <c r="B102" s="1164">
        <v>661</v>
      </c>
      <c r="C102" s="1165" t="s">
        <v>1072</v>
      </c>
      <c r="D102" s="1169">
        <v>19</v>
      </c>
      <c r="E102" s="1164" t="s">
        <v>10</v>
      </c>
      <c r="F102" s="1167">
        <v>320</v>
      </c>
      <c r="G102" s="1167">
        <f t="shared" si="5"/>
        <v>6080</v>
      </c>
      <c r="H102" s="1167">
        <v>365.5</v>
      </c>
      <c r="I102" s="1167">
        <f t="shared" si="6"/>
        <v>6944.5</v>
      </c>
    </row>
    <row r="103" spans="1:9" ht="15" thickBot="1" x14ac:dyDescent="0.4">
      <c r="A103" s="1301">
        <v>94</v>
      </c>
      <c r="B103" s="1164">
        <v>661</v>
      </c>
      <c r="C103" s="1165" t="s">
        <v>2179</v>
      </c>
      <c r="D103" s="1169">
        <v>75</v>
      </c>
      <c r="E103" s="1164" t="s">
        <v>10</v>
      </c>
      <c r="F103" s="1167">
        <v>68</v>
      </c>
      <c r="G103" s="1167">
        <f t="shared" si="5"/>
        <v>5100</v>
      </c>
      <c r="H103" s="1167">
        <v>66</v>
      </c>
      <c r="I103" s="1167">
        <f t="shared" si="6"/>
        <v>4950</v>
      </c>
    </row>
    <row r="104" spans="1:9" ht="15" thickBot="1" x14ac:dyDescent="0.4">
      <c r="A104" s="1301">
        <v>95</v>
      </c>
      <c r="B104" s="1164">
        <v>661</v>
      </c>
      <c r="C104" s="1165" t="s">
        <v>2180</v>
      </c>
      <c r="D104" s="1169">
        <v>21</v>
      </c>
      <c r="E104" s="1164" t="s">
        <v>10</v>
      </c>
      <c r="F104" s="1167">
        <v>57</v>
      </c>
      <c r="G104" s="1167">
        <f t="shared" si="5"/>
        <v>1197</v>
      </c>
      <c r="H104" s="1167">
        <v>55</v>
      </c>
      <c r="I104" s="1167">
        <f t="shared" si="6"/>
        <v>1155</v>
      </c>
    </row>
    <row r="105" spans="1:9" ht="15" thickBot="1" x14ac:dyDescent="0.4">
      <c r="A105" s="1301">
        <v>96</v>
      </c>
      <c r="B105" s="1164">
        <v>661</v>
      </c>
      <c r="C105" s="1165" t="s">
        <v>2181</v>
      </c>
      <c r="D105" s="1169">
        <v>51</v>
      </c>
      <c r="E105" s="1164" t="s">
        <v>10</v>
      </c>
      <c r="F105" s="1167">
        <v>65</v>
      </c>
      <c r="G105" s="1167">
        <f t="shared" si="5"/>
        <v>3315</v>
      </c>
      <c r="H105" s="1167">
        <v>62.5</v>
      </c>
      <c r="I105" s="1167">
        <f t="shared" si="6"/>
        <v>3187.5</v>
      </c>
    </row>
    <row r="106" spans="1:9" ht="15" thickBot="1" x14ac:dyDescent="0.4">
      <c r="A106" s="1301">
        <v>97</v>
      </c>
      <c r="B106" s="1164">
        <v>661</v>
      </c>
      <c r="C106" s="1165" t="s">
        <v>2182</v>
      </c>
      <c r="D106" s="1169">
        <v>48</v>
      </c>
      <c r="E106" s="1164" t="s">
        <v>10</v>
      </c>
      <c r="F106" s="1167">
        <v>65</v>
      </c>
      <c r="G106" s="1167">
        <f t="shared" si="5"/>
        <v>3120</v>
      </c>
      <c r="H106" s="1167">
        <v>62.5</v>
      </c>
      <c r="I106" s="1167">
        <f t="shared" si="6"/>
        <v>3000</v>
      </c>
    </row>
    <row r="107" spans="1:9" ht="15" thickBot="1" x14ac:dyDescent="0.4">
      <c r="A107" s="1301">
        <v>98</v>
      </c>
      <c r="B107" s="1164">
        <v>661</v>
      </c>
      <c r="C107" s="1165" t="s">
        <v>2183</v>
      </c>
      <c r="D107" s="1169">
        <v>54</v>
      </c>
      <c r="E107" s="1164" t="s">
        <v>10</v>
      </c>
      <c r="F107" s="1167">
        <v>42</v>
      </c>
      <c r="G107" s="1167">
        <f t="shared" si="5"/>
        <v>2268</v>
      </c>
      <c r="H107" s="1167">
        <v>40.5</v>
      </c>
      <c r="I107" s="1167">
        <f t="shared" si="6"/>
        <v>2187</v>
      </c>
    </row>
    <row r="108" spans="1:9" ht="15" thickBot="1" x14ac:dyDescent="0.4">
      <c r="A108" s="1301">
        <v>99</v>
      </c>
      <c r="B108" s="1164">
        <v>661</v>
      </c>
      <c r="C108" s="1165" t="s">
        <v>2184</v>
      </c>
      <c r="D108" s="1169">
        <v>28</v>
      </c>
      <c r="E108" s="1164" t="s">
        <v>10</v>
      </c>
      <c r="F108" s="1167">
        <v>50</v>
      </c>
      <c r="G108" s="1167">
        <f t="shared" si="5"/>
        <v>1400</v>
      </c>
      <c r="H108" s="1167">
        <v>48</v>
      </c>
      <c r="I108" s="1167">
        <f t="shared" si="6"/>
        <v>1344</v>
      </c>
    </row>
    <row r="109" spans="1:9" ht="15" thickBot="1" x14ac:dyDescent="0.4">
      <c r="A109" s="1301">
        <v>100</v>
      </c>
      <c r="B109" s="1164">
        <v>661</v>
      </c>
      <c r="C109" s="1165" t="s">
        <v>2185</v>
      </c>
      <c r="D109" s="1169">
        <v>24</v>
      </c>
      <c r="E109" s="1164" t="s">
        <v>10</v>
      </c>
      <c r="F109" s="1167">
        <v>55</v>
      </c>
      <c r="G109" s="1167">
        <f t="shared" si="5"/>
        <v>1320</v>
      </c>
      <c r="H109" s="1167">
        <v>52.5</v>
      </c>
      <c r="I109" s="1167">
        <f t="shared" si="6"/>
        <v>1260</v>
      </c>
    </row>
    <row r="110" spans="1:9" ht="15" thickBot="1" x14ac:dyDescent="0.4">
      <c r="A110" s="1301">
        <v>101</v>
      </c>
      <c r="B110" s="1164"/>
      <c r="C110" s="1165"/>
      <c r="D110" s="1169"/>
      <c r="E110" s="1164"/>
      <c r="F110" s="1167">
        <v>0</v>
      </c>
      <c r="G110" s="1167">
        <f t="shared" si="5"/>
        <v>0</v>
      </c>
      <c r="H110" s="1167">
        <v>0</v>
      </c>
      <c r="I110" s="1167">
        <f t="shared" si="6"/>
        <v>0</v>
      </c>
    </row>
    <row r="111" spans="1:9" ht="25.5" thickBot="1" x14ac:dyDescent="0.4">
      <c r="A111" s="1301">
        <v>102</v>
      </c>
      <c r="B111" s="1164" t="s">
        <v>472</v>
      </c>
      <c r="C111" s="1165" t="s">
        <v>3280</v>
      </c>
      <c r="D111" s="1169">
        <v>22</v>
      </c>
      <c r="E111" s="1164" t="s">
        <v>4</v>
      </c>
      <c r="F111" s="1167">
        <v>120</v>
      </c>
      <c r="G111" s="1167">
        <f t="shared" si="5"/>
        <v>2640</v>
      </c>
      <c r="H111" s="1167">
        <v>85</v>
      </c>
      <c r="I111" s="1167">
        <f t="shared" si="6"/>
        <v>1870</v>
      </c>
    </row>
    <row r="112" spans="1:9" ht="15" thickBot="1" x14ac:dyDescent="0.4">
      <c r="A112" s="1301">
        <v>103</v>
      </c>
      <c r="B112" s="1164" t="s">
        <v>472</v>
      </c>
      <c r="C112" s="1165" t="s">
        <v>3281</v>
      </c>
      <c r="D112" s="1169">
        <v>138</v>
      </c>
      <c r="E112" s="1164" t="s">
        <v>3</v>
      </c>
      <c r="F112" s="1167">
        <v>27</v>
      </c>
      <c r="G112" s="1167">
        <f t="shared" si="5"/>
        <v>3726</v>
      </c>
      <c r="H112" s="1167">
        <v>29</v>
      </c>
      <c r="I112" s="1167">
        <f t="shared" si="6"/>
        <v>4002</v>
      </c>
    </row>
    <row r="113" spans="1:9" ht="15" thickBot="1" x14ac:dyDescent="0.4">
      <c r="A113" s="1301">
        <v>104</v>
      </c>
      <c r="B113" s="1164" t="s">
        <v>472</v>
      </c>
      <c r="C113" s="1165" t="s">
        <v>3282</v>
      </c>
      <c r="D113" s="1169">
        <v>230</v>
      </c>
      <c r="E113" s="1164" t="s">
        <v>3</v>
      </c>
      <c r="F113" s="1167">
        <v>38</v>
      </c>
      <c r="G113" s="1167">
        <f t="shared" si="5"/>
        <v>8740</v>
      </c>
      <c r="H113" s="1167">
        <v>20</v>
      </c>
      <c r="I113" s="1167">
        <f t="shared" si="6"/>
        <v>4600</v>
      </c>
    </row>
    <row r="114" spans="1:9" ht="15" thickBot="1" x14ac:dyDescent="0.4">
      <c r="A114" s="1301">
        <v>105</v>
      </c>
      <c r="B114" s="1164" t="s">
        <v>472</v>
      </c>
      <c r="C114" s="1165" t="s">
        <v>3283</v>
      </c>
      <c r="D114" s="1169">
        <v>31</v>
      </c>
      <c r="E114" s="1164" t="s">
        <v>4</v>
      </c>
      <c r="F114" s="1167">
        <v>1700</v>
      </c>
      <c r="G114" s="1167">
        <f t="shared" si="5"/>
        <v>52700</v>
      </c>
      <c r="H114" s="1167">
        <v>683.5</v>
      </c>
      <c r="I114" s="1167">
        <f t="shared" si="6"/>
        <v>21188.5</v>
      </c>
    </row>
    <row r="115" spans="1:9" ht="15" thickBot="1" x14ac:dyDescent="0.4">
      <c r="A115" s="1301">
        <v>106</v>
      </c>
      <c r="B115" s="1164" t="s">
        <v>472</v>
      </c>
      <c r="C115" s="1165" t="s">
        <v>3284</v>
      </c>
      <c r="D115" s="1169">
        <v>35</v>
      </c>
      <c r="E115" s="1164" t="s">
        <v>3</v>
      </c>
      <c r="F115" s="1167">
        <v>430</v>
      </c>
      <c r="G115" s="1167">
        <f t="shared" si="5"/>
        <v>15050</v>
      </c>
      <c r="H115" s="1167">
        <v>240</v>
      </c>
      <c r="I115" s="1167">
        <f>D115*H115</f>
        <v>8400</v>
      </c>
    </row>
    <row r="116" spans="1:9" ht="15" thickBot="1" x14ac:dyDescent="0.4">
      <c r="A116" s="1301">
        <v>107</v>
      </c>
      <c r="B116" s="1164" t="s">
        <v>472</v>
      </c>
      <c r="C116" s="1165" t="s">
        <v>3285</v>
      </c>
      <c r="D116" s="1169">
        <v>6</v>
      </c>
      <c r="E116" s="1164" t="s">
        <v>10</v>
      </c>
      <c r="F116" s="1167">
        <v>750</v>
      </c>
      <c r="G116" s="1167">
        <f t="shared" si="5"/>
        <v>4500</v>
      </c>
      <c r="H116" s="1167">
        <v>1045.5</v>
      </c>
      <c r="I116" s="1167">
        <f>D116*H116</f>
        <v>6273</v>
      </c>
    </row>
    <row r="117" spans="1:9" ht="15" thickBot="1" x14ac:dyDescent="0.4">
      <c r="A117" s="1968" t="s">
        <v>2186</v>
      </c>
      <c r="B117" s="1969"/>
      <c r="C117" s="1969"/>
      <c r="D117" s="1969"/>
      <c r="E117" s="1969"/>
      <c r="F117" s="1969"/>
      <c r="G117" s="1969"/>
      <c r="H117" s="1298"/>
      <c r="I117" s="1300"/>
    </row>
    <row r="118" spans="1:9" ht="15" thickBot="1" x14ac:dyDescent="0.4">
      <c r="A118" s="1301">
        <v>108</v>
      </c>
      <c r="B118" s="1164" t="s">
        <v>472</v>
      </c>
      <c r="C118" s="1165" t="s">
        <v>3286</v>
      </c>
      <c r="D118" s="1169">
        <v>4100</v>
      </c>
      <c r="E118" s="1164" t="s">
        <v>3</v>
      </c>
      <c r="F118" s="1167">
        <v>7.8</v>
      </c>
      <c r="G118" s="1302">
        <f>F118*D118</f>
        <v>31980</v>
      </c>
      <c r="H118" s="1302">
        <v>7.5</v>
      </c>
      <c r="I118" s="1302">
        <f>D118*H118</f>
        <v>30750</v>
      </c>
    </row>
    <row r="119" spans="1:9" ht="15" thickBot="1" x14ac:dyDescent="0.4">
      <c r="A119" s="1301">
        <v>109</v>
      </c>
      <c r="B119" s="1164" t="s">
        <v>472</v>
      </c>
      <c r="C119" s="1165" t="s">
        <v>3287</v>
      </c>
      <c r="D119" s="1169">
        <v>1000</v>
      </c>
      <c r="E119" s="1164" t="s">
        <v>3</v>
      </c>
      <c r="F119" s="1167">
        <v>13</v>
      </c>
      <c r="G119" s="1302">
        <f t="shared" ref="G119:G142" si="7">F119*D119</f>
        <v>13000</v>
      </c>
      <c r="H119" s="1302">
        <v>12.5</v>
      </c>
      <c r="I119" s="1302">
        <f>D119*H119</f>
        <v>12500</v>
      </c>
    </row>
    <row r="120" spans="1:9" ht="15" thickBot="1" x14ac:dyDescent="0.4">
      <c r="A120" s="1301">
        <v>110</v>
      </c>
      <c r="B120" s="1164"/>
      <c r="C120" s="1165"/>
      <c r="D120" s="1169"/>
      <c r="E120" s="1164"/>
      <c r="F120" s="1167">
        <v>0</v>
      </c>
      <c r="G120" s="1302">
        <f t="shared" si="7"/>
        <v>0</v>
      </c>
      <c r="H120" s="1302">
        <v>0</v>
      </c>
      <c r="I120" s="1302">
        <f t="shared" ref="I120:I142" si="8">D120*H120</f>
        <v>0</v>
      </c>
    </row>
    <row r="121" spans="1:9" ht="15" thickBot="1" x14ac:dyDescent="0.4">
      <c r="A121" s="1301">
        <v>111</v>
      </c>
      <c r="B121" s="1164" t="s">
        <v>472</v>
      </c>
      <c r="C121" s="1165" t="s">
        <v>2202</v>
      </c>
      <c r="D121" s="1169">
        <v>4700</v>
      </c>
      <c r="E121" s="1164" t="s">
        <v>3</v>
      </c>
      <c r="F121" s="1167">
        <v>2.5</v>
      </c>
      <c r="G121" s="1302">
        <f t="shared" si="7"/>
        <v>11750</v>
      </c>
      <c r="H121" s="1302">
        <v>2.5</v>
      </c>
      <c r="I121" s="1302">
        <f t="shared" si="8"/>
        <v>11750</v>
      </c>
    </row>
    <row r="122" spans="1:9" ht="15" thickBot="1" x14ac:dyDescent="0.4">
      <c r="A122" s="1301">
        <v>112</v>
      </c>
      <c r="B122" s="1164" t="s">
        <v>472</v>
      </c>
      <c r="C122" s="1165" t="s">
        <v>2205</v>
      </c>
      <c r="D122" s="1169">
        <v>4500</v>
      </c>
      <c r="E122" s="1164" t="s">
        <v>3</v>
      </c>
      <c r="F122" s="1167">
        <v>5</v>
      </c>
      <c r="G122" s="1302">
        <f t="shared" si="7"/>
        <v>22500</v>
      </c>
      <c r="H122" s="1302">
        <v>5</v>
      </c>
      <c r="I122" s="1302">
        <f t="shared" si="8"/>
        <v>22500</v>
      </c>
    </row>
    <row r="123" spans="1:9" ht="15" thickBot="1" x14ac:dyDescent="0.4">
      <c r="A123" s="1301">
        <v>113</v>
      </c>
      <c r="B123" s="1164" t="s">
        <v>472</v>
      </c>
      <c r="C123" s="1165" t="s">
        <v>2206</v>
      </c>
      <c r="D123" s="1169">
        <v>3500</v>
      </c>
      <c r="E123" s="1164" t="s">
        <v>3</v>
      </c>
      <c r="F123" s="1167">
        <v>4.25</v>
      </c>
      <c r="G123" s="1302">
        <f t="shared" si="7"/>
        <v>14875</v>
      </c>
      <c r="H123" s="1302">
        <v>4</v>
      </c>
      <c r="I123" s="1302">
        <f t="shared" si="8"/>
        <v>14000</v>
      </c>
    </row>
    <row r="124" spans="1:9" ht="15" thickBot="1" x14ac:dyDescent="0.4">
      <c r="A124" s="1301">
        <v>114</v>
      </c>
      <c r="B124" s="1164" t="s">
        <v>472</v>
      </c>
      <c r="C124" s="1165" t="s">
        <v>2208</v>
      </c>
      <c r="D124" s="1169">
        <v>1500</v>
      </c>
      <c r="E124" s="1164" t="s">
        <v>3</v>
      </c>
      <c r="F124" s="1167">
        <v>4.1500000000000004</v>
      </c>
      <c r="G124" s="1302">
        <f t="shared" si="7"/>
        <v>6225.0000000000009</v>
      </c>
      <c r="H124" s="1302">
        <v>4</v>
      </c>
      <c r="I124" s="1302">
        <f t="shared" si="8"/>
        <v>6000</v>
      </c>
    </row>
    <row r="125" spans="1:9" ht="15" thickBot="1" x14ac:dyDescent="0.4">
      <c r="A125" s="1301">
        <v>115</v>
      </c>
      <c r="B125" s="1164" t="s">
        <v>472</v>
      </c>
      <c r="C125" s="1165" t="s">
        <v>2209</v>
      </c>
      <c r="D125" s="1169">
        <v>7500</v>
      </c>
      <c r="E125" s="1164" t="s">
        <v>3</v>
      </c>
      <c r="F125" s="1167">
        <v>1.5</v>
      </c>
      <c r="G125" s="1302">
        <f t="shared" si="7"/>
        <v>11250</v>
      </c>
      <c r="H125" s="1302">
        <v>1.5</v>
      </c>
      <c r="I125" s="1302">
        <f t="shared" si="8"/>
        <v>11250</v>
      </c>
    </row>
    <row r="126" spans="1:9" ht="15" thickBot="1" x14ac:dyDescent="0.4">
      <c r="A126" s="1301">
        <v>116</v>
      </c>
      <c r="B126" s="1164" t="s">
        <v>472</v>
      </c>
      <c r="C126" s="1165" t="s">
        <v>2210</v>
      </c>
      <c r="D126" s="1169">
        <v>1500</v>
      </c>
      <c r="E126" s="1164" t="s">
        <v>3</v>
      </c>
      <c r="F126" s="1167">
        <v>2</v>
      </c>
      <c r="G126" s="1302">
        <f t="shared" si="7"/>
        <v>3000</v>
      </c>
      <c r="H126" s="1302">
        <v>2</v>
      </c>
      <c r="I126" s="1302">
        <f t="shared" si="8"/>
        <v>3000</v>
      </c>
    </row>
    <row r="127" spans="1:9" ht="15" thickBot="1" x14ac:dyDescent="0.4">
      <c r="A127" s="1301">
        <v>117</v>
      </c>
      <c r="B127" s="1164" t="s">
        <v>472</v>
      </c>
      <c r="C127" s="1165" t="s">
        <v>3288</v>
      </c>
      <c r="D127" s="1164">
        <v>34</v>
      </c>
      <c r="E127" s="1164" t="s">
        <v>10</v>
      </c>
      <c r="F127" s="1167">
        <v>425</v>
      </c>
      <c r="G127" s="1302">
        <f t="shared" si="7"/>
        <v>14450</v>
      </c>
      <c r="H127" s="1302">
        <v>406</v>
      </c>
      <c r="I127" s="1302">
        <f t="shared" si="8"/>
        <v>13804</v>
      </c>
    </row>
    <row r="128" spans="1:9" ht="15" thickBot="1" x14ac:dyDescent="0.4">
      <c r="A128" s="1301">
        <v>118</v>
      </c>
      <c r="B128" s="1164" t="s">
        <v>472</v>
      </c>
      <c r="C128" s="1165" t="s">
        <v>3289</v>
      </c>
      <c r="D128" s="1164">
        <v>1</v>
      </c>
      <c r="E128" s="1164" t="s">
        <v>100</v>
      </c>
      <c r="F128" s="1167">
        <v>2500</v>
      </c>
      <c r="G128" s="1302">
        <f t="shared" si="7"/>
        <v>2500</v>
      </c>
      <c r="H128" s="1302">
        <v>2355</v>
      </c>
      <c r="I128" s="1302">
        <f t="shared" si="8"/>
        <v>2355</v>
      </c>
    </row>
    <row r="129" spans="1:9" ht="15" thickBot="1" x14ac:dyDescent="0.4">
      <c r="A129" s="1301">
        <v>119</v>
      </c>
      <c r="B129" s="1164" t="s">
        <v>472</v>
      </c>
      <c r="C129" s="1165" t="s">
        <v>3290</v>
      </c>
      <c r="D129" s="1164">
        <v>6</v>
      </c>
      <c r="E129" s="1164" t="s">
        <v>10</v>
      </c>
      <c r="F129" s="1167">
        <v>1350</v>
      </c>
      <c r="G129" s="1302">
        <f t="shared" si="7"/>
        <v>8100</v>
      </c>
      <c r="H129" s="1302">
        <v>1346</v>
      </c>
      <c r="I129" s="1302">
        <f t="shared" si="8"/>
        <v>8076</v>
      </c>
    </row>
    <row r="130" spans="1:9" ht="15" thickBot="1" x14ac:dyDescent="0.4">
      <c r="A130" s="1301">
        <v>120</v>
      </c>
      <c r="B130" s="1164" t="s">
        <v>472</v>
      </c>
      <c r="C130" s="1165" t="s">
        <v>3291</v>
      </c>
      <c r="D130" s="1164">
        <v>2</v>
      </c>
      <c r="E130" s="1164" t="s">
        <v>10</v>
      </c>
      <c r="F130" s="1167">
        <v>1350</v>
      </c>
      <c r="G130" s="1302">
        <f t="shared" si="7"/>
        <v>2700</v>
      </c>
      <c r="H130" s="1302">
        <v>1346</v>
      </c>
      <c r="I130" s="1302">
        <f t="shared" si="8"/>
        <v>2692</v>
      </c>
    </row>
    <row r="131" spans="1:9" ht="15" thickBot="1" x14ac:dyDescent="0.4">
      <c r="A131" s="1301">
        <v>121</v>
      </c>
      <c r="B131" s="1164" t="s">
        <v>472</v>
      </c>
      <c r="C131" s="1165" t="s">
        <v>3292</v>
      </c>
      <c r="D131" s="1164">
        <v>1</v>
      </c>
      <c r="E131" s="1164" t="s">
        <v>10</v>
      </c>
      <c r="F131" s="1167">
        <v>550</v>
      </c>
      <c r="G131" s="1302">
        <f t="shared" si="7"/>
        <v>550</v>
      </c>
      <c r="H131" s="1302">
        <v>535.5</v>
      </c>
      <c r="I131" s="1302">
        <f t="shared" si="8"/>
        <v>535.5</v>
      </c>
    </row>
    <row r="132" spans="1:9" ht="15" thickBot="1" x14ac:dyDescent="0.4">
      <c r="A132" s="1301">
        <v>122</v>
      </c>
      <c r="B132" s="1164" t="s">
        <v>472</v>
      </c>
      <c r="C132" s="1165" t="s">
        <v>3293</v>
      </c>
      <c r="D132" s="1164">
        <v>1</v>
      </c>
      <c r="E132" s="1164" t="s">
        <v>10</v>
      </c>
      <c r="F132" s="1167">
        <v>550</v>
      </c>
      <c r="G132" s="1302">
        <f t="shared" si="7"/>
        <v>550</v>
      </c>
      <c r="H132" s="1302">
        <v>525</v>
      </c>
      <c r="I132" s="1302">
        <f t="shared" si="8"/>
        <v>525</v>
      </c>
    </row>
    <row r="133" spans="1:9" ht="15" thickBot="1" x14ac:dyDescent="0.4">
      <c r="A133" s="1301">
        <v>123</v>
      </c>
      <c r="B133" s="1164" t="s">
        <v>472</v>
      </c>
      <c r="C133" s="1165" t="s">
        <v>3294</v>
      </c>
      <c r="D133" s="1164">
        <v>1</v>
      </c>
      <c r="E133" s="1164" t="s">
        <v>10</v>
      </c>
      <c r="F133" s="1167">
        <v>250</v>
      </c>
      <c r="G133" s="1302">
        <f t="shared" si="7"/>
        <v>250</v>
      </c>
      <c r="H133" s="1302">
        <v>257.5</v>
      </c>
      <c r="I133" s="1302">
        <f t="shared" si="8"/>
        <v>257.5</v>
      </c>
    </row>
    <row r="134" spans="1:9" ht="15" thickBot="1" x14ac:dyDescent="0.4">
      <c r="A134" s="1301">
        <v>124</v>
      </c>
      <c r="B134" s="1164" t="s">
        <v>472</v>
      </c>
      <c r="C134" s="1165" t="s">
        <v>3295</v>
      </c>
      <c r="D134" s="1164">
        <v>1</v>
      </c>
      <c r="E134" s="1164" t="s">
        <v>10</v>
      </c>
      <c r="F134" s="1167">
        <v>380</v>
      </c>
      <c r="G134" s="1302">
        <f t="shared" si="7"/>
        <v>380</v>
      </c>
      <c r="H134" s="1302">
        <v>367.5</v>
      </c>
      <c r="I134" s="1302">
        <f t="shared" si="8"/>
        <v>367.5</v>
      </c>
    </row>
    <row r="135" spans="1:9" ht="15" thickBot="1" x14ac:dyDescent="0.4">
      <c r="A135" s="1301">
        <v>125</v>
      </c>
      <c r="B135" s="1164" t="s">
        <v>472</v>
      </c>
      <c r="C135" s="1165" t="s">
        <v>3296</v>
      </c>
      <c r="D135" s="1164">
        <v>1</v>
      </c>
      <c r="E135" s="1164" t="s">
        <v>10</v>
      </c>
      <c r="F135" s="1167">
        <v>550</v>
      </c>
      <c r="G135" s="1302">
        <f t="shared" si="7"/>
        <v>550</v>
      </c>
      <c r="H135" s="1302">
        <v>525</v>
      </c>
      <c r="I135" s="1302">
        <f t="shared" si="8"/>
        <v>525</v>
      </c>
    </row>
    <row r="136" spans="1:9" ht="15" thickBot="1" x14ac:dyDescent="0.4">
      <c r="A136" s="1301">
        <v>126</v>
      </c>
      <c r="B136" s="1164" t="s">
        <v>472</v>
      </c>
      <c r="C136" s="1165" t="s">
        <v>3297</v>
      </c>
      <c r="D136" s="1164">
        <v>1000</v>
      </c>
      <c r="E136" s="1164" t="s">
        <v>3</v>
      </c>
      <c r="F136" s="1167">
        <v>1.5</v>
      </c>
      <c r="G136" s="1302">
        <f t="shared" si="7"/>
        <v>1500</v>
      </c>
      <c r="H136" s="1302">
        <v>1.5</v>
      </c>
      <c r="I136" s="1302">
        <f t="shared" si="8"/>
        <v>1500</v>
      </c>
    </row>
    <row r="137" spans="1:9" ht="15" thickBot="1" x14ac:dyDescent="0.4">
      <c r="A137" s="1301">
        <v>127</v>
      </c>
      <c r="B137" s="1164" t="s">
        <v>472</v>
      </c>
      <c r="C137" s="1165" t="s">
        <v>3298</v>
      </c>
      <c r="D137" s="1164">
        <v>2</v>
      </c>
      <c r="E137" s="1164" t="s">
        <v>10</v>
      </c>
      <c r="F137" s="1167">
        <v>50</v>
      </c>
      <c r="G137" s="1302">
        <f t="shared" si="7"/>
        <v>100</v>
      </c>
      <c r="H137" s="1302">
        <v>525</v>
      </c>
      <c r="I137" s="1302">
        <f t="shared" si="8"/>
        <v>1050</v>
      </c>
    </row>
    <row r="138" spans="1:9" ht="15" thickBot="1" x14ac:dyDescent="0.4">
      <c r="A138" s="1301">
        <v>128</v>
      </c>
      <c r="B138" s="1164" t="s">
        <v>472</v>
      </c>
      <c r="C138" s="1165" t="s">
        <v>3299</v>
      </c>
      <c r="D138" s="1164">
        <v>2</v>
      </c>
      <c r="E138" s="1164" t="s">
        <v>10</v>
      </c>
      <c r="F138" s="1167">
        <v>500</v>
      </c>
      <c r="G138" s="1302">
        <f t="shared" si="7"/>
        <v>1000</v>
      </c>
      <c r="H138" s="1302">
        <v>486</v>
      </c>
      <c r="I138" s="1302">
        <f t="shared" si="8"/>
        <v>972</v>
      </c>
    </row>
    <row r="139" spans="1:9" ht="15" thickBot="1" x14ac:dyDescent="0.4">
      <c r="A139" s="1301">
        <v>129</v>
      </c>
      <c r="B139" s="1164" t="s">
        <v>472</v>
      </c>
      <c r="C139" s="1165" t="s">
        <v>3300</v>
      </c>
      <c r="D139" s="1164">
        <v>1</v>
      </c>
      <c r="E139" s="1164" t="s">
        <v>10</v>
      </c>
      <c r="F139" s="1167">
        <v>1000</v>
      </c>
      <c r="G139" s="1302">
        <f t="shared" si="7"/>
        <v>1000</v>
      </c>
      <c r="H139" s="1302">
        <v>831.5</v>
      </c>
      <c r="I139" s="1302">
        <f t="shared" si="8"/>
        <v>831.5</v>
      </c>
    </row>
    <row r="140" spans="1:9" ht="15" thickBot="1" x14ac:dyDescent="0.4">
      <c r="A140" s="1301">
        <v>130</v>
      </c>
      <c r="B140" s="1164" t="s">
        <v>472</v>
      </c>
      <c r="C140" s="1165" t="s">
        <v>3301</v>
      </c>
      <c r="D140" s="1164">
        <v>1</v>
      </c>
      <c r="E140" s="1164" t="s">
        <v>10</v>
      </c>
      <c r="F140" s="1167">
        <v>2000</v>
      </c>
      <c r="G140" s="1302">
        <f t="shared" si="7"/>
        <v>2000</v>
      </c>
      <c r="H140" s="1302">
        <v>2008.5</v>
      </c>
      <c r="I140" s="1302">
        <f t="shared" si="8"/>
        <v>2008.5</v>
      </c>
    </row>
    <row r="141" spans="1:9" ht="15" thickBot="1" x14ac:dyDescent="0.4">
      <c r="A141" s="1301">
        <v>131</v>
      </c>
      <c r="B141" s="1164" t="s">
        <v>472</v>
      </c>
      <c r="C141" s="1165" t="s">
        <v>3302</v>
      </c>
      <c r="D141" s="1164">
        <v>1</v>
      </c>
      <c r="E141" s="1164" t="s">
        <v>10</v>
      </c>
      <c r="F141" s="1167">
        <v>2800</v>
      </c>
      <c r="G141" s="1302">
        <f t="shared" si="7"/>
        <v>2800</v>
      </c>
      <c r="H141" s="1302">
        <v>2691</v>
      </c>
      <c r="I141" s="1302">
        <f t="shared" si="8"/>
        <v>2691</v>
      </c>
    </row>
    <row r="142" spans="1:9" ht="15" thickBot="1" x14ac:dyDescent="0.4">
      <c r="A142" s="1301">
        <v>132</v>
      </c>
      <c r="B142" s="1164" t="s">
        <v>472</v>
      </c>
      <c r="C142" s="1165" t="s">
        <v>3303</v>
      </c>
      <c r="D142" s="1164">
        <v>1</v>
      </c>
      <c r="E142" s="1164" t="s">
        <v>10</v>
      </c>
      <c r="F142" s="1167">
        <v>1900</v>
      </c>
      <c r="G142" s="1302">
        <f t="shared" si="7"/>
        <v>1900</v>
      </c>
      <c r="H142" s="1302">
        <v>1853.5</v>
      </c>
      <c r="I142" s="1302">
        <f t="shared" si="8"/>
        <v>1853.5</v>
      </c>
    </row>
    <row r="143" spans="1:9" ht="15" thickBot="1" x14ac:dyDescent="0.4">
      <c r="A143" s="1968" t="s">
        <v>291</v>
      </c>
      <c r="B143" s="1969"/>
      <c r="C143" s="1969"/>
      <c r="D143" s="1969"/>
      <c r="E143" s="1969"/>
      <c r="F143" s="1969"/>
      <c r="G143" s="1969"/>
      <c r="H143" s="1298"/>
      <c r="I143" s="1300"/>
    </row>
    <row r="144" spans="1:9" ht="15" thickBot="1" x14ac:dyDescent="0.4">
      <c r="A144" s="1301">
        <v>143</v>
      </c>
      <c r="B144" s="1164">
        <v>103</v>
      </c>
      <c r="C144" s="1165" t="s">
        <v>2362</v>
      </c>
      <c r="D144" s="1169">
        <v>1</v>
      </c>
      <c r="E144" s="1164" t="s">
        <v>100</v>
      </c>
      <c r="F144" s="1167">
        <v>40000</v>
      </c>
      <c r="G144" s="1302">
        <f>F144*D144</f>
        <v>40000</v>
      </c>
      <c r="H144" s="1302">
        <v>44997.5</v>
      </c>
      <c r="I144" s="1302">
        <f t="shared" ref="I144:I152" si="9">D144*H144</f>
        <v>44997.5</v>
      </c>
    </row>
    <row r="145" spans="1:9" ht="15" thickBot="1" x14ac:dyDescent="0.4">
      <c r="A145" s="1301">
        <v>144</v>
      </c>
      <c r="B145" s="1164">
        <v>614</v>
      </c>
      <c r="C145" s="1165" t="s">
        <v>679</v>
      </c>
      <c r="D145" s="1169">
        <v>1</v>
      </c>
      <c r="E145" s="1164" t="s">
        <v>100</v>
      </c>
      <c r="F145" s="1167">
        <v>15000</v>
      </c>
      <c r="G145" s="1302">
        <f t="shared" ref="G145:G152" si="10">F145*D145</f>
        <v>15000</v>
      </c>
      <c r="H145" s="1167">
        <v>15104</v>
      </c>
      <c r="I145" s="1167">
        <f t="shared" si="9"/>
        <v>15104</v>
      </c>
    </row>
    <row r="146" spans="1:9" ht="15" thickBot="1" x14ac:dyDescent="0.4">
      <c r="A146" s="1301">
        <v>145</v>
      </c>
      <c r="B146" s="1164">
        <v>619</v>
      </c>
      <c r="C146" s="1165" t="s">
        <v>1094</v>
      </c>
      <c r="D146" s="1169">
        <v>1</v>
      </c>
      <c r="E146" s="1164" t="s">
        <v>100</v>
      </c>
      <c r="F146" s="1167">
        <v>3000</v>
      </c>
      <c r="G146" s="1302">
        <f t="shared" si="10"/>
        <v>3000</v>
      </c>
      <c r="H146" s="1302">
        <v>22800</v>
      </c>
      <c r="I146" s="1302">
        <f t="shared" si="9"/>
        <v>22800</v>
      </c>
    </row>
    <row r="147" spans="1:9" ht="15" thickBot="1" x14ac:dyDescent="0.4">
      <c r="A147" s="1301">
        <v>146</v>
      </c>
      <c r="B147" s="1164">
        <v>623</v>
      </c>
      <c r="C147" s="1165" t="s">
        <v>292</v>
      </c>
      <c r="D147" s="1169">
        <v>1</v>
      </c>
      <c r="E147" s="1164" t="s">
        <v>100</v>
      </c>
      <c r="F147" s="1167">
        <v>30000</v>
      </c>
      <c r="G147" s="1302">
        <f t="shared" si="10"/>
        <v>30000</v>
      </c>
      <c r="H147" s="1167">
        <v>57467</v>
      </c>
      <c r="I147" s="1167">
        <f t="shared" si="9"/>
        <v>57467</v>
      </c>
    </row>
    <row r="148" spans="1:9" ht="15" thickBot="1" x14ac:dyDescent="0.4">
      <c r="A148" s="1301">
        <v>147</v>
      </c>
      <c r="B148" s="1164">
        <v>624</v>
      </c>
      <c r="C148" s="1165" t="s">
        <v>2570</v>
      </c>
      <c r="D148" s="1169">
        <v>1</v>
      </c>
      <c r="E148" s="1164" t="s">
        <v>100</v>
      </c>
      <c r="F148" s="1167">
        <v>65000</v>
      </c>
      <c r="G148" s="1302">
        <f t="shared" si="10"/>
        <v>65000</v>
      </c>
      <c r="H148" s="1302">
        <v>128208.5</v>
      </c>
      <c r="I148" s="1302">
        <f t="shared" si="9"/>
        <v>128208.5</v>
      </c>
    </row>
    <row r="149" spans="1:9" ht="15" thickBot="1" x14ac:dyDescent="0.4">
      <c r="A149" s="1301">
        <v>148</v>
      </c>
      <c r="B149" s="1164"/>
      <c r="C149" s="1165"/>
      <c r="D149" s="1169"/>
      <c r="E149" s="1164"/>
      <c r="F149" s="1167">
        <v>0</v>
      </c>
      <c r="G149" s="1302">
        <f t="shared" si="10"/>
        <v>0</v>
      </c>
      <c r="H149" s="1167">
        <v>0</v>
      </c>
      <c r="I149" s="1167">
        <f t="shared" si="9"/>
        <v>0</v>
      </c>
    </row>
    <row r="150" spans="1:9" ht="25.5" thickBot="1" x14ac:dyDescent="0.4">
      <c r="A150" s="1301">
        <v>149</v>
      </c>
      <c r="B150" s="1164" t="s">
        <v>472</v>
      </c>
      <c r="C150" s="1165" t="s">
        <v>2219</v>
      </c>
      <c r="D150" s="1169">
        <v>50</v>
      </c>
      <c r="E150" s="1164" t="s">
        <v>3</v>
      </c>
      <c r="F150" s="1167">
        <v>35</v>
      </c>
      <c r="G150" s="1302">
        <f t="shared" si="10"/>
        <v>1750</v>
      </c>
      <c r="H150" s="1302">
        <v>68.25</v>
      </c>
      <c r="I150" s="1302">
        <f t="shared" si="9"/>
        <v>3412.5</v>
      </c>
    </row>
    <row r="151" spans="1:9" ht="15" thickBot="1" x14ac:dyDescent="0.4">
      <c r="A151" s="1301">
        <v>150</v>
      </c>
      <c r="B151" s="1164" t="s">
        <v>472</v>
      </c>
      <c r="C151" s="1165" t="s">
        <v>2220</v>
      </c>
      <c r="D151" s="1169">
        <v>1</v>
      </c>
      <c r="E151" s="1164" t="s">
        <v>100</v>
      </c>
      <c r="F151" s="1167">
        <v>85000</v>
      </c>
      <c r="G151" s="1302">
        <f t="shared" si="10"/>
        <v>85000</v>
      </c>
      <c r="H151" s="1167">
        <v>75000</v>
      </c>
      <c r="I151" s="1167">
        <f t="shared" si="9"/>
        <v>75000</v>
      </c>
    </row>
    <row r="152" spans="1:9" ht="15" thickBot="1" x14ac:dyDescent="0.4">
      <c r="A152" s="1301">
        <v>151</v>
      </c>
      <c r="B152" s="1164"/>
      <c r="C152" s="1165"/>
      <c r="D152" s="1169"/>
      <c r="E152" s="1164"/>
      <c r="F152" s="1167">
        <v>0</v>
      </c>
      <c r="G152" s="1302">
        <f t="shared" si="10"/>
        <v>0</v>
      </c>
      <c r="H152" s="1302"/>
      <c r="I152" s="1302">
        <f t="shared" si="9"/>
        <v>0</v>
      </c>
    </row>
    <row r="153" spans="1:9" x14ac:dyDescent="0.35">
      <c r="A153" s="836"/>
      <c r="B153" s="836"/>
      <c r="C153" s="836"/>
      <c r="D153" s="836"/>
      <c r="E153" s="836"/>
      <c r="F153" s="1298"/>
      <c r="G153" s="1300"/>
      <c r="H153" s="1298"/>
      <c r="I153" s="1300"/>
    </row>
    <row r="154" spans="1:9" x14ac:dyDescent="0.35">
      <c r="A154" s="1973" t="s">
        <v>3304</v>
      </c>
      <c r="B154" s="1973"/>
      <c r="C154" s="1973"/>
      <c r="D154" s="1973"/>
      <c r="E154" s="1973"/>
      <c r="F154" s="1973"/>
      <c r="G154" s="1973"/>
      <c r="H154" s="1298"/>
      <c r="I154" s="1300"/>
    </row>
    <row r="155" spans="1:9" ht="15" thickBot="1" x14ac:dyDescent="0.4">
      <c r="A155" s="1974" t="s">
        <v>2137</v>
      </c>
      <c r="B155" s="1975"/>
      <c r="C155" s="1975"/>
      <c r="D155" s="1975"/>
      <c r="E155" s="1975"/>
      <c r="F155" s="1975"/>
      <c r="G155" s="1975"/>
      <c r="H155" s="1298"/>
      <c r="I155" s="1300"/>
    </row>
    <row r="156" spans="1:9" ht="15" thickBot="1" x14ac:dyDescent="0.4">
      <c r="A156" s="1301">
        <v>152</v>
      </c>
      <c r="B156" s="1164"/>
      <c r="C156" s="1304" t="s">
        <v>3305</v>
      </c>
      <c r="D156" s="1305">
        <v>1</v>
      </c>
      <c r="E156" s="1306" t="s">
        <v>100</v>
      </c>
      <c r="F156" s="1307">
        <v>300</v>
      </c>
      <c r="G156" s="1308">
        <f>F156*D156</f>
        <v>300</v>
      </c>
      <c r="H156" s="1302">
        <v>820</v>
      </c>
      <c r="I156" s="1302">
        <f t="shared" ref="I156:I163" si="11">D156*H156</f>
        <v>820</v>
      </c>
    </row>
    <row r="157" spans="1:9" ht="15" thickBot="1" x14ac:dyDescent="0.4">
      <c r="A157" s="1301">
        <v>153</v>
      </c>
      <c r="B157" s="1164"/>
      <c r="C157" s="1304" t="s">
        <v>3306</v>
      </c>
      <c r="D157" s="1305">
        <v>1</v>
      </c>
      <c r="E157" s="1306" t="s">
        <v>100</v>
      </c>
      <c r="F157" s="1307">
        <v>100</v>
      </c>
      <c r="G157" s="1308">
        <f t="shared" ref="G157:G163" si="12">F157*D157</f>
        <v>100</v>
      </c>
      <c r="H157" s="1307">
        <v>820</v>
      </c>
      <c r="I157" s="1308">
        <f t="shared" si="11"/>
        <v>820</v>
      </c>
    </row>
    <row r="158" spans="1:9" ht="15" thickBot="1" x14ac:dyDescent="0.4">
      <c r="A158" s="1301">
        <v>154</v>
      </c>
      <c r="B158" s="1164"/>
      <c r="C158" s="1304" t="s">
        <v>3307</v>
      </c>
      <c r="D158" s="1305">
        <v>1</v>
      </c>
      <c r="E158" s="1306" t="s">
        <v>100</v>
      </c>
      <c r="F158" s="1307">
        <v>400</v>
      </c>
      <c r="G158" s="1308">
        <f t="shared" si="12"/>
        <v>400</v>
      </c>
      <c r="H158" s="1302">
        <v>4912.5</v>
      </c>
      <c r="I158" s="1302">
        <f t="shared" si="11"/>
        <v>4912.5</v>
      </c>
    </row>
    <row r="159" spans="1:9" ht="15" thickBot="1" x14ac:dyDescent="0.4">
      <c r="A159" s="1301">
        <v>155</v>
      </c>
      <c r="B159" s="1164"/>
      <c r="C159" s="1304" t="s">
        <v>3308</v>
      </c>
      <c r="D159" s="1305">
        <v>1</v>
      </c>
      <c r="E159" s="1306" t="s">
        <v>100</v>
      </c>
      <c r="F159" s="1307">
        <v>100</v>
      </c>
      <c r="G159" s="1308">
        <f t="shared" si="12"/>
        <v>100</v>
      </c>
      <c r="H159" s="1307">
        <v>5560.5</v>
      </c>
      <c r="I159" s="1308">
        <f t="shared" si="11"/>
        <v>5560.5</v>
      </c>
    </row>
    <row r="160" spans="1:9" ht="15" thickBot="1" x14ac:dyDescent="0.4">
      <c r="A160" s="1301">
        <v>156</v>
      </c>
      <c r="B160" s="1164"/>
      <c r="C160" s="1304" t="s">
        <v>3309</v>
      </c>
      <c r="D160" s="1305">
        <v>1</v>
      </c>
      <c r="E160" s="1306" t="s">
        <v>100</v>
      </c>
      <c r="F160" s="1307">
        <v>900</v>
      </c>
      <c r="G160" s="1308">
        <f t="shared" si="12"/>
        <v>900</v>
      </c>
      <c r="H160" s="1302">
        <v>5230.5</v>
      </c>
      <c r="I160" s="1302">
        <f t="shared" si="11"/>
        <v>5230.5</v>
      </c>
    </row>
    <row r="161" spans="1:9" ht="15" thickBot="1" x14ac:dyDescent="0.4">
      <c r="A161" s="1301">
        <v>157</v>
      </c>
      <c r="B161" s="1164"/>
      <c r="C161" s="1304" t="s">
        <v>3310</v>
      </c>
      <c r="D161" s="1305">
        <v>1</v>
      </c>
      <c r="E161" s="1306" t="s">
        <v>100</v>
      </c>
      <c r="F161" s="1307">
        <v>2500</v>
      </c>
      <c r="G161" s="1308">
        <f t="shared" si="12"/>
        <v>2500</v>
      </c>
      <c r="H161" s="1307">
        <v>13272.5</v>
      </c>
      <c r="I161" s="1308">
        <f t="shared" si="11"/>
        <v>13272.5</v>
      </c>
    </row>
    <row r="162" spans="1:9" ht="15" thickBot="1" x14ac:dyDescent="0.4">
      <c r="A162" s="1301">
        <v>158</v>
      </c>
      <c r="B162" s="1164">
        <v>638</v>
      </c>
      <c r="C162" s="1165" t="s">
        <v>3248</v>
      </c>
      <c r="D162" s="1169">
        <v>271</v>
      </c>
      <c r="E162" s="1164" t="s">
        <v>3</v>
      </c>
      <c r="F162" s="1167">
        <v>27</v>
      </c>
      <c r="G162" s="1308">
        <f t="shared" si="12"/>
        <v>7317</v>
      </c>
      <c r="H162" s="1302">
        <v>51</v>
      </c>
      <c r="I162" s="1302">
        <f t="shared" si="11"/>
        <v>13821</v>
      </c>
    </row>
    <row r="163" spans="1:9" ht="15" thickBot="1" x14ac:dyDescent="0.4">
      <c r="A163" s="1301">
        <v>159</v>
      </c>
      <c r="B163" s="1164">
        <v>638</v>
      </c>
      <c r="C163" s="1165" t="s">
        <v>3249</v>
      </c>
      <c r="D163" s="1169">
        <v>2</v>
      </c>
      <c r="E163" s="1164" t="s">
        <v>10</v>
      </c>
      <c r="F163" s="1167">
        <v>800</v>
      </c>
      <c r="G163" s="1308">
        <f t="shared" si="12"/>
        <v>1600</v>
      </c>
      <c r="H163" s="1307">
        <v>1971.5</v>
      </c>
      <c r="I163" s="1308">
        <f t="shared" si="11"/>
        <v>3943</v>
      </c>
    </row>
    <row r="164" spans="1:9" ht="15" thickBot="1" x14ac:dyDescent="0.4">
      <c r="A164" s="1968" t="s">
        <v>2186</v>
      </c>
      <c r="B164" s="1969"/>
      <c r="C164" s="1969"/>
      <c r="D164" s="1969"/>
      <c r="E164" s="1969"/>
      <c r="F164" s="1313"/>
      <c r="G164" s="1313"/>
      <c r="H164" s="1298"/>
      <c r="I164" s="1300"/>
    </row>
    <row r="165" spans="1:9" ht="15" thickBot="1" x14ac:dyDescent="0.4">
      <c r="A165" s="1301">
        <v>160</v>
      </c>
      <c r="B165" s="1164"/>
      <c r="C165" s="1165" t="s">
        <v>3311</v>
      </c>
      <c r="D165" s="1164">
        <v>1</v>
      </c>
      <c r="E165" s="1164" t="s">
        <v>100</v>
      </c>
      <c r="F165" s="1167">
        <v>500</v>
      </c>
      <c r="G165" s="1167">
        <f>F165*D165</f>
        <v>500</v>
      </c>
      <c r="H165" s="1302">
        <v>445</v>
      </c>
      <c r="I165" s="1302">
        <f t="shared" ref="I165" si="13">D165*H165</f>
        <v>445</v>
      </c>
    </row>
    <row r="166" spans="1:9" ht="15" thickBot="1" x14ac:dyDescent="0.4">
      <c r="A166" s="836"/>
      <c r="B166" s="836"/>
      <c r="C166" s="836"/>
      <c r="D166" s="836"/>
      <c r="E166" s="836"/>
      <c r="F166" s="1298"/>
      <c r="G166" s="1300"/>
      <c r="H166" s="1298"/>
      <c r="I166" s="1300"/>
    </row>
    <row r="167" spans="1:9" ht="15" thickBot="1" x14ac:dyDescent="0.4">
      <c r="A167" s="1968" t="s">
        <v>3312</v>
      </c>
      <c r="B167" s="1969"/>
      <c r="C167" s="1969"/>
      <c r="D167" s="1969"/>
      <c r="E167" s="1969"/>
      <c r="F167" s="1313"/>
      <c r="G167" s="1314"/>
      <c r="H167" s="1298"/>
      <c r="I167" s="1300"/>
    </row>
    <row r="168" spans="1:9" ht="15" thickBot="1" x14ac:dyDescent="0.4">
      <c r="A168" s="1301">
        <v>161</v>
      </c>
      <c r="B168" s="1164"/>
      <c r="C168" s="1315" t="s">
        <v>3313</v>
      </c>
      <c r="D168" s="1316">
        <v>1</v>
      </c>
      <c r="E168" s="1317" t="s">
        <v>100</v>
      </c>
      <c r="F168" s="1318">
        <v>1500</v>
      </c>
      <c r="G168" s="1319">
        <f>F168*D168</f>
        <v>1500</v>
      </c>
      <c r="H168" s="1302">
        <v>4136</v>
      </c>
      <c r="I168" s="1302">
        <f t="shared" ref="I168:I169" si="14">D168*H168</f>
        <v>4136</v>
      </c>
    </row>
    <row r="169" spans="1:9" ht="15" thickBot="1" x14ac:dyDescent="0.4">
      <c r="A169" s="1301">
        <v>162</v>
      </c>
      <c r="B169" s="1164"/>
      <c r="C169" s="1304" t="s">
        <v>3314</v>
      </c>
      <c r="D169" s="1305">
        <v>1</v>
      </c>
      <c r="E169" s="1306" t="s">
        <v>100</v>
      </c>
      <c r="F169" s="1307">
        <v>8100</v>
      </c>
      <c r="G169" s="1319">
        <f>F169*D169</f>
        <v>8100</v>
      </c>
      <c r="H169" s="1307">
        <v>6090</v>
      </c>
      <c r="I169" s="1308">
        <f t="shared" si="14"/>
        <v>6090</v>
      </c>
    </row>
    <row r="170" spans="1:9" x14ac:dyDescent="0.35">
      <c r="A170" s="1320"/>
      <c r="B170" s="1321"/>
      <c r="C170" s="1322"/>
      <c r="D170" s="1321"/>
      <c r="E170" s="1321"/>
      <c r="F170" s="1323"/>
      <c r="G170" s="1324"/>
      <c r="H170" s="1323"/>
      <c r="I170" s="1325"/>
    </row>
    <row r="171" spans="1:9" ht="28.5" thickBot="1" x14ac:dyDescent="0.4">
      <c r="A171" s="1977" t="s">
        <v>3315</v>
      </c>
      <c r="B171" s="1978"/>
      <c r="C171" s="1978"/>
      <c r="D171" s="1978"/>
      <c r="E171" s="1978"/>
      <c r="F171" s="1326"/>
      <c r="G171" s="1327">
        <f>SUM(G6:G169)</f>
        <v>1997311.75</v>
      </c>
      <c r="H171" s="1327"/>
      <c r="I171" s="1327">
        <f t="shared" ref="I171" si="15">SUM(I6:I169)</f>
        <v>2180028.5499999998</v>
      </c>
    </row>
    <row r="172" spans="1:9" x14ac:dyDescent="0.35">
      <c r="A172" s="1979" t="s">
        <v>3316</v>
      </c>
      <c r="B172" s="1980"/>
      <c r="C172" s="1980"/>
      <c r="D172" s="1980"/>
      <c r="E172" s="1980"/>
      <c r="F172" s="1980"/>
      <c r="G172" s="1980"/>
      <c r="H172" s="1980"/>
      <c r="I172" s="1981"/>
    </row>
    <row r="173" spans="1:9" ht="15" thickBot="1" x14ac:dyDescent="0.4">
      <c r="A173" s="1982"/>
      <c r="B173" s="1983"/>
      <c r="C173" s="1983"/>
      <c r="D173" s="1983"/>
      <c r="E173" s="1983"/>
      <c r="F173" s="1983"/>
      <c r="G173" s="1983"/>
      <c r="H173" s="1983"/>
      <c r="I173" s="1984"/>
    </row>
    <row r="174" spans="1:9" ht="15" thickBot="1" x14ac:dyDescent="0.4">
      <c r="A174" s="1985" t="s">
        <v>3317</v>
      </c>
      <c r="B174" s="1986"/>
      <c r="C174" s="1986"/>
      <c r="D174" s="1986"/>
      <c r="E174" s="1986"/>
      <c r="F174" s="1986"/>
      <c r="G174" s="1986"/>
      <c r="H174" s="1986"/>
      <c r="I174" s="1987"/>
    </row>
    <row r="175" spans="1:9" ht="15" thickBot="1" x14ac:dyDescent="0.4">
      <c r="A175" s="1301" t="s">
        <v>3318</v>
      </c>
      <c r="B175" s="1164">
        <v>203</v>
      </c>
      <c r="C175" s="1165" t="s">
        <v>3319</v>
      </c>
      <c r="D175" s="1169">
        <v>275</v>
      </c>
      <c r="E175" s="1164" t="s">
        <v>4</v>
      </c>
      <c r="F175" s="1167">
        <v>17</v>
      </c>
      <c r="G175" s="1167">
        <f>F175*D175</f>
        <v>4675</v>
      </c>
      <c r="H175" s="1167">
        <v>16.5</v>
      </c>
      <c r="I175" s="1167">
        <f>H175*D175</f>
        <v>4537.5</v>
      </c>
    </row>
    <row r="176" spans="1:9" ht="15" thickBot="1" x14ac:dyDescent="0.4">
      <c r="A176" s="1301">
        <v>71</v>
      </c>
      <c r="B176" s="1164" t="s">
        <v>472</v>
      </c>
      <c r="C176" s="1165" t="s">
        <v>3320</v>
      </c>
      <c r="D176" s="1169">
        <v>15</v>
      </c>
      <c r="E176" s="1164" t="s">
        <v>4</v>
      </c>
      <c r="F176" s="1167">
        <v>513</v>
      </c>
      <c r="G176" s="1167">
        <f t="shared" ref="G176:G191" si="16">F176*D176</f>
        <v>7695</v>
      </c>
      <c r="H176" s="1167">
        <v>516.5</v>
      </c>
      <c r="I176" s="1167">
        <f t="shared" ref="I176:I191" si="17">H176*D176</f>
        <v>7747.5</v>
      </c>
    </row>
    <row r="177" spans="1:9" ht="15" thickBot="1" x14ac:dyDescent="0.4">
      <c r="A177" s="1301">
        <v>77</v>
      </c>
      <c r="B177" s="1164">
        <v>304</v>
      </c>
      <c r="C177" s="1165" t="s">
        <v>3321</v>
      </c>
      <c r="D177" s="1169">
        <v>15</v>
      </c>
      <c r="E177" s="1164" t="s">
        <v>4</v>
      </c>
      <c r="F177" s="1167">
        <v>140</v>
      </c>
      <c r="G177" s="1167">
        <f t="shared" si="16"/>
        <v>2100</v>
      </c>
      <c r="H177" s="1167">
        <v>93.5</v>
      </c>
      <c r="I177" s="1167">
        <f t="shared" si="17"/>
        <v>1402.5</v>
      </c>
    </row>
    <row r="178" spans="1:9" ht="15" thickBot="1" x14ac:dyDescent="0.4">
      <c r="A178" s="1301">
        <v>101</v>
      </c>
      <c r="B178" s="1164" t="s">
        <v>472</v>
      </c>
      <c r="C178" s="1165" t="s">
        <v>3322</v>
      </c>
      <c r="D178" s="1169">
        <v>1</v>
      </c>
      <c r="E178" s="1164" t="s">
        <v>100</v>
      </c>
      <c r="F178" s="1167">
        <v>52000</v>
      </c>
      <c r="G178" s="1167">
        <f t="shared" si="16"/>
        <v>52000</v>
      </c>
      <c r="H178" s="1167">
        <v>33915</v>
      </c>
      <c r="I178" s="1167">
        <f t="shared" si="17"/>
        <v>33915</v>
      </c>
    </row>
    <row r="179" spans="1:9" ht="15" thickBot="1" x14ac:dyDescent="0.4">
      <c r="A179" s="1301">
        <v>110</v>
      </c>
      <c r="B179" s="1164" t="s">
        <v>472</v>
      </c>
      <c r="C179" s="1165" t="s">
        <v>3323</v>
      </c>
      <c r="D179" s="1169">
        <v>400</v>
      </c>
      <c r="E179" s="1164" t="s">
        <v>3</v>
      </c>
      <c r="F179" s="1167">
        <v>13</v>
      </c>
      <c r="G179" s="1167">
        <f t="shared" si="16"/>
        <v>5200</v>
      </c>
      <c r="H179" s="1167">
        <v>43.86</v>
      </c>
      <c r="I179" s="1167">
        <f t="shared" si="17"/>
        <v>17544</v>
      </c>
    </row>
    <row r="180" spans="1:9" ht="15" thickBot="1" x14ac:dyDescent="0.4">
      <c r="A180" s="1301">
        <v>133</v>
      </c>
      <c r="B180" s="1164" t="s">
        <v>472</v>
      </c>
      <c r="C180" s="1165" t="s">
        <v>3324</v>
      </c>
      <c r="D180" s="1164">
        <v>1</v>
      </c>
      <c r="E180" s="1164" t="s">
        <v>10</v>
      </c>
      <c r="F180" s="1167">
        <v>3500</v>
      </c>
      <c r="G180" s="1167">
        <f t="shared" si="16"/>
        <v>3500</v>
      </c>
      <c r="H180" s="1167">
        <v>3406</v>
      </c>
      <c r="I180" s="1167">
        <f t="shared" si="17"/>
        <v>3406</v>
      </c>
    </row>
    <row r="181" spans="1:9" ht="15" thickBot="1" x14ac:dyDescent="0.4">
      <c r="A181" s="1301">
        <v>134</v>
      </c>
      <c r="B181" s="1164" t="s">
        <v>472</v>
      </c>
      <c r="C181" s="1165" t="s">
        <v>3325</v>
      </c>
      <c r="D181" s="1164">
        <v>1</v>
      </c>
      <c r="E181" s="1164" t="s">
        <v>10</v>
      </c>
      <c r="F181" s="1167">
        <v>6000</v>
      </c>
      <c r="G181" s="1167">
        <f t="shared" si="16"/>
        <v>6000</v>
      </c>
      <c r="H181" s="1167">
        <v>5673</v>
      </c>
      <c r="I181" s="1167">
        <f t="shared" si="17"/>
        <v>5673</v>
      </c>
    </row>
    <row r="182" spans="1:9" ht="15" thickBot="1" x14ac:dyDescent="0.4">
      <c r="A182" s="1301">
        <v>135</v>
      </c>
      <c r="B182" s="1164" t="s">
        <v>472</v>
      </c>
      <c r="C182" s="1165" t="s">
        <v>3326</v>
      </c>
      <c r="D182" s="1164">
        <v>4</v>
      </c>
      <c r="E182" s="1164" t="s">
        <v>10</v>
      </c>
      <c r="F182" s="1167">
        <v>405</v>
      </c>
      <c r="G182" s="1167">
        <f t="shared" si="16"/>
        <v>1620</v>
      </c>
      <c r="H182" s="1167">
        <v>392.5</v>
      </c>
      <c r="I182" s="1167">
        <f t="shared" si="17"/>
        <v>1570</v>
      </c>
    </row>
    <row r="183" spans="1:9" ht="15" thickBot="1" x14ac:dyDescent="0.4">
      <c r="A183" s="1301">
        <v>136</v>
      </c>
      <c r="B183" s="1164" t="s">
        <v>472</v>
      </c>
      <c r="C183" s="1165" t="s">
        <v>3327</v>
      </c>
      <c r="D183" s="1164">
        <v>1</v>
      </c>
      <c r="E183" s="1164" t="s">
        <v>10</v>
      </c>
      <c r="F183" s="1167">
        <v>455</v>
      </c>
      <c r="G183" s="1167">
        <f t="shared" si="16"/>
        <v>455</v>
      </c>
      <c r="H183" s="1167">
        <v>444</v>
      </c>
      <c r="I183" s="1167">
        <f t="shared" si="17"/>
        <v>444</v>
      </c>
    </row>
    <row r="184" spans="1:9" ht="15" thickBot="1" x14ac:dyDescent="0.4">
      <c r="A184" s="1301">
        <v>137</v>
      </c>
      <c r="B184" s="1164" t="s">
        <v>472</v>
      </c>
      <c r="C184" s="1165" t="s">
        <v>3328</v>
      </c>
      <c r="D184" s="1164">
        <v>7</v>
      </c>
      <c r="E184" s="1164" t="s">
        <v>10</v>
      </c>
      <c r="F184" s="1167">
        <v>75</v>
      </c>
      <c r="G184" s="1167">
        <f t="shared" si="16"/>
        <v>525</v>
      </c>
      <c r="H184" s="1167">
        <v>72.5</v>
      </c>
      <c r="I184" s="1167">
        <f t="shared" si="17"/>
        <v>507.5</v>
      </c>
    </row>
    <row r="185" spans="1:9" ht="15" thickBot="1" x14ac:dyDescent="0.4">
      <c r="A185" s="1301">
        <v>138</v>
      </c>
      <c r="B185" s="1164" t="s">
        <v>472</v>
      </c>
      <c r="C185" s="1165" t="s">
        <v>3329</v>
      </c>
      <c r="D185" s="1164">
        <v>2</v>
      </c>
      <c r="E185" s="1164" t="s">
        <v>10</v>
      </c>
      <c r="F185" s="1167">
        <v>100</v>
      </c>
      <c r="G185" s="1167">
        <f t="shared" si="16"/>
        <v>200</v>
      </c>
      <c r="H185" s="1167">
        <v>21.5</v>
      </c>
      <c r="I185" s="1167">
        <f t="shared" si="17"/>
        <v>43</v>
      </c>
    </row>
    <row r="186" spans="1:9" ht="15" thickBot="1" x14ac:dyDescent="0.4">
      <c r="A186" s="1301">
        <v>139</v>
      </c>
      <c r="B186" s="1164" t="s">
        <v>472</v>
      </c>
      <c r="C186" s="1165" t="s">
        <v>3330</v>
      </c>
      <c r="D186" s="1164">
        <v>2000</v>
      </c>
      <c r="E186" s="1164" t="s">
        <v>3</v>
      </c>
      <c r="F186" s="1167">
        <v>10</v>
      </c>
      <c r="G186" s="1167">
        <f t="shared" si="16"/>
        <v>20000</v>
      </c>
      <c r="H186" s="1167">
        <v>9.5</v>
      </c>
      <c r="I186" s="1167">
        <f t="shared" si="17"/>
        <v>19000</v>
      </c>
    </row>
    <row r="187" spans="1:9" ht="15" thickBot="1" x14ac:dyDescent="0.4">
      <c r="A187" s="1301">
        <v>140</v>
      </c>
      <c r="B187" s="1164" t="s">
        <v>472</v>
      </c>
      <c r="C187" s="1165" t="s">
        <v>3331</v>
      </c>
      <c r="D187" s="1164">
        <v>15</v>
      </c>
      <c r="E187" s="1164" t="s">
        <v>10</v>
      </c>
      <c r="F187" s="1167">
        <v>50</v>
      </c>
      <c r="G187" s="1167">
        <f t="shared" si="16"/>
        <v>750</v>
      </c>
      <c r="H187" s="1167">
        <v>42.5</v>
      </c>
      <c r="I187" s="1167">
        <f t="shared" si="17"/>
        <v>637.5</v>
      </c>
    </row>
    <row r="188" spans="1:9" ht="15" thickBot="1" x14ac:dyDescent="0.4">
      <c r="A188" s="1301">
        <v>141</v>
      </c>
      <c r="B188" s="1164" t="s">
        <v>472</v>
      </c>
      <c r="C188" s="1165" t="s">
        <v>3332</v>
      </c>
      <c r="D188" s="1164">
        <v>5000</v>
      </c>
      <c r="E188" s="1164" t="s">
        <v>3</v>
      </c>
      <c r="F188" s="1167">
        <v>0.5</v>
      </c>
      <c r="G188" s="1167">
        <f t="shared" si="16"/>
        <v>2500</v>
      </c>
      <c r="H188" s="1167">
        <v>0.5</v>
      </c>
      <c r="I188" s="1167">
        <f t="shared" si="17"/>
        <v>2500</v>
      </c>
    </row>
    <row r="189" spans="1:9" ht="15" thickBot="1" x14ac:dyDescent="0.4">
      <c r="A189" s="1301">
        <v>142</v>
      </c>
      <c r="B189" s="1164" t="s">
        <v>472</v>
      </c>
      <c r="C189" s="1165" t="s">
        <v>3333</v>
      </c>
      <c r="D189" s="1164">
        <v>3000</v>
      </c>
      <c r="E189" s="1164" t="s">
        <v>3</v>
      </c>
      <c r="F189" s="1167">
        <v>2</v>
      </c>
      <c r="G189" s="1167">
        <f t="shared" si="16"/>
        <v>6000</v>
      </c>
      <c r="H189" s="1167">
        <v>2</v>
      </c>
      <c r="I189" s="1167">
        <f t="shared" si="17"/>
        <v>6000</v>
      </c>
    </row>
    <row r="190" spans="1:9" ht="25.5" thickBot="1" x14ac:dyDescent="0.4">
      <c r="A190" s="1301">
        <v>163</v>
      </c>
      <c r="B190" s="1164"/>
      <c r="C190" s="1165" t="s">
        <v>3334</v>
      </c>
      <c r="D190" s="1164">
        <v>200</v>
      </c>
      <c r="E190" s="1164" t="s">
        <v>3335</v>
      </c>
      <c r="F190" s="1167">
        <v>100</v>
      </c>
      <c r="G190" s="1167">
        <f t="shared" si="16"/>
        <v>20000</v>
      </c>
      <c r="H190" s="1167">
        <v>58.62</v>
      </c>
      <c r="I190" s="1167">
        <f t="shared" si="17"/>
        <v>11724</v>
      </c>
    </row>
    <row r="191" spans="1:9" ht="25.5" thickBot="1" x14ac:dyDescent="0.4">
      <c r="A191" s="1301">
        <v>164</v>
      </c>
      <c r="B191" s="1164" t="s">
        <v>472</v>
      </c>
      <c r="C191" s="1165" t="s">
        <v>2143</v>
      </c>
      <c r="D191" s="1169">
        <v>107</v>
      </c>
      <c r="E191" s="1164" t="s">
        <v>3</v>
      </c>
      <c r="F191" s="1167">
        <v>27</v>
      </c>
      <c r="G191" s="1167">
        <f t="shared" si="16"/>
        <v>2889</v>
      </c>
      <c r="H191" s="1167">
        <v>30.5</v>
      </c>
      <c r="I191" s="1167">
        <f t="shared" si="17"/>
        <v>3263.5</v>
      </c>
    </row>
    <row r="192" spans="1:9" x14ac:dyDescent="0.35">
      <c r="A192" s="1976" t="s">
        <v>3336</v>
      </c>
      <c r="B192" s="1976"/>
      <c r="C192" s="1976"/>
      <c r="D192" s="1976"/>
      <c r="E192" s="1976"/>
      <c r="F192" s="1328"/>
      <c r="G192" s="1329">
        <f>SUM(G175:G191)</f>
        <v>136109</v>
      </c>
      <c r="H192" s="1329"/>
      <c r="I192" s="1329">
        <f t="shared" ref="I192" si="18">SUM(I175:I191)</f>
        <v>119915</v>
      </c>
    </row>
    <row r="193" spans="1:9" ht="15" thickBot="1" x14ac:dyDescent="0.4">
      <c r="A193" s="836"/>
      <c r="B193" s="836"/>
      <c r="C193" s="836"/>
      <c r="D193" s="836"/>
      <c r="E193" s="836"/>
      <c r="F193" s="1298"/>
      <c r="G193" s="1300"/>
      <c r="H193" s="1298"/>
      <c r="I193" s="1300"/>
    </row>
    <row r="194" spans="1:9" ht="15" thickBot="1" x14ac:dyDescent="0.4">
      <c r="A194" s="1968" t="s">
        <v>3337</v>
      </c>
      <c r="B194" s="1969"/>
      <c r="C194" s="1969"/>
      <c r="D194" s="1969"/>
      <c r="E194" s="1969"/>
      <c r="F194" s="1313"/>
      <c r="G194" s="1313"/>
      <c r="H194" s="1314"/>
      <c r="I194" s="1300"/>
    </row>
    <row r="195" spans="1:9" ht="25.5" thickBot="1" x14ac:dyDescent="0.4">
      <c r="A195" s="1301">
        <v>148</v>
      </c>
      <c r="B195" s="1164" t="s">
        <v>472</v>
      </c>
      <c r="C195" s="1165" t="s">
        <v>2217</v>
      </c>
      <c r="D195" s="1169">
        <v>500</v>
      </c>
      <c r="E195" s="1164" t="s">
        <v>8</v>
      </c>
      <c r="F195" s="1167">
        <v>52</v>
      </c>
      <c r="G195" s="1167">
        <f>F195*D195</f>
        <v>26000</v>
      </c>
      <c r="H195" s="1265">
        <v>45</v>
      </c>
      <c r="I195" s="1330">
        <f>H195*D195</f>
        <v>22500</v>
      </c>
    </row>
    <row r="196" spans="1:9" x14ac:dyDescent="0.35">
      <c r="A196" s="1976" t="s">
        <v>3338</v>
      </c>
      <c r="B196" s="1976"/>
      <c r="C196" s="1976"/>
      <c r="D196" s="1976"/>
      <c r="E196" s="1976"/>
      <c r="F196" s="1331"/>
      <c r="G196" s="1331">
        <f>SUM(G195)</f>
        <v>26000</v>
      </c>
      <c r="H196" s="1331"/>
      <c r="I196" s="1331">
        <f t="shared" ref="I196" si="19">SUM(I195)</f>
        <v>22500</v>
      </c>
    </row>
    <row r="197" spans="1:9" ht="15" thickBot="1" x14ac:dyDescent="0.4">
      <c r="A197" s="1321"/>
      <c r="B197" s="1321"/>
      <c r="C197" s="1322"/>
      <c r="D197" s="1332"/>
      <c r="E197" s="1321"/>
      <c r="F197" s="1325"/>
      <c r="G197" s="1325"/>
      <c r="H197" s="1333"/>
      <c r="I197" s="1333"/>
    </row>
    <row r="198" spans="1:9" ht="15" thickBot="1" x14ac:dyDescent="0.4">
      <c r="A198" s="1968" t="s">
        <v>3339</v>
      </c>
      <c r="B198" s="1969"/>
      <c r="C198" s="1969"/>
      <c r="D198" s="1969"/>
      <c r="E198" s="1969"/>
      <c r="F198" s="1313"/>
      <c r="G198" s="1313"/>
      <c r="H198" s="1314"/>
      <c r="I198" s="1300"/>
    </row>
    <row r="199" spans="1:9" ht="15" thickBot="1" x14ac:dyDescent="0.4">
      <c r="A199" s="1301">
        <v>151</v>
      </c>
      <c r="B199" s="1164">
        <v>205</v>
      </c>
      <c r="C199" s="1165" t="s">
        <v>3340</v>
      </c>
      <c r="D199" s="1169">
        <v>500</v>
      </c>
      <c r="E199" s="1164" t="s">
        <v>4</v>
      </c>
      <c r="F199" s="1167">
        <v>49</v>
      </c>
      <c r="G199" s="1167">
        <f>F199*D199</f>
        <v>24500</v>
      </c>
      <c r="H199" s="1265">
        <v>61.5</v>
      </c>
      <c r="I199" s="1330">
        <f>H199*D199</f>
        <v>30750</v>
      </c>
    </row>
    <row r="200" spans="1:9" x14ac:dyDescent="0.35">
      <c r="A200" s="1976" t="s">
        <v>3341</v>
      </c>
      <c r="B200" s="1976"/>
      <c r="C200" s="1976"/>
      <c r="D200" s="1976"/>
      <c r="E200" s="1976"/>
      <c r="F200" s="1328"/>
      <c r="G200" s="1329">
        <f>G199</f>
        <v>24500</v>
      </c>
      <c r="H200" s="1329"/>
      <c r="I200" s="1329">
        <f t="shared" ref="I200" si="20">I199</f>
        <v>30750</v>
      </c>
    </row>
    <row r="201" spans="1:9" x14ac:dyDescent="0.35">
      <c r="A201" s="836"/>
      <c r="B201" s="836"/>
      <c r="C201" s="836"/>
      <c r="D201" s="836"/>
      <c r="E201" s="836"/>
      <c r="F201" s="1298"/>
      <c r="G201" s="1300"/>
      <c r="H201" s="1298"/>
      <c r="I201" s="1300"/>
    </row>
    <row r="202" spans="1:9" x14ac:dyDescent="0.35">
      <c r="A202" s="836"/>
      <c r="B202" s="836"/>
      <c r="C202" s="836"/>
      <c r="D202" s="836"/>
      <c r="E202" s="836"/>
      <c r="F202" s="1298"/>
      <c r="G202" s="1300"/>
      <c r="H202" s="1298"/>
      <c r="I202" s="1300"/>
    </row>
    <row r="203" spans="1:9" ht="18" x14ac:dyDescent="0.4">
      <c r="A203" s="836"/>
      <c r="B203" s="1334"/>
      <c r="C203" s="1334"/>
      <c r="D203" s="1334"/>
      <c r="E203" s="1334"/>
      <c r="F203" s="1335"/>
      <c r="G203" s="1336"/>
      <c r="H203" s="1298"/>
      <c r="I203" s="1300"/>
    </row>
    <row r="204" spans="1:9" ht="18" x14ac:dyDescent="0.4">
      <c r="A204" s="836"/>
      <c r="B204" s="1334"/>
      <c r="C204" s="1334" t="s">
        <v>3342</v>
      </c>
      <c r="D204" s="1334"/>
      <c r="E204" s="1334"/>
      <c r="F204" s="1335"/>
      <c r="G204" s="1336">
        <f>G171+G192+G196+G200</f>
        <v>2183920.75</v>
      </c>
      <c r="H204" s="1336"/>
      <c r="I204" s="1336">
        <f t="shared" ref="I204" si="21">I171+I192+I196+I200</f>
        <v>2353193.5499999998</v>
      </c>
    </row>
  </sheetData>
  <mergeCells count="20">
    <mergeCell ref="A198:E198"/>
    <mergeCell ref="A200:E200"/>
    <mergeCell ref="A171:E171"/>
    <mergeCell ref="A172:I173"/>
    <mergeCell ref="A174:I174"/>
    <mergeCell ref="A192:E192"/>
    <mergeCell ref="A194:E194"/>
    <mergeCell ref="A196:E196"/>
    <mergeCell ref="A167:E167"/>
    <mergeCell ref="F3:G3"/>
    <mergeCell ref="H3:I3"/>
    <mergeCell ref="A5:G5"/>
    <mergeCell ref="A20:G20"/>
    <mergeCell ref="A59:G59"/>
    <mergeCell ref="A95:G95"/>
    <mergeCell ref="A117:G117"/>
    <mergeCell ref="A143:G143"/>
    <mergeCell ref="A154:G154"/>
    <mergeCell ref="A155:G155"/>
    <mergeCell ref="A164:E16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30"/>
  <sheetViews>
    <sheetView workbookViewId="0">
      <selection activeCell="N14" sqref="N14"/>
    </sheetView>
  </sheetViews>
  <sheetFormatPr defaultRowHeight="14.5" x14ac:dyDescent="0.35"/>
  <cols>
    <col min="2" max="2" width="55.453125" customWidth="1"/>
    <col min="5" max="8" width="14.1796875" customWidth="1"/>
  </cols>
  <sheetData>
    <row r="1" spans="1:8" ht="25" x14ac:dyDescent="0.5">
      <c r="A1" s="1295" t="s">
        <v>3213</v>
      </c>
      <c r="B1" s="1296"/>
      <c r="C1" s="1296"/>
      <c r="D1" s="1296"/>
      <c r="E1" s="1297"/>
      <c r="F1" s="1298"/>
      <c r="G1" s="1297" t="s">
        <v>3391</v>
      </c>
      <c r="H1" s="1298"/>
    </row>
    <row r="2" spans="1:8" ht="25.5" thickBot="1" x14ac:dyDescent="0.55000000000000004">
      <c r="A2" s="1295"/>
      <c r="B2" s="1353">
        <v>43706</v>
      </c>
      <c r="C2" s="1296"/>
      <c r="D2" s="1296"/>
      <c r="E2" s="1297"/>
      <c r="F2" s="1298"/>
      <c r="G2" s="1297"/>
      <c r="H2" s="1298"/>
    </row>
    <row r="3" spans="1:8" ht="16" thickBot="1" x14ac:dyDescent="0.4">
      <c r="A3" s="1296"/>
      <c r="B3" s="1296"/>
      <c r="C3" s="1296"/>
      <c r="D3" s="1296"/>
      <c r="E3" s="1991" t="s">
        <v>3229</v>
      </c>
      <c r="F3" s="1992"/>
      <c r="G3" s="1991" t="s">
        <v>1593</v>
      </c>
      <c r="H3" s="1992"/>
    </row>
    <row r="4" spans="1:8" ht="29" x14ac:dyDescent="0.35">
      <c r="A4" s="1273" t="s">
        <v>93</v>
      </c>
      <c r="B4" s="1769" t="s">
        <v>322</v>
      </c>
      <c r="C4" s="1769" t="s">
        <v>456</v>
      </c>
      <c r="D4" s="580" t="s">
        <v>1187</v>
      </c>
      <c r="E4" s="1020" t="s">
        <v>1188</v>
      </c>
      <c r="F4" s="1771" t="s">
        <v>480</v>
      </c>
      <c r="G4" s="1020" t="s">
        <v>1188</v>
      </c>
      <c r="H4" s="1771" t="s">
        <v>480</v>
      </c>
    </row>
    <row r="5" spans="1:8" ht="15" thickBot="1" x14ac:dyDescent="0.4">
      <c r="A5" s="1274" t="s">
        <v>320</v>
      </c>
      <c r="B5" s="1770"/>
      <c r="C5" s="1770"/>
      <c r="D5" s="507" t="s">
        <v>459</v>
      </c>
      <c r="E5" s="1021" t="s">
        <v>1189</v>
      </c>
      <c r="F5" s="1772"/>
      <c r="G5" s="1021" t="s">
        <v>1189</v>
      </c>
      <c r="H5" s="1772"/>
    </row>
    <row r="6" spans="1:8" ht="15" thickBot="1" x14ac:dyDescent="0.4">
      <c r="A6" s="1275">
        <v>1</v>
      </c>
      <c r="B6" s="509" t="s">
        <v>2238</v>
      </c>
      <c r="C6" s="510" t="s">
        <v>100</v>
      </c>
      <c r="D6" s="510">
        <v>1</v>
      </c>
      <c r="E6" s="511">
        <v>5000</v>
      </c>
      <c r="F6" s="511">
        <f>E6*D6</f>
        <v>5000</v>
      </c>
      <c r="G6" s="511">
        <v>2000</v>
      </c>
      <c r="H6" s="511">
        <f>G6*D6</f>
        <v>2000</v>
      </c>
    </row>
    <row r="7" spans="1:8" ht="15" thickBot="1" x14ac:dyDescent="0.4">
      <c r="A7" s="1275">
        <v>2</v>
      </c>
      <c r="B7" s="509" t="s">
        <v>3164</v>
      </c>
      <c r="C7" s="510" t="s">
        <v>100</v>
      </c>
      <c r="D7" s="510">
        <v>1</v>
      </c>
      <c r="E7" s="511">
        <v>3000</v>
      </c>
      <c r="F7" s="511">
        <f t="shared" ref="F7:F29" si="0">E7*D7</f>
        <v>3000</v>
      </c>
      <c r="G7" s="511">
        <v>2000</v>
      </c>
      <c r="H7" s="511">
        <f t="shared" ref="H7:H29" si="1">G7*D7</f>
        <v>2000</v>
      </c>
    </row>
    <row r="8" spans="1:8" ht="15" thickBot="1" x14ac:dyDescent="0.4">
      <c r="A8" s="1275">
        <v>3</v>
      </c>
      <c r="B8" s="509" t="s">
        <v>3166</v>
      </c>
      <c r="C8" s="510" t="s">
        <v>100</v>
      </c>
      <c r="D8" s="510">
        <v>1</v>
      </c>
      <c r="E8" s="511">
        <v>1200</v>
      </c>
      <c r="F8" s="511">
        <f t="shared" si="0"/>
        <v>1200</v>
      </c>
      <c r="G8" s="511">
        <v>2100</v>
      </c>
      <c r="H8" s="511">
        <f t="shared" si="1"/>
        <v>2100</v>
      </c>
    </row>
    <row r="9" spans="1:8" ht="15" thickBot="1" x14ac:dyDescent="0.4">
      <c r="A9" s="1275">
        <v>4</v>
      </c>
      <c r="B9" s="509" t="s">
        <v>3214</v>
      </c>
      <c r="C9" s="510" t="s">
        <v>100</v>
      </c>
      <c r="D9" s="510">
        <v>1</v>
      </c>
      <c r="E9" s="511">
        <v>7500</v>
      </c>
      <c r="F9" s="511">
        <f t="shared" si="0"/>
        <v>7500</v>
      </c>
      <c r="G9" s="511">
        <v>5700</v>
      </c>
      <c r="H9" s="511">
        <f t="shared" si="1"/>
        <v>5700</v>
      </c>
    </row>
    <row r="10" spans="1:8" ht="15" thickBot="1" x14ac:dyDescent="0.4">
      <c r="A10" s="1275">
        <v>5</v>
      </c>
      <c r="B10" s="509" t="s">
        <v>3215</v>
      </c>
      <c r="C10" s="510" t="s">
        <v>3</v>
      </c>
      <c r="D10" s="510">
        <v>10</v>
      </c>
      <c r="E10" s="511">
        <v>240</v>
      </c>
      <c r="F10" s="511">
        <f t="shared" si="0"/>
        <v>2400</v>
      </c>
      <c r="G10" s="511">
        <v>330</v>
      </c>
      <c r="H10" s="511">
        <f t="shared" si="1"/>
        <v>3300</v>
      </c>
    </row>
    <row r="11" spans="1:8" ht="15" thickBot="1" x14ac:dyDescent="0.4">
      <c r="A11" s="1275">
        <v>6</v>
      </c>
      <c r="B11" s="509" t="s">
        <v>3174</v>
      </c>
      <c r="C11" s="510" t="s">
        <v>100</v>
      </c>
      <c r="D11" s="510">
        <v>1</v>
      </c>
      <c r="E11" s="511">
        <v>86351</v>
      </c>
      <c r="F11" s="511">
        <f t="shared" si="0"/>
        <v>86351</v>
      </c>
      <c r="G11" s="511">
        <v>97500</v>
      </c>
      <c r="H11" s="511">
        <f t="shared" si="1"/>
        <v>97500</v>
      </c>
    </row>
    <row r="12" spans="1:8" ht="15" thickBot="1" x14ac:dyDescent="0.4">
      <c r="A12" s="1275">
        <v>7</v>
      </c>
      <c r="B12" s="509" t="s">
        <v>3175</v>
      </c>
      <c r="C12" s="510" t="s">
        <v>3</v>
      </c>
      <c r="D12" s="510">
        <v>705</v>
      </c>
      <c r="E12" s="511">
        <v>17</v>
      </c>
      <c r="F12" s="511">
        <f t="shared" si="0"/>
        <v>11985</v>
      </c>
      <c r="G12" s="511">
        <v>30</v>
      </c>
      <c r="H12" s="511">
        <f t="shared" si="1"/>
        <v>21150</v>
      </c>
    </row>
    <row r="13" spans="1:8" ht="31.5" thickBot="1" x14ac:dyDescent="0.4">
      <c r="A13" s="1275">
        <v>8</v>
      </c>
      <c r="B13" s="1299" t="s">
        <v>3216</v>
      </c>
      <c r="C13" s="510" t="s">
        <v>3</v>
      </c>
      <c r="D13" s="510">
        <v>190</v>
      </c>
      <c r="E13" s="511">
        <v>17</v>
      </c>
      <c r="F13" s="511">
        <f t="shared" si="0"/>
        <v>3230</v>
      </c>
      <c r="G13" s="511">
        <v>14</v>
      </c>
      <c r="H13" s="511">
        <f t="shared" si="1"/>
        <v>2660</v>
      </c>
    </row>
    <row r="14" spans="1:8" ht="29.5" thickBot="1" x14ac:dyDescent="0.4">
      <c r="A14" s="1275">
        <v>9</v>
      </c>
      <c r="B14" s="509" t="s">
        <v>3176</v>
      </c>
      <c r="C14" s="510" t="s">
        <v>3</v>
      </c>
      <c r="D14" s="510">
        <v>35</v>
      </c>
      <c r="E14" s="511">
        <v>42</v>
      </c>
      <c r="F14" s="511">
        <f t="shared" si="0"/>
        <v>1470</v>
      </c>
      <c r="G14" s="511">
        <v>30</v>
      </c>
      <c r="H14" s="511">
        <f t="shared" si="1"/>
        <v>1050</v>
      </c>
    </row>
    <row r="15" spans="1:8" ht="29.5" thickBot="1" x14ac:dyDescent="0.4">
      <c r="A15" s="1275">
        <v>10</v>
      </c>
      <c r="B15" s="509" t="s">
        <v>3217</v>
      </c>
      <c r="C15" s="510" t="s">
        <v>3</v>
      </c>
      <c r="D15" s="510">
        <v>20</v>
      </c>
      <c r="E15" s="511">
        <v>60</v>
      </c>
      <c r="F15" s="511">
        <f t="shared" si="0"/>
        <v>1200</v>
      </c>
      <c r="G15" s="511">
        <v>62</v>
      </c>
      <c r="H15" s="511">
        <f t="shared" si="1"/>
        <v>1240</v>
      </c>
    </row>
    <row r="16" spans="1:8" ht="29.5" thickBot="1" x14ac:dyDescent="0.4">
      <c r="A16" s="1275">
        <v>11</v>
      </c>
      <c r="B16" s="509" t="s">
        <v>3218</v>
      </c>
      <c r="C16" s="510" t="s">
        <v>10</v>
      </c>
      <c r="D16" s="510">
        <v>1</v>
      </c>
      <c r="E16" s="511">
        <v>10000</v>
      </c>
      <c r="F16" s="511">
        <f t="shared" si="0"/>
        <v>10000</v>
      </c>
      <c r="G16" s="511">
        <v>8000</v>
      </c>
      <c r="H16" s="511">
        <f t="shared" si="1"/>
        <v>8000</v>
      </c>
    </row>
    <row r="17" spans="1:8" ht="15" thickBot="1" x14ac:dyDescent="0.4">
      <c r="A17" s="1275">
        <v>12</v>
      </c>
      <c r="B17" s="509" t="s">
        <v>3219</v>
      </c>
      <c r="C17" s="510" t="s">
        <v>10</v>
      </c>
      <c r="D17" s="510">
        <v>1</v>
      </c>
      <c r="E17" s="511">
        <v>3600</v>
      </c>
      <c r="F17" s="511">
        <f t="shared" si="0"/>
        <v>3600</v>
      </c>
      <c r="G17" s="511">
        <v>260</v>
      </c>
      <c r="H17" s="511">
        <f t="shared" si="1"/>
        <v>260</v>
      </c>
    </row>
    <row r="18" spans="1:8" ht="15" thickBot="1" x14ac:dyDescent="0.4">
      <c r="A18" s="1275">
        <v>13</v>
      </c>
      <c r="B18" s="509" t="s">
        <v>3220</v>
      </c>
      <c r="C18" s="510" t="s">
        <v>10</v>
      </c>
      <c r="D18" s="510">
        <v>1</v>
      </c>
      <c r="E18" s="511">
        <v>4900</v>
      </c>
      <c r="F18" s="511">
        <f t="shared" si="0"/>
        <v>4900</v>
      </c>
      <c r="G18" s="511">
        <v>1700</v>
      </c>
      <c r="H18" s="511">
        <f t="shared" si="1"/>
        <v>1700</v>
      </c>
    </row>
    <row r="19" spans="1:8" ht="15" thickBot="1" x14ac:dyDescent="0.4">
      <c r="A19" s="1275">
        <v>14</v>
      </c>
      <c r="B19" s="509" t="s">
        <v>3221</v>
      </c>
      <c r="C19" s="510" t="s">
        <v>3</v>
      </c>
      <c r="D19" s="510">
        <v>10</v>
      </c>
      <c r="E19" s="511">
        <v>91</v>
      </c>
      <c r="F19" s="511">
        <f t="shared" si="0"/>
        <v>910</v>
      </c>
      <c r="G19" s="511">
        <v>60</v>
      </c>
      <c r="H19" s="511">
        <f t="shared" si="1"/>
        <v>600</v>
      </c>
    </row>
    <row r="20" spans="1:8" ht="29.5" thickBot="1" x14ac:dyDescent="0.4">
      <c r="A20" s="1275">
        <v>15</v>
      </c>
      <c r="B20" s="509" t="s">
        <v>3222</v>
      </c>
      <c r="C20" s="510" t="s">
        <v>3</v>
      </c>
      <c r="D20" s="510">
        <v>40</v>
      </c>
      <c r="E20" s="511">
        <v>91</v>
      </c>
      <c r="F20" s="511">
        <f t="shared" si="0"/>
        <v>3640</v>
      </c>
      <c r="G20" s="511">
        <v>83</v>
      </c>
      <c r="H20" s="511">
        <f t="shared" si="1"/>
        <v>3320</v>
      </c>
    </row>
    <row r="21" spans="1:8" ht="15" thickBot="1" x14ac:dyDescent="0.4">
      <c r="A21" s="1275">
        <v>16</v>
      </c>
      <c r="B21" s="509" t="s">
        <v>3223</v>
      </c>
      <c r="C21" s="510" t="s">
        <v>3</v>
      </c>
      <c r="D21" s="510">
        <v>48</v>
      </c>
      <c r="E21" s="511">
        <v>14</v>
      </c>
      <c r="F21" s="511">
        <f t="shared" si="0"/>
        <v>672</v>
      </c>
      <c r="G21" s="511">
        <v>20</v>
      </c>
      <c r="H21" s="511">
        <f t="shared" si="1"/>
        <v>960</v>
      </c>
    </row>
    <row r="22" spans="1:8" ht="15" thickBot="1" x14ac:dyDescent="0.4">
      <c r="A22" s="1275">
        <v>17</v>
      </c>
      <c r="B22" s="509" t="s">
        <v>974</v>
      </c>
      <c r="C22" s="510" t="s">
        <v>10</v>
      </c>
      <c r="D22" s="510">
        <v>1</v>
      </c>
      <c r="E22" s="511">
        <v>1400</v>
      </c>
      <c r="F22" s="511">
        <f t="shared" si="0"/>
        <v>1400</v>
      </c>
      <c r="G22" s="511">
        <v>480</v>
      </c>
      <c r="H22" s="511">
        <f t="shared" si="1"/>
        <v>480</v>
      </c>
    </row>
    <row r="23" spans="1:8" ht="15" thickBot="1" x14ac:dyDescent="0.4">
      <c r="A23" s="1275">
        <v>18</v>
      </c>
      <c r="B23" s="509" t="s">
        <v>3224</v>
      </c>
      <c r="C23" s="510" t="s">
        <v>4</v>
      </c>
      <c r="D23" s="510">
        <v>3</v>
      </c>
      <c r="E23" s="511">
        <v>120</v>
      </c>
      <c r="F23" s="511">
        <f t="shared" si="0"/>
        <v>360</v>
      </c>
      <c r="G23" s="511">
        <v>400</v>
      </c>
      <c r="H23" s="511">
        <f t="shared" si="1"/>
        <v>1200</v>
      </c>
    </row>
    <row r="24" spans="1:8" ht="29.5" thickBot="1" x14ac:dyDescent="0.4">
      <c r="A24" s="1275">
        <v>19</v>
      </c>
      <c r="B24" s="509" t="s">
        <v>3225</v>
      </c>
      <c r="C24" s="510" t="s">
        <v>8</v>
      </c>
      <c r="D24" s="510">
        <v>11</v>
      </c>
      <c r="E24" s="511">
        <v>80</v>
      </c>
      <c r="F24" s="511">
        <f t="shared" si="0"/>
        <v>880</v>
      </c>
      <c r="G24" s="511">
        <v>270</v>
      </c>
      <c r="H24" s="511">
        <f t="shared" si="1"/>
        <v>2970</v>
      </c>
    </row>
    <row r="25" spans="1:8" ht="15" thickBot="1" x14ac:dyDescent="0.4">
      <c r="A25" s="1275">
        <v>20</v>
      </c>
      <c r="B25" s="509" t="s">
        <v>3203</v>
      </c>
      <c r="C25" s="510" t="s">
        <v>8</v>
      </c>
      <c r="D25" s="510">
        <v>50</v>
      </c>
      <c r="E25" s="511">
        <v>3</v>
      </c>
      <c r="F25" s="511">
        <f>E25*D25</f>
        <v>150</v>
      </c>
      <c r="G25" s="511">
        <v>40</v>
      </c>
      <c r="H25" s="511">
        <f t="shared" si="1"/>
        <v>2000</v>
      </c>
    </row>
    <row r="26" spans="1:8" ht="15" thickBot="1" x14ac:dyDescent="0.4">
      <c r="A26" s="1275">
        <v>21</v>
      </c>
      <c r="B26" s="509" t="s">
        <v>3226</v>
      </c>
      <c r="C26" s="510" t="s">
        <v>8</v>
      </c>
      <c r="D26" s="510">
        <v>2</v>
      </c>
      <c r="E26" s="511">
        <v>80</v>
      </c>
      <c r="F26" s="511">
        <f t="shared" si="0"/>
        <v>160</v>
      </c>
      <c r="G26" s="511">
        <v>700</v>
      </c>
      <c r="H26" s="511">
        <f t="shared" si="1"/>
        <v>1400</v>
      </c>
    </row>
    <row r="27" spans="1:8" ht="29.5" thickBot="1" x14ac:dyDescent="0.4">
      <c r="A27" s="1275">
        <v>22</v>
      </c>
      <c r="B27" s="509" t="s">
        <v>3204</v>
      </c>
      <c r="C27" s="510" t="s">
        <v>100</v>
      </c>
      <c r="D27" s="510">
        <v>1</v>
      </c>
      <c r="E27" s="511">
        <v>21024</v>
      </c>
      <c r="F27" s="511">
        <f t="shared" si="0"/>
        <v>21024</v>
      </c>
      <c r="G27" s="511">
        <v>11500</v>
      </c>
      <c r="H27" s="511">
        <f t="shared" si="1"/>
        <v>11500</v>
      </c>
    </row>
    <row r="28" spans="1:8" ht="44" thickBot="1" x14ac:dyDescent="0.4">
      <c r="A28" s="1275">
        <v>23</v>
      </c>
      <c r="B28" s="509" t="s">
        <v>3227</v>
      </c>
      <c r="C28" s="510" t="s">
        <v>100</v>
      </c>
      <c r="D28" s="510">
        <v>1</v>
      </c>
      <c r="E28" s="511">
        <v>11931</v>
      </c>
      <c r="F28" s="511">
        <f t="shared" si="0"/>
        <v>11931</v>
      </c>
      <c r="G28" s="511">
        <v>14000</v>
      </c>
      <c r="H28" s="511">
        <f t="shared" si="1"/>
        <v>14000</v>
      </c>
    </row>
    <row r="29" spans="1:8" ht="15" thickBot="1" x14ac:dyDescent="0.4">
      <c r="A29" s="1275"/>
      <c r="B29" s="509" t="s">
        <v>3228</v>
      </c>
      <c r="C29" s="510" t="s">
        <v>100</v>
      </c>
      <c r="D29" s="510">
        <v>1</v>
      </c>
      <c r="E29" s="511">
        <v>10000</v>
      </c>
      <c r="F29" s="511">
        <f t="shared" si="0"/>
        <v>10000</v>
      </c>
      <c r="G29" s="511">
        <v>10000</v>
      </c>
      <c r="H29" s="511">
        <f t="shared" si="1"/>
        <v>10000</v>
      </c>
    </row>
    <row r="30" spans="1:8" ht="15" thickBot="1" x14ac:dyDescent="0.4">
      <c r="A30" s="1988" t="s">
        <v>1245</v>
      </c>
      <c r="B30" s="1989"/>
      <c r="C30" s="1989"/>
      <c r="D30" s="1989"/>
      <c r="E30" s="1990"/>
      <c r="F30" s="511">
        <f>SUM(F6:F29)</f>
        <v>192963</v>
      </c>
      <c r="G30" s="1300"/>
      <c r="H30" s="511">
        <f>SUM(H6:H29)</f>
        <v>197090</v>
      </c>
    </row>
  </sheetData>
  <mergeCells count="7">
    <mergeCell ref="A30:E30"/>
    <mergeCell ref="E3:F3"/>
    <mergeCell ref="G3:H3"/>
    <mergeCell ref="B4:B5"/>
    <mergeCell ref="C4:C5"/>
    <mergeCell ref="F4:F5"/>
    <mergeCell ref="H4:H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16"/>
  <sheetViews>
    <sheetView workbookViewId="0">
      <selection activeCell="D63" sqref="D63:D64"/>
    </sheetView>
  </sheetViews>
  <sheetFormatPr defaultRowHeight="14.5" x14ac:dyDescent="0.35"/>
  <cols>
    <col min="4" max="4" width="50.81640625" customWidth="1"/>
    <col min="7" max="12" width="16.7265625" customWidth="1"/>
  </cols>
  <sheetData>
    <row r="1" spans="1:12" ht="26" x14ac:dyDescent="0.6">
      <c r="A1" s="2039" t="s">
        <v>3581</v>
      </c>
      <c r="B1" s="2039"/>
      <c r="C1" s="2039"/>
      <c r="D1" s="2039"/>
      <c r="E1" s="2039"/>
      <c r="F1" s="2039"/>
    </row>
    <row r="2" spans="1:12" ht="15" thickBot="1" x14ac:dyDescent="0.4">
      <c r="G2" s="2027" t="s">
        <v>3229</v>
      </c>
      <c r="H2" s="2027"/>
      <c r="I2" s="2027" t="s">
        <v>1593</v>
      </c>
      <c r="J2" s="2027"/>
      <c r="K2" s="2027" t="s">
        <v>1594</v>
      </c>
      <c r="L2" s="2027"/>
    </row>
    <row r="3" spans="1:12" ht="15" thickBot="1" x14ac:dyDescent="0.4">
      <c r="A3" s="1968" t="s">
        <v>1805</v>
      </c>
      <c r="B3" s="1969"/>
      <c r="C3" s="1969"/>
      <c r="D3" s="1969"/>
      <c r="E3" s="1969"/>
      <c r="F3" s="1969"/>
      <c r="G3" s="1412" t="s">
        <v>95</v>
      </c>
      <c r="H3" s="1412" t="s">
        <v>3582</v>
      </c>
      <c r="I3" s="1412" t="s">
        <v>95</v>
      </c>
      <c r="J3" s="1412" t="s">
        <v>3582</v>
      </c>
      <c r="K3" s="1412" t="s">
        <v>95</v>
      </c>
      <c r="L3" s="1412" t="s">
        <v>3582</v>
      </c>
    </row>
    <row r="4" spans="1:12" ht="15" thickBot="1" x14ac:dyDescent="0.4">
      <c r="A4" s="1301">
        <v>1</v>
      </c>
      <c r="B4" s="1997">
        <v>201</v>
      </c>
      <c r="C4" s="1998"/>
      <c r="D4" s="1165" t="s">
        <v>2129</v>
      </c>
      <c r="E4" s="1486">
        <v>1</v>
      </c>
      <c r="F4" s="1164" t="s">
        <v>100</v>
      </c>
      <c r="G4" s="1487">
        <v>22000</v>
      </c>
      <c r="H4" s="1488">
        <f>G4*E4</f>
        <v>22000</v>
      </c>
      <c r="I4" s="1487">
        <v>12650</v>
      </c>
      <c r="J4" s="1488">
        <f>I4*E4</f>
        <v>12650</v>
      </c>
      <c r="K4" s="1487">
        <v>35000</v>
      </c>
      <c r="L4" s="1488">
        <f>K4*E4</f>
        <v>35000</v>
      </c>
    </row>
    <row r="5" spans="1:12" ht="15" thickBot="1" x14ac:dyDescent="0.4">
      <c r="A5" s="1489">
        <v>2</v>
      </c>
      <c r="B5" s="2028"/>
      <c r="C5" s="2029"/>
      <c r="D5" s="1172" t="s">
        <v>3238</v>
      </c>
      <c r="E5" s="1490">
        <v>1</v>
      </c>
      <c r="F5" s="1171" t="s">
        <v>100</v>
      </c>
      <c r="G5" s="1487">
        <v>0</v>
      </c>
      <c r="H5" s="1488">
        <f t="shared" ref="H5:H11" si="0">G5*E5</f>
        <v>0</v>
      </c>
      <c r="I5" s="1487">
        <v>0</v>
      </c>
      <c r="J5" s="1488">
        <f t="shared" ref="J5:J11" si="1">I5*E5</f>
        <v>0</v>
      </c>
      <c r="K5" s="1487"/>
      <c r="L5" s="1488">
        <f t="shared" ref="L5:L11" si="2">K5*E5</f>
        <v>0</v>
      </c>
    </row>
    <row r="6" spans="1:12" ht="15" thickBot="1" x14ac:dyDescent="0.4">
      <c r="A6" s="1301">
        <v>3</v>
      </c>
      <c r="B6" s="1997">
        <v>202</v>
      </c>
      <c r="C6" s="1998"/>
      <c r="D6" s="1165" t="s">
        <v>3583</v>
      </c>
      <c r="E6" s="1486">
        <v>1</v>
      </c>
      <c r="F6" s="1164" t="s">
        <v>100</v>
      </c>
      <c r="G6" s="1487">
        <v>5000</v>
      </c>
      <c r="H6" s="1488">
        <f t="shared" si="0"/>
        <v>5000</v>
      </c>
      <c r="I6" s="1487">
        <v>50600</v>
      </c>
      <c r="J6" s="1488">
        <f t="shared" si="1"/>
        <v>50600</v>
      </c>
      <c r="K6" s="1487">
        <v>60000</v>
      </c>
      <c r="L6" s="1488">
        <f t="shared" si="2"/>
        <v>60000</v>
      </c>
    </row>
    <row r="7" spans="1:12" ht="15" thickBot="1" x14ac:dyDescent="0.4">
      <c r="A7" s="2009" t="s">
        <v>728</v>
      </c>
      <c r="B7" s="2010"/>
      <c r="C7" s="2010"/>
      <c r="D7" s="2010"/>
      <c r="E7" s="2010"/>
      <c r="F7" s="2010"/>
      <c r="G7" s="1487"/>
      <c r="H7" s="1488">
        <f t="shared" si="0"/>
        <v>0</v>
      </c>
      <c r="I7" s="1487"/>
      <c r="J7" s="1488">
        <f t="shared" si="1"/>
        <v>0</v>
      </c>
      <c r="K7" s="1487"/>
      <c r="L7" s="1488">
        <f t="shared" si="2"/>
        <v>0</v>
      </c>
    </row>
    <row r="8" spans="1:12" ht="15" thickBot="1" x14ac:dyDescent="0.4">
      <c r="A8" s="1301">
        <v>4</v>
      </c>
      <c r="B8" s="1997">
        <v>611</v>
      </c>
      <c r="C8" s="1998"/>
      <c r="D8" s="1491" t="s">
        <v>3584</v>
      </c>
      <c r="E8" s="1486">
        <v>3</v>
      </c>
      <c r="F8" s="1164" t="s">
        <v>10</v>
      </c>
      <c r="G8" s="1492">
        <v>1400</v>
      </c>
      <c r="H8" s="1488">
        <f t="shared" si="0"/>
        <v>4200</v>
      </c>
      <c r="I8" s="1492">
        <v>632</v>
      </c>
      <c r="J8" s="1488">
        <f t="shared" si="1"/>
        <v>1896</v>
      </c>
      <c r="K8" s="1492">
        <v>1500</v>
      </c>
      <c r="L8" s="1488">
        <f t="shared" si="2"/>
        <v>4500</v>
      </c>
    </row>
    <row r="9" spans="1:12" ht="15" thickBot="1" x14ac:dyDescent="0.4">
      <c r="A9" s="1301">
        <v>5</v>
      </c>
      <c r="B9" s="1997">
        <v>611</v>
      </c>
      <c r="C9" s="1998"/>
      <c r="D9" s="1165" t="s">
        <v>3243</v>
      </c>
      <c r="E9" s="1486">
        <v>95</v>
      </c>
      <c r="F9" s="1164" t="s">
        <v>3</v>
      </c>
      <c r="G9" s="1487">
        <v>36</v>
      </c>
      <c r="H9" s="1488">
        <f t="shared" si="0"/>
        <v>3420</v>
      </c>
      <c r="I9" s="1487">
        <v>33</v>
      </c>
      <c r="J9" s="1488">
        <f t="shared" si="1"/>
        <v>3135</v>
      </c>
      <c r="K9" s="1487">
        <v>21</v>
      </c>
      <c r="L9" s="1488">
        <f t="shared" si="2"/>
        <v>1995</v>
      </c>
    </row>
    <row r="10" spans="1:12" ht="15" thickBot="1" x14ac:dyDescent="0.4">
      <c r="A10" s="1301">
        <v>6</v>
      </c>
      <c r="B10" s="1997">
        <v>611</v>
      </c>
      <c r="C10" s="1998"/>
      <c r="D10" s="1165" t="s">
        <v>3585</v>
      </c>
      <c r="E10" s="1486">
        <v>1</v>
      </c>
      <c r="F10" s="1164" t="s">
        <v>10</v>
      </c>
      <c r="G10" s="1493">
        <v>750</v>
      </c>
      <c r="H10" s="1488">
        <f t="shared" si="0"/>
        <v>750</v>
      </c>
      <c r="I10" s="1493">
        <v>632</v>
      </c>
      <c r="J10" s="1488">
        <f t="shared" si="1"/>
        <v>632</v>
      </c>
      <c r="K10" s="1493">
        <v>4200</v>
      </c>
      <c r="L10" s="1488">
        <f t="shared" si="2"/>
        <v>4200</v>
      </c>
    </row>
    <row r="11" spans="1:12" ht="15" thickBot="1" x14ac:dyDescent="0.4">
      <c r="A11" s="1301">
        <v>7</v>
      </c>
      <c r="B11" s="1997">
        <v>605</v>
      </c>
      <c r="C11" s="1998"/>
      <c r="D11" s="1165" t="s">
        <v>3586</v>
      </c>
      <c r="E11" s="1486">
        <v>365</v>
      </c>
      <c r="F11" s="1164" t="s">
        <v>3</v>
      </c>
      <c r="G11" s="1493">
        <v>39</v>
      </c>
      <c r="H11" s="1488">
        <f t="shared" si="0"/>
        <v>14235</v>
      </c>
      <c r="I11" s="1493">
        <v>31</v>
      </c>
      <c r="J11" s="1488">
        <f t="shared" si="1"/>
        <v>11315</v>
      </c>
      <c r="K11" s="1493">
        <v>17</v>
      </c>
      <c r="L11" s="1488">
        <f t="shared" si="2"/>
        <v>6205</v>
      </c>
    </row>
    <row r="12" spans="1:12" ht="15" thickBot="1" x14ac:dyDescent="0.4">
      <c r="A12" s="2009" t="s">
        <v>3587</v>
      </c>
      <c r="B12" s="2010"/>
      <c r="C12" s="2010"/>
      <c r="D12" s="2010"/>
      <c r="E12" s="2010"/>
      <c r="F12" s="2010"/>
      <c r="G12" s="1493"/>
      <c r="H12" s="1494"/>
      <c r="I12" s="1493"/>
      <c r="J12" s="1494"/>
      <c r="K12" s="1493"/>
      <c r="L12" s="1494"/>
    </row>
    <row r="13" spans="1:12" x14ac:dyDescent="0.35">
      <c r="A13" s="2034">
        <v>8</v>
      </c>
      <c r="B13" s="2036"/>
      <c r="C13" s="2037"/>
      <c r="D13" s="2021" t="s">
        <v>3588</v>
      </c>
      <c r="E13" s="2003">
        <v>150</v>
      </c>
      <c r="F13" s="2001" t="s">
        <v>3</v>
      </c>
      <c r="G13" s="2030">
        <v>25</v>
      </c>
      <c r="H13" s="2032">
        <f>G13*E13</f>
        <v>3750</v>
      </c>
      <c r="I13" s="2030">
        <v>27</v>
      </c>
      <c r="J13" s="2032">
        <f>I13*E13</f>
        <v>4050</v>
      </c>
      <c r="K13" s="2030">
        <v>26.5</v>
      </c>
      <c r="L13" s="2032">
        <f>K13*E13</f>
        <v>3975</v>
      </c>
    </row>
    <row r="14" spans="1:12" ht="15" thickBot="1" x14ac:dyDescent="0.4">
      <c r="A14" s="2035"/>
      <c r="B14" s="2038">
        <v>611</v>
      </c>
      <c r="C14" s="2006"/>
      <c r="D14" s="2022"/>
      <c r="E14" s="2005"/>
      <c r="F14" s="2002"/>
      <c r="G14" s="2031"/>
      <c r="H14" s="2033"/>
      <c r="I14" s="2031"/>
      <c r="J14" s="2033"/>
      <c r="K14" s="2031"/>
      <c r="L14" s="2033"/>
    </row>
    <row r="15" spans="1:12" ht="25.5" thickBot="1" x14ac:dyDescent="0.4">
      <c r="A15" s="1301">
        <v>9</v>
      </c>
      <c r="B15" s="1997">
        <v>611</v>
      </c>
      <c r="C15" s="1998"/>
      <c r="D15" s="1165" t="s">
        <v>3244</v>
      </c>
      <c r="E15" s="1495">
        <v>380</v>
      </c>
      <c r="F15" s="1164" t="s">
        <v>3</v>
      </c>
      <c r="G15" s="1493">
        <v>25</v>
      </c>
      <c r="H15" s="1496">
        <f t="shared" ref="H15:H27" si="3">G15*E15</f>
        <v>9500</v>
      </c>
      <c r="I15" s="1493">
        <v>27</v>
      </c>
      <c r="J15" s="1496">
        <f>I15*E15</f>
        <v>10260</v>
      </c>
      <c r="K15" s="1493">
        <v>16</v>
      </c>
      <c r="L15" s="1496">
        <f>K15*E15</f>
        <v>6080</v>
      </c>
    </row>
    <row r="16" spans="1:12" ht="15" thickBot="1" x14ac:dyDescent="0.4">
      <c r="A16" s="1301">
        <v>10</v>
      </c>
      <c r="B16" s="1997">
        <v>611</v>
      </c>
      <c r="C16" s="1998"/>
      <c r="D16" s="1165" t="s">
        <v>3245</v>
      </c>
      <c r="E16" s="1486">
        <v>1</v>
      </c>
      <c r="F16" s="1164" t="s">
        <v>10</v>
      </c>
      <c r="G16" s="1493">
        <v>1000</v>
      </c>
      <c r="H16" s="1496">
        <f t="shared" si="3"/>
        <v>1000</v>
      </c>
      <c r="I16" s="1493">
        <v>695</v>
      </c>
      <c r="J16" s="1496">
        <f>I16*E16</f>
        <v>695</v>
      </c>
      <c r="K16" s="1493">
        <v>2000</v>
      </c>
      <c r="L16" s="1496">
        <f>K16*E16</f>
        <v>2000</v>
      </c>
    </row>
    <row r="17" spans="1:12" ht="15" thickBot="1" x14ac:dyDescent="0.4">
      <c r="A17" s="1301">
        <v>11</v>
      </c>
      <c r="B17" s="1997">
        <v>611</v>
      </c>
      <c r="C17" s="1998"/>
      <c r="D17" s="1165" t="s">
        <v>3246</v>
      </c>
      <c r="E17" s="1486">
        <v>1</v>
      </c>
      <c r="F17" s="1164" t="s">
        <v>10</v>
      </c>
      <c r="G17" s="1487">
        <v>400</v>
      </c>
      <c r="H17" s="1496">
        <f t="shared" si="3"/>
        <v>400</v>
      </c>
      <c r="I17" s="1487">
        <v>315</v>
      </c>
      <c r="J17" s="1496">
        <f t="shared" ref="J17:J19" si="4">I17*E17</f>
        <v>315</v>
      </c>
      <c r="K17" s="1487">
        <v>500</v>
      </c>
      <c r="L17" s="1496">
        <f t="shared" ref="L17:L19" si="5">K17*E17</f>
        <v>500</v>
      </c>
    </row>
    <row r="18" spans="1:12" ht="15" thickBot="1" x14ac:dyDescent="0.4">
      <c r="A18" s="1301">
        <v>12</v>
      </c>
      <c r="B18" s="1997" t="s">
        <v>472</v>
      </c>
      <c r="C18" s="1998"/>
      <c r="D18" s="1165" t="s">
        <v>3589</v>
      </c>
      <c r="E18" s="1486">
        <v>200</v>
      </c>
      <c r="F18" s="1164" t="s">
        <v>3</v>
      </c>
      <c r="G18" s="1487">
        <v>65</v>
      </c>
      <c r="H18" s="1496">
        <f t="shared" si="3"/>
        <v>13000</v>
      </c>
      <c r="I18" s="1487">
        <v>1</v>
      </c>
      <c r="J18" s="1496">
        <f t="shared" si="4"/>
        <v>200</v>
      </c>
      <c r="K18" s="1487">
        <v>300</v>
      </c>
      <c r="L18" s="1496">
        <f t="shared" si="5"/>
        <v>60000</v>
      </c>
    </row>
    <row r="19" spans="1:12" ht="25.5" thickBot="1" x14ac:dyDescent="0.4">
      <c r="A19" s="1301">
        <v>13</v>
      </c>
      <c r="B19" s="1997" t="s">
        <v>472</v>
      </c>
      <c r="C19" s="1998"/>
      <c r="D19" s="1165" t="s">
        <v>3590</v>
      </c>
      <c r="E19" s="1486">
        <v>1</v>
      </c>
      <c r="F19" s="1164" t="s">
        <v>10</v>
      </c>
      <c r="G19" s="1487">
        <v>406000</v>
      </c>
      <c r="H19" s="1496">
        <f t="shared" si="3"/>
        <v>406000</v>
      </c>
      <c r="I19" s="1487">
        <v>419772</v>
      </c>
      <c r="J19" s="1496">
        <f t="shared" si="4"/>
        <v>419772</v>
      </c>
      <c r="K19" s="1487">
        <v>486000</v>
      </c>
      <c r="L19" s="1496">
        <f t="shared" si="5"/>
        <v>486000</v>
      </c>
    </row>
    <row r="20" spans="1:12" ht="15" thickBot="1" x14ac:dyDescent="0.4">
      <c r="A20" s="1301">
        <v>14</v>
      </c>
      <c r="B20" s="1997" t="s">
        <v>472</v>
      </c>
      <c r="C20" s="1998"/>
      <c r="D20" s="1165" t="s">
        <v>3591</v>
      </c>
      <c r="E20" s="1486">
        <v>1</v>
      </c>
      <c r="F20" s="1164" t="s">
        <v>10</v>
      </c>
      <c r="G20" s="1487">
        <v>83000</v>
      </c>
      <c r="H20" s="1496">
        <f t="shared" si="3"/>
        <v>83000</v>
      </c>
      <c r="I20" s="1487">
        <v>31100</v>
      </c>
      <c r="J20" s="1496">
        <f>I20*E20</f>
        <v>31100</v>
      </c>
      <c r="K20" s="1487">
        <v>14200</v>
      </c>
      <c r="L20" s="1496">
        <f>K20*E20</f>
        <v>14200</v>
      </c>
    </row>
    <row r="21" spans="1:12" ht="15" thickBot="1" x14ac:dyDescent="0.4">
      <c r="A21" s="1301">
        <v>15</v>
      </c>
      <c r="B21" s="1997" t="s">
        <v>472</v>
      </c>
      <c r="C21" s="1998"/>
      <c r="D21" s="1165" t="s">
        <v>3592</v>
      </c>
      <c r="E21" s="1486">
        <v>1</v>
      </c>
      <c r="F21" s="1164" t="s">
        <v>10</v>
      </c>
      <c r="G21" s="1487">
        <v>22000</v>
      </c>
      <c r="H21" s="1496">
        <f t="shared" si="3"/>
        <v>22000</v>
      </c>
      <c r="I21" s="1487">
        <v>19800</v>
      </c>
      <c r="J21" s="1496">
        <f t="shared" ref="J21:J27" si="6">I21*E21</f>
        <v>19800</v>
      </c>
      <c r="K21" s="1487">
        <v>24300</v>
      </c>
      <c r="L21" s="1496">
        <f t="shared" ref="L21:L27" si="7">K21*E21</f>
        <v>24300</v>
      </c>
    </row>
    <row r="22" spans="1:12" ht="15" thickBot="1" x14ac:dyDescent="0.4">
      <c r="A22" s="1301">
        <v>16</v>
      </c>
      <c r="B22" s="1997" t="s">
        <v>472</v>
      </c>
      <c r="C22" s="1998"/>
      <c r="D22" s="1165" t="s">
        <v>3593</v>
      </c>
      <c r="E22" s="1486">
        <v>1</v>
      </c>
      <c r="F22" s="1164" t="s">
        <v>10</v>
      </c>
      <c r="G22" s="1487">
        <v>9600</v>
      </c>
      <c r="H22" s="1496">
        <f t="shared" si="3"/>
        <v>9600</v>
      </c>
      <c r="I22" s="1487">
        <v>7150</v>
      </c>
      <c r="J22" s="1496">
        <f t="shared" si="6"/>
        <v>7150</v>
      </c>
      <c r="K22" s="1487">
        <v>8775</v>
      </c>
      <c r="L22" s="1496">
        <f t="shared" si="7"/>
        <v>8775</v>
      </c>
    </row>
    <row r="23" spans="1:12" ht="15" thickBot="1" x14ac:dyDescent="0.4">
      <c r="A23" s="1301">
        <v>17</v>
      </c>
      <c r="B23" s="1997" t="s">
        <v>472</v>
      </c>
      <c r="C23" s="1998"/>
      <c r="D23" s="1165" t="s">
        <v>3594</v>
      </c>
      <c r="E23" s="1486">
        <v>1</v>
      </c>
      <c r="F23" s="1164" t="s">
        <v>10</v>
      </c>
      <c r="G23" s="1487">
        <v>4000</v>
      </c>
      <c r="H23" s="1496">
        <f t="shared" si="3"/>
        <v>4000</v>
      </c>
      <c r="I23" s="1487">
        <v>1320</v>
      </c>
      <c r="J23" s="1496">
        <f t="shared" si="6"/>
        <v>1320</v>
      </c>
      <c r="K23" s="1487">
        <v>1620</v>
      </c>
      <c r="L23" s="1496">
        <f t="shared" si="7"/>
        <v>1620</v>
      </c>
    </row>
    <row r="24" spans="1:12" ht="15" thickBot="1" x14ac:dyDescent="0.4">
      <c r="A24" s="1301">
        <v>18</v>
      </c>
      <c r="B24" s="1997" t="s">
        <v>472</v>
      </c>
      <c r="C24" s="1998"/>
      <c r="D24" s="1165" t="s">
        <v>3595</v>
      </c>
      <c r="E24" s="1486">
        <v>1</v>
      </c>
      <c r="F24" s="1164" t="s">
        <v>10</v>
      </c>
      <c r="G24" s="1487">
        <v>5000</v>
      </c>
      <c r="H24" s="1496">
        <f t="shared" si="3"/>
        <v>5000</v>
      </c>
      <c r="I24" s="1487">
        <v>2310</v>
      </c>
      <c r="J24" s="1496">
        <f t="shared" si="6"/>
        <v>2310</v>
      </c>
      <c r="K24" s="1487">
        <v>2835</v>
      </c>
      <c r="L24" s="1496">
        <f t="shared" si="7"/>
        <v>2835</v>
      </c>
    </row>
    <row r="25" spans="1:12" ht="15" thickBot="1" x14ac:dyDescent="0.4">
      <c r="A25" s="1301">
        <v>19</v>
      </c>
      <c r="B25" s="1997" t="s">
        <v>472</v>
      </c>
      <c r="C25" s="1998"/>
      <c r="D25" s="1165" t="s">
        <v>3596</v>
      </c>
      <c r="E25" s="1486">
        <v>171</v>
      </c>
      <c r="F25" s="1164" t="s">
        <v>4</v>
      </c>
      <c r="G25" s="1487">
        <v>75</v>
      </c>
      <c r="H25" s="1496">
        <f t="shared" si="3"/>
        <v>12825</v>
      </c>
      <c r="I25" s="1487">
        <v>86</v>
      </c>
      <c r="J25" s="1496">
        <f t="shared" si="6"/>
        <v>14706</v>
      </c>
      <c r="K25" s="1487">
        <v>63.5</v>
      </c>
      <c r="L25" s="1496">
        <f t="shared" si="7"/>
        <v>10858.5</v>
      </c>
    </row>
    <row r="26" spans="1:12" ht="15" thickBot="1" x14ac:dyDescent="0.4">
      <c r="A26" s="1301">
        <v>20</v>
      </c>
      <c r="B26" s="1997" t="s">
        <v>472</v>
      </c>
      <c r="C26" s="1998"/>
      <c r="D26" s="1165" t="s">
        <v>3597</v>
      </c>
      <c r="E26" s="1486">
        <v>325</v>
      </c>
      <c r="F26" s="1164" t="s">
        <v>3</v>
      </c>
      <c r="G26" s="1487">
        <v>34</v>
      </c>
      <c r="H26" s="1496">
        <f t="shared" si="3"/>
        <v>11050</v>
      </c>
      <c r="I26" s="1487">
        <v>50</v>
      </c>
      <c r="J26" s="1496">
        <f t="shared" si="6"/>
        <v>16250</v>
      </c>
      <c r="K26" s="1487">
        <v>33.85</v>
      </c>
      <c r="L26" s="1496">
        <f t="shared" si="7"/>
        <v>11001.25</v>
      </c>
    </row>
    <row r="27" spans="1:12" ht="15" thickBot="1" x14ac:dyDescent="0.4">
      <c r="A27" s="1301">
        <v>21</v>
      </c>
      <c r="B27" s="1997" t="s">
        <v>472</v>
      </c>
      <c r="C27" s="1998"/>
      <c r="D27" s="1165" t="s">
        <v>3598</v>
      </c>
      <c r="E27" s="1486">
        <v>49</v>
      </c>
      <c r="F27" s="1164" t="s">
        <v>4</v>
      </c>
      <c r="G27" s="1487">
        <v>87</v>
      </c>
      <c r="H27" s="1496">
        <f t="shared" si="3"/>
        <v>4263</v>
      </c>
      <c r="I27" s="1487">
        <v>64</v>
      </c>
      <c r="J27" s="1496">
        <f t="shared" si="6"/>
        <v>3136</v>
      </c>
      <c r="K27" s="1487">
        <v>63</v>
      </c>
      <c r="L27" s="1496">
        <f t="shared" si="7"/>
        <v>3087</v>
      </c>
    </row>
    <row r="28" spans="1:12" ht="15" thickBot="1" x14ac:dyDescent="0.4">
      <c r="A28" s="2025" t="s">
        <v>3599</v>
      </c>
      <c r="B28" s="2026"/>
      <c r="C28" s="2026"/>
      <c r="D28" s="2026"/>
      <c r="E28" s="2026"/>
      <c r="F28" s="2026"/>
      <c r="G28" s="1487"/>
      <c r="H28" s="1488"/>
      <c r="I28" s="1487"/>
      <c r="J28" s="1488"/>
      <c r="K28" s="1487"/>
      <c r="L28" s="1488"/>
    </row>
    <row r="29" spans="1:12" x14ac:dyDescent="0.35">
      <c r="A29" s="2001">
        <v>22</v>
      </c>
      <c r="B29" s="2003">
        <v>410</v>
      </c>
      <c r="C29" s="2004"/>
      <c r="D29" s="2021" t="s">
        <v>3600</v>
      </c>
      <c r="E29" s="2023">
        <v>15650</v>
      </c>
      <c r="F29" s="2001" t="s">
        <v>131</v>
      </c>
      <c r="G29" s="1993">
        <v>2</v>
      </c>
      <c r="H29" s="1995">
        <f>G29*E29</f>
        <v>31300</v>
      </c>
      <c r="I29" s="1993">
        <v>2.5</v>
      </c>
      <c r="J29" s="1995">
        <f>I29*E29</f>
        <v>39125</v>
      </c>
      <c r="K29" s="1993">
        <v>3</v>
      </c>
      <c r="L29" s="1995">
        <f>K29*E29</f>
        <v>46950</v>
      </c>
    </row>
    <row r="30" spans="1:12" ht="15" thickBot="1" x14ac:dyDescent="0.4">
      <c r="A30" s="2002"/>
      <c r="B30" s="2005"/>
      <c r="C30" s="2006"/>
      <c r="D30" s="2022"/>
      <c r="E30" s="2024"/>
      <c r="F30" s="2002"/>
      <c r="G30" s="1994"/>
      <c r="H30" s="1996"/>
      <c r="I30" s="1994"/>
      <c r="J30" s="1996"/>
      <c r="K30" s="1994"/>
      <c r="L30" s="1996"/>
    </row>
    <row r="31" spans="1:12" x14ac:dyDescent="0.35">
      <c r="A31" s="2001">
        <v>23</v>
      </c>
      <c r="B31" s="2003">
        <v>712</v>
      </c>
      <c r="C31" s="2004"/>
      <c r="D31" s="2021" t="s">
        <v>3601</v>
      </c>
      <c r="E31" s="2023">
        <v>15650</v>
      </c>
      <c r="F31" s="2001" t="s">
        <v>131</v>
      </c>
      <c r="G31" s="1993">
        <v>0.3</v>
      </c>
      <c r="H31" s="1995">
        <f>G31*E31</f>
        <v>4695</v>
      </c>
      <c r="I31" s="1993">
        <v>0.22</v>
      </c>
      <c r="J31" s="1995">
        <f t="shared" ref="J31" si="8">I31*E31</f>
        <v>3443</v>
      </c>
      <c r="K31" s="1993">
        <v>0.3</v>
      </c>
      <c r="L31" s="1995">
        <f t="shared" ref="L31" si="9">K31*E31</f>
        <v>4695</v>
      </c>
    </row>
    <row r="32" spans="1:12" ht="15" thickBot="1" x14ac:dyDescent="0.4">
      <c r="A32" s="2002"/>
      <c r="B32" s="2005"/>
      <c r="C32" s="2006"/>
      <c r="D32" s="2022"/>
      <c r="E32" s="2024"/>
      <c r="F32" s="2002"/>
      <c r="G32" s="1994"/>
      <c r="H32" s="1996"/>
      <c r="I32" s="1994"/>
      <c r="J32" s="1996"/>
      <c r="K32" s="1994"/>
      <c r="L32" s="1996"/>
    </row>
    <row r="33" spans="1:12" x14ac:dyDescent="0.35">
      <c r="A33" s="2013">
        <v>24</v>
      </c>
      <c r="B33" s="2015">
        <v>203</v>
      </c>
      <c r="C33" s="2016"/>
      <c r="D33" s="2019" t="s">
        <v>3602</v>
      </c>
      <c r="E33" s="2015">
        <v>0</v>
      </c>
      <c r="F33" s="2013" t="s">
        <v>131</v>
      </c>
      <c r="G33" s="1993">
        <v>0</v>
      </c>
      <c r="H33" s="1995">
        <f>G33*E33</f>
        <v>0</v>
      </c>
      <c r="I33" s="1993">
        <v>0</v>
      </c>
      <c r="J33" s="1995">
        <f t="shared" ref="J33" si="10">I33*E33</f>
        <v>0</v>
      </c>
      <c r="K33" s="1993">
        <v>0</v>
      </c>
      <c r="L33" s="1995">
        <f t="shared" ref="L33" si="11">K33*E33</f>
        <v>0</v>
      </c>
    </row>
    <row r="34" spans="1:12" ht="15" thickBot="1" x14ac:dyDescent="0.4">
      <c r="A34" s="2014"/>
      <c r="B34" s="2017"/>
      <c r="C34" s="2018"/>
      <c r="D34" s="2020"/>
      <c r="E34" s="2017"/>
      <c r="F34" s="2014"/>
      <c r="G34" s="1994"/>
      <c r="H34" s="1996"/>
      <c r="I34" s="1994"/>
      <c r="J34" s="1996"/>
      <c r="K34" s="1994"/>
      <c r="L34" s="1996"/>
    </row>
    <row r="35" spans="1:12" ht="15" thickBot="1" x14ac:dyDescent="0.4">
      <c r="A35" s="1301">
        <v>25</v>
      </c>
      <c r="B35" s="1997">
        <v>610</v>
      </c>
      <c r="C35" s="1998"/>
      <c r="D35" s="1165" t="s">
        <v>3603</v>
      </c>
      <c r="E35" s="1486">
        <v>740</v>
      </c>
      <c r="F35" s="1164" t="s">
        <v>131</v>
      </c>
      <c r="G35" s="1487">
        <v>60</v>
      </c>
      <c r="H35" s="1488">
        <f>G35*E35</f>
        <v>44400</v>
      </c>
      <c r="I35" s="1487">
        <v>62</v>
      </c>
      <c r="J35" s="1488">
        <f>I35*E35</f>
        <v>45880</v>
      </c>
      <c r="K35" s="1487">
        <v>100</v>
      </c>
      <c r="L35" s="1488">
        <f>K35*E35</f>
        <v>74000</v>
      </c>
    </row>
    <row r="36" spans="1:12" ht="15" thickBot="1" x14ac:dyDescent="0.4">
      <c r="A36" s="1301">
        <v>26</v>
      </c>
      <c r="B36" s="1997">
        <v>610</v>
      </c>
      <c r="C36" s="1998"/>
      <c r="D36" s="1165" t="s">
        <v>3604</v>
      </c>
      <c r="E36" s="1486">
        <v>1440</v>
      </c>
      <c r="F36" s="1164" t="s">
        <v>131</v>
      </c>
      <c r="G36" s="1487">
        <v>56.25</v>
      </c>
      <c r="H36" s="1488">
        <f t="shared" ref="H36:H45" si="12">G36*E36</f>
        <v>81000</v>
      </c>
      <c r="I36" s="1487">
        <v>53</v>
      </c>
      <c r="J36" s="1488">
        <f t="shared" ref="J36:J45" si="13">I36*E36</f>
        <v>76320</v>
      </c>
      <c r="K36" s="1487">
        <v>109</v>
      </c>
      <c r="L36" s="1488">
        <f t="shared" ref="L36:L45" si="14">K36*E36</f>
        <v>156960</v>
      </c>
    </row>
    <row r="37" spans="1:12" ht="15" thickBot="1" x14ac:dyDescent="0.4">
      <c r="A37" s="1301">
        <v>27</v>
      </c>
      <c r="B37" s="1997">
        <v>607</v>
      </c>
      <c r="C37" s="1998"/>
      <c r="D37" s="1165" t="s">
        <v>3605</v>
      </c>
      <c r="E37" s="1486">
        <v>450</v>
      </c>
      <c r="F37" s="1164" t="s">
        <v>3</v>
      </c>
      <c r="G37" s="1487">
        <v>28</v>
      </c>
      <c r="H37" s="1488">
        <f t="shared" si="12"/>
        <v>12600</v>
      </c>
      <c r="I37" s="1487">
        <v>31</v>
      </c>
      <c r="J37" s="1488">
        <f t="shared" si="13"/>
        <v>13950</v>
      </c>
      <c r="K37" s="1487">
        <v>50</v>
      </c>
      <c r="L37" s="1488">
        <f t="shared" si="14"/>
        <v>22500</v>
      </c>
    </row>
    <row r="38" spans="1:12" ht="15" thickBot="1" x14ac:dyDescent="0.4">
      <c r="A38" s="1301">
        <v>28</v>
      </c>
      <c r="B38" s="1997">
        <v>607</v>
      </c>
      <c r="C38" s="1998"/>
      <c r="D38" s="1165" t="s">
        <v>3606</v>
      </c>
      <c r="E38" s="1486">
        <v>1</v>
      </c>
      <c r="F38" s="1164" t="s">
        <v>10</v>
      </c>
      <c r="G38" s="1487">
        <v>2600</v>
      </c>
      <c r="H38" s="1488">
        <f t="shared" si="12"/>
        <v>2600</v>
      </c>
      <c r="I38" s="1487">
        <v>1100</v>
      </c>
      <c r="J38" s="1488">
        <f t="shared" si="13"/>
        <v>1100</v>
      </c>
      <c r="K38" s="1487">
        <v>2000</v>
      </c>
      <c r="L38" s="1488">
        <f t="shared" si="14"/>
        <v>2000</v>
      </c>
    </row>
    <row r="39" spans="1:12" ht="15" thickBot="1" x14ac:dyDescent="0.4">
      <c r="A39" s="1301">
        <v>29</v>
      </c>
      <c r="B39" s="1997">
        <v>203</v>
      </c>
      <c r="C39" s="1998"/>
      <c r="D39" s="1165" t="s">
        <v>3607</v>
      </c>
      <c r="E39" s="1486">
        <v>2870</v>
      </c>
      <c r="F39" s="1164" t="s">
        <v>4</v>
      </c>
      <c r="G39" s="1487">
        <v>12.5</v>
      </c>
      <c r="H39" s="1488">
        <f t="shared" si="12"/>
        <v>35875</v>
      </c>
      <c r="I39" s="1487">
        <v>15</v>
      </c>
      <c r="J39" s="1488">
        <f t="shared" si="13"/>
        <v>43050</v>
      </c>
      <c r="K39" s="1487">
        <v>10</v>
      </c>
      <c r="L39" s="1488">
        <f t="shared" si="14"/>
        <v>28700</v>
      </c>
    </row>
    <row r="40" spans="1:12" ht="15" thickBot="1" x14ac:dyDescent="0.4">
      <c r="A40" s="1301">
        <v>30</v>
      </c>
      <c r="B40" s="1997">
        <v>204</v>
      </c>
      <c r="C40" s="1998"/>
      <c r="D40" s="1165" t="s">
        <v>3608</v>
      </c>
      <c r="E40" s="1486">
        <v>1833</v>
      </c>
      <c r="F40" s="1164" t="s">
        <v>4</v>
      </c>
      <c r="G40" s="1487">
        <v>10</v>
      </c>
      <c r="H40" s="1488">
        <f t="shared" si="12"/>
        <v>18330</v>
      </c>
      <c r="I40" s="1487">
        <v>15</v>
      </c>
      <c r="J40" s="1488">
        <f t="shared" si="13"/>
        <v>27495</v>
      </c>
      <c r="K40" s="1487">
        <v>15</v>
      </c>
      <c r="L40" s="1488">
        <f t="shared" si="14"/>
        <v>27495</v>
      </c>
    </row>
    <row r="41" spans="1:12" ht="15" thickBot="1" x14ac:dyDescent="0.4">
      <c r="A41" s="1301">
        <v>31</v>
      </c>
      <c r="B41" s="2011" t="s">
        <v>3609</v>
      </c>
      <c r="C41" s="2012"/>
      <c r="D41" s="1165" t="s">
        <v>3610</v>
      </c>
      <c r="E41" s="1486">
        <v>1036</v>
      </c>
      <c r="F41" s="1164" t="s">
        <v>4</v>
      </c>
      <c r="G41" s="1487">
        <v>14.75</v>
      </c>
      <c r="H41" s="1488">
        <f t="shared" si="12"/>
        <v>15281</v>
      </c>
      <c r="I41" s="1487">
        <v>13</v>
      </c>
      <c r="J41" s="1488">
        <f t="shared" si="13"/>
        <v>13468</v>
      </c>
      <c r="K41" s="1487">
        <v>30</v>
      </c>
      <c r="L41" s="1488">
        <f t="shared" si="14"/>
        <v>31080</v>
      </c>
    </row>
    <row r="42" spans="1:12" ht="15" thickBot="1" x14ac:dyDescent="0.4">
      <c r="A42" s="1301">
        <v>32</v>
      </c>
      <c r="B42" s="1997">
        <v>204</v>
      </c>
      <c r="C42" s="1998"/>
      <c r="D42" s="1165" t="s">
        <v>108</v>
      </c>
      <c r="E42" s="1486">
        <v>8</v>
      </c>
      <c r="F42" s="1164" t="s">
        <v>60</v>
      </c>
      <c r="G42" s="1487">
        <v>150</v>
      </c>
      <c r="H42" s="1488">
        <f t="shared" si="12"/>
        <v>1200</v>
      </c>
      <c r="I42" s="1487">
        <v>152</v>
      </c>
      <c r="J42" s="1488">
        <f t="shared" si="13"/>
        <v>1216</v>
      </c>
      <c r="K42" s="1487">
        <v>500</v>
      </c>
      <c r="L42" s="1488">
        <f t="shared" si="14"/>
        <v>4000</v>
      </c>
    </row>
    <row r="43" spans="1:12" ht="15" thickBot="1" x14ac:dyDescent="0.4">
      <c r="A43" s="1301">
        <v>33</v>
      </c>
      <c r="B43" s="1997">
        <v>207</v>
      </c>
      <c r="C43" s="1998"/>
      <c r="D43" s="1165" t="s">
        <v>116</v>
      </c>
      <c r="E43" s="1486">
        <v>1910</v>
      </c>
      <c r="F43" s="1164" t="s">
        <v>3</v>
      </c>
      <c r="G43" s="1487">
        <v>2.5</v>
      </c>
      <c r="H43" s="1488">
        <f t="shared" si="12"/>
        <v>4775</v>
      </c>
      <c r="I43" s="1487">
        <v>7.5</v>
      </c>
      <c r="J43" s="1488">
        <f t="shared" si="13"/>
        <v>14325</v>
      </c>
      <c r="K43" s="1487">
        <v>10</v>
      </c>
      <c r="L43" s="1488">
        <f t="shared" si="14"/>
        <v>19100</v>
      </c>
    </row>
    <row r="44" spans="1:12" ht="15" thickBot="1" x14ac:dyDescent="0.4">
      <c r="A44" s="1301">
        <v>34</v>
      </c>
      <c r="B44" s="1997">
        <v>207</v>
      </c>
      <c r="C44" s="1998"/>
      <c r="D44" s="1165" t="s">
        <v>961</v>
      </c>
      <c r="E44" s="1486">
        <v>3</v>
      </c>
      <c r="F44" s="1164" t="s">
        <v>10</v>
      </c>
      <c r="G44" s="1487">
        <v>115</v>
      </c>
      <c r="H44" s="1488">
        <f t="shared" si="12"/>
        <v>345</v>
      </c>
      <c r="I44" s="1487">
        <v>379</v>
      </c>
      <c r="J44" s="1488">
        <f t="shared" si="13"/>
        <v>1137</v>
      </c>
      <c r="K44" s="1487">
        <v>300</v>
      </c>
      <c r="L44" s="1488">
        <f t="shared" si="14"/>
        <v>900</v>
      </c>
    </row>
    <row r="45" spans="1:12" ht="15" thickBot="1" x14ac:dyDescent="0.4">
      <c r="A45" s="1301">
        <v>35</v>
      </c>
      <c r="B45" s="1997">
        <v>411</v>
      </c>
      <c r="C45" s="1998"/>
      <c r="D45" s="1165" t="s">
        <v>3611</v>
      </c>
      <c r="E45" s="1486">
        <v>230</v>
      </c>
      <c r="F45" s="1164" t="s">
        <v>4</v>
      </c>
      <c r="G45" s="1487">
        <v>56.5</v>
      </c>
      <c r="H45" s="1488">
        <f t="shared" si="12"/>
        <v>12995</v>
      </c>
      <c r="I45" s="1487">
        <v>86</v>
      </c>
      <c r="J45" s="1488">
        <f t="shared" si="13"/>
        <v>19780</v>
      </c>
      <c r="K45" s="1487">
        <v>18</v>
      </c>
      <c r="L45" s="1488">
        <f t="shared" si="14"/>
        <v>4140</v>
      </c>
    </row>
    <row r="46" spans="1:12" ht="15" thickBot="1" x14ac:dyDescent="0.4">
      <c r="A46" s="2009" t="s">
        <v>3612</v>
      </c>
      <c r="B46" s="2010"/>
      <c r="C46" s="2010"/>
      <c r="D46" s="2010"/>
      <c r="E46" s="2010"/>
      <c r="F46" s="2010"/>
      <c r="G46" s="1487"/>
      <c r="H46" s="1488"/>
      <c r="I46" s="1487"/>
      <c r="J46" s="1488"/>
      <c r="K46" s="1487"/>
      <c r="L46" s="1488"/>
    </row>
    <row r="47" spans="1:12" x14ac:dyDescent="0.35">
      <c r="A47" s="2001">
        <v>36</v>
      </c>
      <c r="B47" s="2003"/>
      <c r="C47" s="2004"/>
      <c r="D47" s="2007" t="s">
        <v>244</v>
      </c>
      <c r="E47" s="1999">
        <v>200</v>
      </c>
      <c r="F47" s="2001" t="s">
        <v>8</v>
      </c>
      <c r="G47" s="1993">
        <v>5</v>
      </c>
      <c r="H47" s="1995">
        <f>G47*E47</f>
        <v>1000</v>
      </c>
      <c r="I47" s="1993">
        <v>12.65</v>
      </c>
      <c r="J47" s="1995">
        <f>I47*E47</f>
        <v>2530</v>
      </c>
      <c r="K47" s="1993">
        <v>8</v>
      </c>
      <c r="L47" s="1995">
        <f>K47*E47</f>
        <v>1600</v>
      </c>
    </row>
    <row r="48" spans="1:12" ht="15" thickBot="1" x14ac:dyDescent="0.4">
      <c r="A48" s="2002"/>
      <c r="B48" s="2005">
        <v>659</v>
      </c>
      <c r="C48" s="2006"/>
      <c r="D48" s="2008"/>
      <c r="E48" s="2000"/>
      <c r="F48" s="2002"/>
      <c r="G48" s="1994"/>
      <c r="H48" s="1996"/>
      <c r="I48" s="1994"/>
      <c r="J48" s="1996"/>
      <c r="K48" s="1994"/>
      <c r="L48" s="1996"/>
    </row>
    <row r="49" spans="1:12" x14ac:dyDescent="0.35">
      <c r="A49" s="2001">
        <v>37</v>
      </c>
      <c r="B49" s="2003">
        <v>659</v>
      </c>
      <c r="C49" s="2004"/>
      <c r="D49" s="2007" t="s">
        <v>3613</v>
      </c>
      <c r="E49" s="1999">
        <v>750</v>
      </c>
      <c r="F49" s="2001" t="s">
        <v>8</v>
      </c>
      <c r="G49" s="1993">
        <v>3</v>
      </c>
      <c r="H49" s="1995">
        <f>G49*E49</f>
        <v>2250</v>
      </c>
      <c r="I49" s="1993">
        <v>12.5</v>
      </c>
      <c r="J49" s="1995">
        <f>I49*E49</f>
        <v>9375</v>
      </c>
      <c r="K49" s="1993">
        <v>7</v>
      </c>
      <c r="L49" s="1995">
        <f>K49*E49</f>
        <v>5250</v>
      </c>
    </row>
    <row r="50" spans="1:12" ht="15" thickBot="1" x14ac:dyDescent="0.4">
      <c r="A50" s="2002"/>
      <c r="B50" s="2005"/>
      <c r="C50" s="2006"/>
      <c r="D50" s="2008"/>
      <c r="E50" s="2000"/>
      <c r="F50" s="2002"/>
      <c r="G50" s="1994"/>
      <c r="H50" s="1996"/>
      <c r="I50" s="1994"/>
      <c r="J50" s="1996"/>
      <c r="K50" s="1994"/>
      <c r="L50" s="1996"/>
    </row>
    <row r="51" spans="1:12" ht="15" thickBot="1" x14ac:dyDescent="0.4">
      <c r="A51" s="1301">
        <v>38</v>
      </c>
      <c r="B51" s="1997">
        <v>659</v>
      </c>
      <c r="C51" s="1998"/>
      <c r="D51" s="1497" t="s">
        <v>3614</v>
      </c>
      <c r="E51" s="1486">
        <v>990</v>
      </c>
      <c r="F51" s="1164" t="s">
        <v>8</v>
      </c>
      <c r="G51" s="1487">
        <v>3</v>
      </c>
      <c r="H51" s="1488">
        <f>G51*E51</f>
        <v>2970</v>
      </c>
      <c r="I51" s="1487">
        <v>12.5</v>
      </c>
      <c r="J51" s="1488">
        <f>I51*E51</f>
        <v>12375</v>
      </c>
      <c r="K51" s="1487">
        <v>6</v>
      </c>
      <c r="L51" s="1488">
        <f>K51*E51</f>
        <v>5940</v>
      </c>
    </row>
    <row r="52" spans="1:12" ht="15" thickBot="1" x14ac:dyDescent="0.4">
      <c r="A52" s="2009" t="s">
        <v>3418</v>
      </c>
      <c r="B52" s="2010"/>
      <c r="C52" s="2010"/>
      <c r="D52" s="2010"/>
      <c r="E52" s="2010"/>
      <c r="F52" s="2010"/>
      <c r="G52" s="1487"/>
      <c r="H52" s="1488"/>
      <c r="I52" s="1487"/>
      <c r="J52" s="1488"/>
      <c r="K52" s="1487"/>
      <c r="L52" s="1488"/>
    </row>
    <row r="53" spans="1:12" x14ac:dyDescent="0.35">
      <c r="A53" s="2001">
        <v>39</v>
      </c>
      <c r="B53" s="2003" t="s">
        <v>472</v>
      </c>
      <c r="C53" s="2004"/>
      <c r="D53" s="2007" t="s">
        <v>3615</v>
      </c>
      <c r="E53" s="1999">
        <v>4</v>
      </c>
      <c r="F53" s="2001" t="s">
        <v>10</v>
      </c>
      <c r="G53" s="1993">
        <v>1850</v>
      </c>
      <c r="H53" s="1995">
        <f>G53*E53</f>
        <v>7400</v>
      </c>
      <c r="I53" s="1993">
        <v>1881</v>
      </c>
      <c r="J53" s="1995">
        <f>I53*E53</f>
        <v>7524</v>
      </c>
      <c r="K53" s="1993">
        <v>10000</v>
      </c>
      <c r="L53" s="1995">
        <f>K53*E53</f>
        <v>40000</v>
      </c>
    </row>
    <row r="54" spans="1:12" ht="15" thickBot="1" x14ac:dyDescent="0.4">
      <c r="A54" s="2002"/>
      <c r="B54" s="2005"/>
      <c r="C54" s="2006"/>
      <c r="D54" s="2008"/>
      <c r="E54" s="2000"/>
      <c r="F54" s="2002"/>
      <c r="G54" s="1994"/>
      <c r="H54" s="1996"/>
      <c r="I54" s="1994"/>
      <c r="J54" s="1996"/>
      <c r="K54" s="1994"/>
      <c r="L54" s="1996"/>
    </row>
    <row r="55" spans="1:12" x14ac:dyDescent="0.35">
      <c r="A55" s="2001">
        <v>40</v>
      </c>
      <c r="B55" s="2003" t="s">
        <v>472</v>
      </c>
      <c r="C55" s="2004"/>
      <c r="D55" s="2007" t="s">
        <v>3616</v>
      </c>
      <c r="E55" s="1999">
        <v>1</v>
      </c>
      <c r="F55" s="2001" t="s">
        <v>10</v>
      </c>
      <c r="G55" s="1993">
        <v>43000</v>
      </c>
      <c r="H55" s="1995">
        <f>G55*E55</f>
        <v>43000</v>
      </c>
      <c r="I55" s="1993">
        <v>43435</v>
      </c>
      <c r="J55" s="1995">
        <f>I55*E55</f>
        <v>43435</v>
      </c>
      <c r="K55" s="1993">
        <v>50000</v>
      </c>
      <c r="L55" s="1995">
        <f>K55*E55</f>
        <v>50000</v>
      </c>
    </row>
    <row r="56" spans="1:12" ht="15" thickBot="1" x14ac:dyDescent="0.4">
      <c r="A56" s="2002"/>
      <c r="B56" s="2005"/>
      <c r="C56" s="2006"/>
      <c r="D56" s="2008"/>
      <c r="E56" s="2000"/>
      <c r="F56" s="2002"/>
      <c r="G56" s="1994"/>
      <c r="H56" s="1996"/>
      <c r="I56" s="1994"/>
      <c r="J56" s="1996"/>
      <c r="K56" s="1994"/>
      <c r="L56" s="1996"/>
    </row>
    <row r="57" spans="1:12" ht="15" thickBot="1" x14ac:dyDescent="0.4">
      <c r="A57" s="1301">
        <v>41</v>
      </c>
      <c r="B57" s="1997" t="s">
        <v>472</v>
      </c>
      <c r="C57" s="1998"/>
      <c r="D57" s="1497" t="s">
        <v>3617</v>
      </c>
      <c r="E57" s="1486">
        <v>1</v>
      </c>
      <c r="F57" s="1164" t="s">
        <v>10</v>
      </c>
      <c r="G57" s="1487">
        <v>7300</v>
      </c>
      <c r="H57" s="1488">
        <f>G57*E57</f>
        <v>7300</v>
      </c>
      <c r="I57" s="1487">
        <v>7435</v>
      </c>
      <c r="J57" s="1488">
        <f>I57*E57</f>
        <v>7435</v>
      </c>
      <c r="K57" s="1487">
        <v>10800</v>
      </c>
      <c r="L57" s="1488">
        <f>K57*E57</f>
        <v>10800</v>
      </c>
    </row>
    <row r="58" spans="1:12" ht="15" thickBot="1" x14ac:dyDescent="0.4">
      <c r="A58" s="1301">
        <v>42</v>
      </c>
      <c r="B58" s="1997" t="s">
        <v>472</v>
      </c>
      <c r="C58" s="1998"/>
      <c r="D58" s="1497" t="s">
        <v>3618</v>
      </c>
      <c r="E58" s="1486">
        <v>3</v>
      </c>
      <c r="F58" s="1164" t="s">
        <v>10</v>
      </c>
      <c r="G58" s="1487">
        <v>1700</v>
      </c>
      <c r="H58" s="1488">
        <f t="shared" ref="H58:H62" si="15">G58*E58</f>
        <v>5100</v>
      </c>
      <c r="I58" s="1487">
        <v>11100</v>
      </c>
      <c r="J58" s="1488">
        <f t="shared" ref="J58:J62" si="16">I58*E58</f>
        <v>33300</v>
      </c>
      <c r="K58" s="1487">
        <v>16200</v>
      </c>
      <c r="L58" s="1488">
        <f t="shared" ref="L58:L62" si="17">K58*E58</f>
        <v>48600</v>
      </c>
    </row>
    <row r="59" spans="1:12" ht="15" thickBot="1" x14ac:dyDescent="0.4">
      <c r="A59" s="1301">
        <v>43</v>
      </c>
      <c r="B59" s="1997" t="s">
        <v>472</v>
      </c>
      <c r="C59" s="1998"/>
      <c r="D59" s="1497" t="s">
        <v>3619</v>
      </c>
      <c r="E59" s="1486">
        <v>3</v>
      </c>
      <c r="F59" s="1164" t="s">
        <v>10</v>
      </c>
      <c r="G59" s="1487">
        <v>92</v>
      </c>
      <c r="H59" s="1488">
        <f t="shared" si="15"/>
        <v>276</v>
      </c>
      <c r="I59" s="1487">
        <v>83</v>
      </c>
      <c r="J59" s="1488">
        <f t="shared" si="16"/>
        <v>249</v>
      </c>
      <c r="K59" s="1487">
        <v>2025</v>
      </c>
      <c r="L59" s="1488">
        <f t="shared" si="17"/>
        <v>6075</v>
      </c>
    </row>
    <row r="60" spans="1:12" ht="15" thickBot="1" x14ac:dyDescent="0.4">
      <c r="A60" s="1301">
        <v>44</v>
      </c>
      <c r="B60" s="1997" t="s">
        <v>472</v>
      </c>
      <c r="C60" s="1998"/>
      <c r="D60" s="1497" t="s">
        <v>3620</v>
      </c>
      <c r="E60" s="1486">
        <v>1</v>
      </c>
      <c r="F60" s="1164" t="s">
        <v>10</v>
      </c>
      <c r="G60" s="1487">
        <v>1670</v>
      </c>
      <c r="H60" s="1488">
        <f t="shared" si="15"/>
        <v>1670</v>
      </c>
      <c r="I60" s="1487">
        <v>1696</v>
      </c>
      <c r="J60" s="1488">
        <f t="shared" si="16"/>
        <v>1696</v>
      </c>
      <c r="K60" s="1487">
        <v>2025</v>
      </c>
      <c r="L60" s="1488">
        <f t="shared" si="17"/>
        <v>2025</v>
      </c>
    </row>
    <row r="61" spans="1:12" ht="15" thickBot="1" x14ac:dyDescent="0.4">
      <c r="A61" s="1301">
        <v>45</v>
      </c>
      <c r="B61" s="1997" t="s">
        <v>472</v>
      </c>
      <c r="C61" s="1998"/>
      <c r="D61" s="1497" t="s">
        <v>3621</v>
      </c>
      <c r="E61" s="1486">
        <v>1</v>
      </c>
      <c r="F61" s="1164" t="s">
        <v>10</v>
      </c>
      <c r="G61" s="1487">
        <v>10400</v>
      </c>
      <c r="H61" s="1488">
        <f t="shared" si="15"/>
        <v>10400</v>
      </c>
      <c r="I61" s="1487">
        <v>10566</v>
      </c>
      <c r="J61" s="1488">
        <f t="shared" si="16"/>
        <v>10566</v>
      </c>
      <c r="K61" s="1487">
        <v>8775</v>
      </c>
      <c r="L61" s="1488">
        <f t="shared" si="17"/>
        <v>8775</v>
      </c>
    </row>
    <row r="62" spans="1:12" ht="15" thickBot="1" x14ac:dyDescent="0.4">
      <c r="A62" s="1301">
        <v>46</v>
      </c>
      <c r="B62" s="1997" t="s">
        <v>472</v>
      </c>
      <c r="C62" s="1998"/>
      <c r="D62" s="1497" t="s">
        <v>3622</v>
      </c>
      <c r="E62" s="1486">
        <v>1</v>
      </c>
      <c r="F62" s="1164" t="s">
        <v>10</v>
      </c>
      <c r="G62" s="1487">
        <v>375</v>
      </c>
      <c r="H62" s="1488">
        <f t="shared" si="15"/>
        <v>375</v>
      </c>
      <c r="I62" s="1487">
        <v>378</v>
      </c>
      <c r="J62" s="1488">
        <f t="shared" si="16"/>
        <v>378</v>
      </c>
      <c r="K62" s="1487">
        <v>675</v>
      </c>
      <c r="L62" s="1488">
        <f t="shared" si="17"/>
        <v>675</v>
      </c>
    </row>
    <row r="63" spans="1:12" x14ac:dyDescent="0.35">
      <c r="A63" s="2001">
        <v>47</v>
      </c>
      <c r="B63" s="2003" t="s">
        <v>3609</v>
      </c>
      <c r="C63" s="2004"/>
      <c r="D63" s="2007" t="s">
        <v>3623</v>
      </c>
      <c r="E63" s="1999">
        <v>4</v>
      </c>
      <c r="F63" s="2001" t="s">
        <v>10</v>
      </c>
      <c r="G63" s="1993">
        <v>3780</v>
      </c>
      <c r="H63" s="1995">
        <f>G63*E63</f>
        <v>15120</v>
      </c>
      <c r="I63" s="1993">
        <v>3850</v>
      </c>
      <c r="J63" s="1995">
        <f>I63*E63</f>
        <v>15400</v>
      </c>
      <c r="K63" s="1993">
        <v>17250</v>
      </c>
      <c r="L63" s="1995">
        <f>K63*E63</f>
        <v>69000</v>
      </c>
    </row>
    <row r="64" spans="1:12" ht="15" thickBot="1" x14ac:dyDescent="0.4">
      <c r="A64" s="2002"/>
      <c r="B64" s="2005" t="s">
        <v>472</v>
      </c>
      <c r="C64" s="2006"/>
      <c r="D64" s="2008"/>
      <c r="E64" s="2000"/>
      <c r="F64" s="2002"/>
      <c r="G64" s="1994"/>
      <c r="H64" s="1996"/>
      <c r="I64" s="1994"/>
      <c r="J64" s="1996"/>
      <c r="K64" s="1994"/>
      <c r="L64" s="1996"/>
    </row>
    <row r="65" spans="1:12" ht="15" thickBot="1" x14ac:dyDescent="0.4">
      <c r="A65" s="1301">
        <v>48</v>
      </c>
      <c r="B65" s="1997" t="s">
        <v>472</v>
      </c>
      <c r="C65" s="1998"/>
      <c r="D65" s="1497" t="s">
        <v>3624</v>
      </c>
      <c r="E65" s="1486">
        <v>1</v>
      </c>
      <c r="F65" s="1164" t="s">
        <v>10</v>
      </c>
      <c r="G65" s="1487">
        <v>1590</v>
      </c>
      <c r="H65" s="1488">
        <f>G65*E65</f>
        <v>1590</v>
      </c>
      <c r="I65" s="1487">
        <v>1618</v>
      </c>
      <c r="J65" s="1488">
        <f>I65*E65</f>
        <v>1618</v>
      </c>
      <c r="K65" s="1487">
        <v>1350</v>
      </c>
      <c r="L65" s="1488">
        <f>K65*E65</f>
        <v>1350</v>
      </c>
    </row>
    <row r="66" spans="1:12" ht="15" thickBot="1" x14ac:dyDescent="0.4">
      <c r="A66" s="1301">
        <v>49</v>
      </c>
      <c r="B66" s="1997" t="s">
        <v>472</v>
      </c>
      <c r="C66" s="1998"/>
      <c r="D66" s="1497" t="s">
        <v>3625</v>
      </c>
      <c r="E66" s="1486">
        <v>2</v>
      </c>
      <c r="F66" s="1164" t="s">
        <v>10</v>
      </c>
      <c r="G66" s="1487">
        <v>810</v>
      </c>
      <c r="H66" s="1488">
        <f t="shared" ref="H66:H85" si="18">G66*E66</f>
        <v>1620</v>
      </c>
      <c r="I66" s="1487">
        <v>825</v>
      </c>
      <c r="J66" s="1488">
        <f t="shared" ref="J66:J85" si="19">I66*E66</f>
        <v>1650</v>
      </c>
      <c r="K66" s="1487">
        <v>2700</v>
      </c>
      <c r="L66" s="1488">
        <f t="shared" ref="L66:L85" si="20">K66*E66</f>
        <v>5400</v>
      </c>
    </row>
    <row r="67" spans="1:12" ht="15" thickBot="1" x14ac:dyDescent="0.4">
      <c r="A67" s="1301">
        <v>50</v>
      </c>
      <c r="B67" s="1997" t="s">
        <v>472</v>
      </c>
      <c r="C67" s="1998"/>
      <c r="D67" s="1497" t="s">
        <v>3626</v>
      </c>
      <c r="E67" s="1486">
        <v>1</v>
      </c>
      <c r="F67" s="1164" t="s">
        <v>10</v>
      </c>
      <c r="G67" s="1487">
        <v>2800</v>
      </c>
      <c r="H67" s="1488">
        <f t="shared" si="18"/>
        <v>2800</v>
      </c>
      <c r="I67" s="1487">
        <v>2857</v>
      </c>
      <c r="J67" s="1488">
        <f t="shared" si="19"/>
        <v>2857</v>
      </c>
      <c r="K67" s="1487">
        <v>3375</v>
      </c>
      <c r="L67" s="1488">
        <f t="shared" si="20"/>
        <v>3375</v>
      </c>
    </row>
    <row r="68" spans="1:12" ht="15" thickBot="1" x14ac:dyDescent="0.4">
      <c r="A68" s="1301">
        <v>51</v>
      </c>
      <c r="B68" s="1997" t="s">
        <v>472</v>
      </c>
      <c r="C68" s="1998"/>
      <c r="D68" s="1497" t="s">
        <v>3627</v>
      </c>
      <c r="E68" s="1486">
        <v>1</v>
      </c>
      <c r="F68" s="1164" t="s">
        <v>10</v>
      </c>
      <c r="G68" s="1487">
        <v>390</v>
      </c>
      <c r="H68" s="1488">
        <f t="shared" si="18"/>
        <v>390</v>
      </c>
      <c r="I68" s="1487">
        <v>392</v>
      </c>
      <c r="J68" s="1488">
        <f t="shared" si="19"/>
        <v>392</v>
      </c>
      <c r="K68" s="1487">
        <v>675</v>
      </c>
      <c r="L68" s="1488">
        <f t="shared" si="20"/>
        <v>675</v>
      </c>
    </row>
    <row r="69" spans="1:12" ht="15" thickBot="1" x14ac:dyDescent="0.4">
      <c r="A69" s="1301">
        <v>52</v>
      </c>
      <c r="B69" s="1997" t="s">
        <v>3628</v>
      </c>
      <c r="C69" s="1998"/>
      <c r="D69" s="1497" t="s">
        <v>3629</v>
      </c>
      <c r="E69" s="1486">
        <v>4</v>
      </c>
      <c r="F69" s="1164" t="s">
        <v>10</v>
      </c>
      <c r="G69" s="1487">
        <v>76</v>
      </c>
      <c r="H69" s="1488">
        <f t="shared" si="18"/>
        <v>304</v>
      </c>
      <c r="I69" s="1487">
        <v>77</v>
      </c>
      <c r="J69" s="1488">
        <f t="shared" si="19"/>
        <v>308</v>
      </c>
      <c r="K69" s="1487">
        <v>1620</v>
      </c>
      <c r="L69" s="1488">
        <f t="shared" si="20"/>
        <v>6480</v>
      </c>
    </row>
    <row r="70" spans="1:12" ht="15" thickBot="1" x14ac:dyDescent="0.4">
      <c r="A70" s="1301">
        <v>53</v>
      </c>
      <c r="B70" s="1997" t="s">
        <v>472</v>
      </c>
      <c r="C70" s="1998"/>
      <c r="D70" s="1497" t="s">
        <v>3630</v>
      </c>
      <c r="E70" s="1486">
        <v>1</v>
      </c>
      <c r="F70" s="1164" t="s">
        <v>10</v>
      </c>
      <c r="G70" s="1487">
        <v>1460</v>
      </c>
      <c r="H70" s="1488">
        <f t="shared" si="18"/>
        <v>1460</v>
      </c>
      <c r="I70" s="1487">
        <v>1478</v>
      </c>
      <c r="J70" s="1488">
        <f t="shared" si="19"/>
        <v>1478</v>
      </c>
      <c r="K70" s="1487">
        <v>6750</v>
      </c>
      <c r="L70" s="1488">
        <f t="shared" si="20"/>
        <v>6750</v>
      </c>
    </row>
    <row r="71" spans="1:12" ht="15" thickBot="1" x14ac:dyDescent="0.4">
      <c r="A71" s="1301">
        <v>54</v>
      </c>
      <c r="B71" s="1997" t="s">
        <v>472</v>
      </c>
      <c r="C71" s="1998"/>
      <c r="D71" s="1497" t="s">
        <v>3631</v>
      </c>
      <c r="E71" s="1486">
        <v>1</v>
      </c>
      <c r="F71" s="1164" t="s">
        <v>10</v>
      </c>
      <c r="G71" s="1487">
        <v>1220</v>
      </c>
      <c r="H71" s="1488">
        <f t="shared" si="18"/>
        <v>1220</v>
      </c>
      <c r="I71" s="1487">
        <v>1239</v>
      </c>
      <c r="J71" s="1488">
        <f t="shared" si="19"/>
        <v>1239</v>
      </c>
      <c r="K71" s="1487">
        <v>6750</v>
      </c>
      <c r="L71" s="1488">
        <f t="shared" si="20"/>
        <v>6750</v>
      </c>
    </row>
    <row r="72" spans="1:12" ht="15" thickBot="1" x14ac:dyDescent="0.4">
      <c r="A72" s="1301">
        <v>55</v>
      </c>
      <c r="B72" s="1997" t="s">
        <v>472</v>
      </c>
      <c r="C72" s="1998"/>
      <c r="D72" s="1497" t="s">
        <v>3632</v>
      </c>
      <c r="E72" s="1486">
        <v>1</v>
      </c>
      <c r="F72" s="1164" t="s">
        <v>10</v>
      </c>
      <c r="G72" s="1487">
        <v>5300</v>
      </c>
      <c r="H72" s="1488">
        <f t="shared" si="18"/>
        <v>5300</v>
      </c>
      <c r="I72" s="1487">
        <v>5360</v>
      </c>
      <c r="J72" s="1488">
        <f t="shared" si="19"/>
        <v>5360</v>
      </c>
      <c r="K72" s="1487">
        <v>5400</v>
      </c>
      <c r="L72" s="1488">
        <f t="shared" si="20"/>
        <v>5400</v>
      </c>
    </row>
    <row r="73" spans="1:12" ht="15" thickBot="1" x14ac:dyDescent="0.4">
      <c r="A73" s="1301">
        <v>56</v>
      </c>
      <c r="B73" s="1997" t="s">
        <v>472</v>
      </c>
      <c r="C73" s="1998"/>
      <c r="D73" s="1497" t="s">
        <v>3633</v>
      </c>
      <c r="E73" s="1486">
        <v>2</v>
      </c>
      <c r="F73" s="1164" t="s">
        <v>10</v>
      </c>
      <c r="G73" s="1487">
        <v>60</v>
      </c>
      <c r="H73" s="1488">
        <f t="shared" si="18"/>
        <v>120</v>
      </c>
      <c r="I73" s="1487">
        <v>60</v>
      </c>
      <c r="J73" s="1488">
        <f t="shared" si="19"/>
        <v>120</v>
      </c>
      <c r="K73" s="1487">
        <v>675</v>
      </c>
      <c r="L73" s="1488">
        <f t="shared" si="20"/>
        <v>1350</v>
      </c>
    </row>
    <row r="74" spans="1:12" ht="15" thickBot="1" x14ac:dyDescent="0.4">
      <c r="A74" s="1301">
        <v>57</v>
      </c>
      <c r="B74" s="1997" t="s">
        <v>472</v>
      </c>
      <c r="C74" s="1998"/>
      <c r="D74" s="1497" t="s">
        <v>3286</v>
      </c>
      <c r="E74" s="1486">
        <v>2000</v>
      </c>
      <c r="F74" s="1164" t="s">
        <v>3</v>
      </c>
      <c r="G74" s="1487">
        <v>15</v>
      </c>
      <c r="H74" s="1488">
        <f t="shared" si="18"/>
        <v>30000</v>
      </c>
      <c r="I74" s="1487">
        <v>14.85</v>
      </c>
      <c r="J74" s="1488">
        <f t="shared" si="19"/>
        <v>29700</v>
      </c>
      <c r="K74" s="1487">
        <v>15</v>
      </c>
      <c r="L74" s="1488">
        <f t="shared" si="20"/>
        <v>30000</v>
      </c>
    </row>
    <row r="75" spans="1:12" ht="15" thickBot="1" x14ac:dyDescent="0.4">
      <c r="A75" s="1301">
        <v>58</v>
      </c>
      <c r="B75" s="1997" t="s">
        <v>472</v>
      </c>
      <c r="C75" s="1998"/>
      <c r="D75" s="1497" t="s">
        <v>3634</v>
      </c>
      <c r="E75" s="1486">
        <v>1000</v>
      </c>
      <c r="F75" s="1164" t="s">
        <v>3</v>
      </c>
      <c r="G75" s="1487">
        <v>2.4</v>
      </c>
      <c r="H75" s="1488">
        <f t="shared" si="18"/>
        <v>2400</v>
      </c>
      <c r="I75" s="1487">
        <v>2.42</v>
      </c>
      <c r="J75" s="1488">
        <f t="shared" si="19"/>
        <v>2420</v>
      </c>
      <c r="K75" s="1487">
        <v>2.7</v>
      </c>
      <c r="L75" s="1488">
        <f t="shared" si="20"/>
        <v>2700</v>
      </c>
    </row>
    <row r="76" spans="1:12" ht="15" thickBot="1" x14ac:dyDescent="0.4">
      <c r="A76" s="1301">
        <v>59</v>
      </c>
      <c r="B76" s="1997" t="s">
        <v>472</v>
      </c>
      <c r="C76" s="1998"/>
      <c r="D76" s="1497" t="s">
        <v>3635</v>
      </c>
      <c r="E76" s="1486">
        <v>400</v>
      </c>
      <c r="F76" s="1164" t="s">
        <v>3</v>
      </c>
      <c r="G76" s="1487">
        <v>3.5</v>
      </c>
      <c r="H76" s="1488">
        <f t="shared" si="18"/>
        <v>1400</v>
      </c>
      <c r="I76" s="1487">
        <v>3.52</v>
      </c>
      <c r="J76" s="1488">
        <f t="shared" si="19"/>
        <v>1408</v>
      </c>
      <c r="K76" s="1487">
        <v>13</v>
      </c>
      <c r="L76" s="1488">
        <f t="shared" si="20"/>
        <v>5200</v>
      </c>
    </row>
    <row r="77" spans="1:12" ht="15" thickBot="1" x14ac:dyDescent="0.4">
      <c r="A77" s="1301">
        <v>60</v>
      </c>
      <c r="B77" s="1997" t="s">
        <v>472</v>
      </c>
      <c r="C77" s="1998"/>
      <c r="D77" s="1497" t="s">
        <v>2904</v>
      </c>
      <c r="E77" s="1486">
        <v>1200</v>
      </c>
      <c r="F77" s="1164" t="s">
        <v>3</v>
      </c>
      <c r="G77" s="1487">
        <v>6.2</v>
      </c>
      <c r="H77" s="1488">
        <f t="shared" si="18"/>
        <v>7440</v>
      </c>
      <c r="I77" s="1487">
        <v>6.27</v>
      </c>
      <c r="J77" s="1488">
        <f t="shared" si="19"/>
        <v>7523.9999999999991</v>
      </c>
      <c r="K77" s="1487">
        <v>7.5</v>
      </c>
      <c r="L77" s="1488">
        <f t="shared" si="20"/>
        <v>9000</v>
      </c>
    </row>
    <row r="78" spans="1:12" ht="15" thickBot="1" x14ac:dyDescent="0.4">
      <c r="A78" s="1301">
        <v>61</v>
      </c>
      <c r="B78" s="1997" t="s">
        <v>472</v>
      </c>
      <c r="C78" s="1998"/>
      <c r="D78" s="1497" t="s">
        <v>2906</v>
      </c>
      <c r="E78" s="1486">
        <v>3000</v>
      </c>
      <c r="F78" s="1164" t="s">
        <v>3</v>
      </c>
      <c r="G78" s="1487">
        <v>1.7</v>
      </c>
      <c r="H78" s="1488">
        <f t="shared" si="18"/>
        <v>5100</v>
      </c>
      <c r="I78" s="1487">
        <v>1.73</v>
      </c>
      <c r="J78" s="1488">
        <f t="shared" si="19"/>
        <v>5190</v>
      </c>
      <c r="K78" s="1487">
        <v>2.5</v>
      </c>
      <c r="L78" s="1488">
        <f t="shared" si="20"/>
        <v>7500</v>
      </c>
    </row>
    <row r="79" spans="1:12" ht="15" thickBot="1" x14ac:dyDescent="0.4">
      <c r="A79" s="1301">
        <v>62</v>
      </c>
      <c r="B79" s="1997" t="s">
        <v>472</v>
      </c>
      <c r="C79" s="1998"/>
      <c r="D79" s="1497" t="s">
        <v>2918</v>
      </c>
      <c r="E79" s="1486">
        <v>1000</v>
      </c>
      <c r="F79" s="1164" t="s">
        <v>3</v>
      </c>
      <c r="G79" s="1487">
        <v>1.4</v>
      </c>
      <c r="H79" s="1488">
        <f t="shared" si="18"/>
        <v>1400</v>
      </c>
      <c r="I79" s="1487">
        <v>1.33</v>
      </c>
      <c r="J79" s="1488">
        <f t="shared" si="19"/>
        <v>1330</v>
      </c>
      <c r="K79" s="1487">
        <v>2</v>
      </c>
      <c r="L79" s="1488">
        <f t="shared" si="20"/>
        <v>2000</v>
      </c>
    </row>
    <row r="80" spans="1:12" ht="15" thickBot="1" x14ac:dyDescent="0.4">
      <c r="A80" s="1301">
        <v>63</v>
      </c>
      <c r="B80" s="1997" t="s">
        <v>472</v>
      </c>
      <c r="C80" s="1998"/>
      <c r="D80" s="1497" t="s">
        <v>3636</v>
      </c>
      <c r="E80" s="1486">
        <v>2</v>
      </c>
      <c r="F80" s="1164" t="s">
        <v>10</v>
      </c>
      <c r="G80" s="1487">
        <v>760</v>
      </c>
      <c r="H80" s="1488">
        <f t="shared" si="18"/>
        <v>1520</v>
      </c>
      <c r="I80" s="1487">
        <v>770</v>
      </c>
      <c r="J80" s="1488">
        <f t="shared" si="19"/>
        <v>1540</v>
      </c>
      <c r="K80" s="1487">
        <v>1600</v>
      </c>
      <c r="L80" s="1488">
        <f t="shared" si="20"/>
        <v>3200</v>
      </c>
    </row>
    <row r="81" spans="1:12" ht="15" thickBot="1" x14ac:dyDescent="0.4">
      <c r="A81" s="1301">
        <v>64</v>
      </c>
      <c r="B81" s="1997" t="s">
        <v>472</v>
      </c>
      <c r="C81" s="1998"/>
      <c r="D81" s="1497" t="s">
        <v>3637</v>
      </c>
      <c r="E81" s="1486">
        <v>2</v>
      </c>
      <c r="F81" s="1164" t="s">
        <v>10</v>
      </c>
      <c r="G81" s="1487">
        <v>690</v>
      </c>
      <c r="H81" s="1488">
        <f t="shared" si="18"/>
        <v>1380</v>
      </c>
      <c r="I81" s="1487">
        <v>698.5</v>
      </c>
      <c r="J81" s="1488">
        <f t="shared" si="19"/>
        <v>1397</v>
      </c>
      <c r="K81" s="1487">
        <v>1600</v>
      </c>
      <c r="L81" s="1488">
        <f t="shared" si="20"/>
        <v>3200</v>
      </c>
    </row>
    <row r="82" spans="1:12" ht="15" thickBot="1" x14ac:dyDescent="0.4">
      <c r="A82" s="1301">
        <v>65</v>
      </c>
      <c r="B82" s="1997" t="s">
        <v>472</v>
      </c>
      <c r="C82" s="1998"/>
      <c r="D82" s="1497" t="s">
        <v>3638</v>
      </c>
      <c r="E82" s="1486">
        <v>1000</v>
      </c>
      <c r="F82" s="1164" t="s">
        <v>3</v>
      </c>
      <c r="G82" s="1487">
        <v>0.6</v>
      </c>
      <c r="H82" s="1488">
        <f t="shared" si="18"/>
        <v>600</v>
      </c>
      <c r="I82" s="1487">
        <v>0.59</v>
      </c>
      <c r="J82" s="1488">
        <f t="shared" si="19"/>
        <v>590</v>
      </c>
      <c r="K82" s="1487">
        <v>0.65</v>
      </c>
      <c r="L82" s="1488">
        <f t="shared" si="20"/>
        <v>650</v>
      </c>
    </row>
    <row r="83" spans="1:12" ht="15" thickBot="1" x14ac:dyDescent="0.4">
      <c r="A83" s="1301">
        <v>66</v>
      </c>
      <c r="B83" s="1997" t="s">
        <v>472</v>
      </c>
      <c r="C83" s="1998"/>
      <c r="D83" s="1497" t="s">
        <v>3298</v>
      </c>
      <c r="E83" s="1486">
        <v>1</v>
      </c>
      <c r="F83" s="1164" t="s">
        <v>10</v>
      </c>
      <c r="G83" s="1487">
        <v>605</v>
      </c>
      <c r="H83" s="1488">
        <f t="shared" si="18"/>
        <v>605</v>
      </c>
      <c r="I83" s="1487">
        <v>612</v>
      </c>
      <c r="J83" s="1488">
        <f t="shared" si="19"/>
        <v>612</v>
      </c>
      <c r="K83" s="1487">
        <v>575</v>
      </c>
      <c r="L83" s="1488">
        <f t="shared" si="20"/>
        <v>575</v>
      </c>
    </row>
    <row r="84" spans="1:12" ht="15" thickBot="1" x14ac:dyDescent="0.4">
      <c r="A84" s="1301">
        <v>67</v>
      </c>
      <c r="B84" s="1997" t="s">
        <v>472</v>
      </c>
      <c r="C84" s="1998"/>
      <c r="D84" s="1497" t="s">
        <v>3299</v>
      </c>
      <c r="E84" s="1486">
        <v>1</v>
      </c>
      <c r="F84" s="1164" t="s">
        <v>10</v>
      </c>
      <c r="G84" s="1487">
        <v>8010</v>
      </c>
      <c r="H84" s="1488">
        <f t="shared" si="18"/>
        <v>8010</v>
      </c>
      <c r="I84" s="1487">
        <v>8163</v>
      </c>
      <c r="J84" s="1488">
        <f t="shared" si="19"/>
        <v>8163</v>
      </c>
      <c r="K84" s="1487">
        <v>1650</v>
      </c>
      <c r="L84" s="1488">
        <f t="shared" si="20"/>
        <v>1650</v>
      </c>
    </row>
    <row r="85" spans="1:12" ht="15" thickBot="1" x14ac:dyDescent="0.4">
      <c r="A85" s="1301">
        <v>68</v>
      </c>
      <c r="B85" s="1997" t="s">
        <v>472</v>
      </c>
      <c r="C85" s="1998"/>
      <c r="D85" s="1497" t="s">
        <v>3639</v>
      </c>
      <c r="E85" s="1486">
        <v>1</v>
      </c>
      <c r="F85" s="1164" t="s">
        <v>10</v>
      </c>
      <c r="G85" s="1487">
        <v>620</v>
      </c>
      <c r="H85" s="1488">
        <f t="shared" si="18"/>
        <v>620</v>
      </c>
      <c r="I85" s="1487">
        <v>613</v>
      </c>
      <c r="J85" s="1488">
        <f t="shared" si="19"/>
        <v>613</v>
      </c>
      <c r="K85" s="1487">
        <v>4050</v>
      </c>
      <c r="L85" s="1488">
        <f t="shared" si="20"/>
        <v>4050</v>
      </c>
    </row>
    <row r="86" spans="1:12" x14ac:dyDescent="0.35">
      <c r="A86" s="2001">
        <v>69</v>
      </c>
      <c r="B86" s="2003" t="s">
        <v>472</v>
      </c>
      <c r="C86" s="2004"/>
      <c r="D86" s="2007" t="s">
        <v>3640</v>
      </c>
      <c r="E86" s="1999">
        <v>1</v>
      </c>
      <c r="F86" s="2001" t="s">
        <v>10</v>
      </c>
      <c r="G86" s="1993">
        <v>640</v>
      </c>
      <c r="H86" s="1995">
        <f>G86*E86</f>
        <v>640</v>
      </c>
      <c r="I86" s="1993">
        <v>649</v>
      </c>
      <c r="J86" s="1995">
        <f>I86*E86</f>
        <v>649</v>
      </c>
      <c r="K86" s="1993">
        <v>4050</v>
      </c>
      <c r="L86" s="1995">
        <f>K86*E86</f>
        <v>4050</v>
      </c>
    </row>
    <row r="87" spans="1:12" ht="15" thickBot="1" x14ac:dyDescent="0.4">
      <c r="A87" s="2002"/>
      <c r="B87" s="2005"/>
      <c r="C87" s="2006"/>
      <c r="D87" s="2008"/>
      <c r="E87" s="2000"/>
      <c r="F87" s="2002"/>
      <c r="G87" s="1994"/>
      <c r="H87" s="1996"/>
      <c r="I87" s="1994"/>
      <c r="J87" s="1996"/>
      <c r="K87" s="1994"/>
      <c r="L87" s="1996"/>
    </row>
    <row r="88" spans="1:12" ht="15" thickBot="1" x14ac:dyDescent="0.4">
      <c r="A88" s="1301">
        <v>70</v>
      </c>
      <c r="B88" s="1997" t="s">
        <v>472</v>
      </c>
      <c r="C88" s="1998"/>
      <c r="D88" s="1497" t="s">
        <v>3641</v>
      </c>
      <c r="E88" s="1486">
        <v>1</v>
      </c>
      <c r="F88" s="1164" t="s">
        <v>10</v>
      </c>
      <c r="G88" s="1487">
        <v>1545</v>
      </c>
      <c r="H88" s="1488">
        <f>G88*E88</f>
        <v>1545</v>
      </c>
      <c r="I88" s="1487">
        <v>1569</v>
      </c>
      <c r="J88" s="1488">
        <f>I88*E88</f>
        <v>1569</v>
      </c>
      <c r="K88" s="1487">
        <v>4050</v>
      </c>
      <c r="L88" s="1488">
        <f>K88*E88</f>
        <v>4050</v>
      </c>
    </row>
    <row r="89" spans="1:12" ht="15" thickBot="1" x14ac:dyDescent="0.4">
      <c r="A89" s="1301">
        <v>71</v>
      </c>
      <c r="B89" s="1997" t="s">
        <v>472</v>
      </c>
      <c r="C89" s="1998"/>
      <c r="D89" s="1497" t="s">
        <v>3302</v>
      </c>
      <c r="E89" s="1486">
        <v>1</v>
      </c>
      <c r="F89" s="1164" t="s">
        <v>10</v>
      </c>
      <c r="G89" s="1487">
        <v>1560</v>
      </c>
      <c r="H89" s="1488">
        <f t="shared" ref="H89:H96" si="21">G89*E89</f>
        <v>1560</v>
      </c>
      <c r="I89" s="1487">
        <v>1584</v>
      </c>
      <c r="J89" s="1488">
        <f t="shared" ref="J89:J96" si="22">I89*E89</f>
        <v>1584</v>
      </c>
      <c r="K89" s="1487">
        <v>2300</v>
      </c>
      <c r="L89" s="1488">
        <f t="shared" ref="L89:L96" si="23">K89*E89</f>
        <v>2300</v>
      </c>
    </row>
    <row r="90" spans="1:12" ht="15" thickBot="1" x14ac:dyDescent="0.4">
      <c r="A90" s="1301">
        <v>72</v>
      </c>
      <c r="B90" s="1997" t="s">
        <v>472</v>
      </c>
      <c r="C90" s="1998"/>
      <c r="D90" s="1497" t="s">
        <v>3642</v>
      </c>
      <c r="E90" s="1486">
        <v>1</v>
      </c>
      <c r="F90" s="1164" t="s">
        <v>10</v>
      </c>
      <c r="G90" s="1487">
        <v>1300</v>
      </c>
      <c r="H90" s="1488">
        <f t="shared" si="21"/>
        <v>1300</v>
      </c>
      <c r="I90" s="1487">
        <v>1316</v>
      </c>
      <c r="J90" s="1488">
        <f t="shared" si="22"/>
        <v>1316</v>
      </c>
      <c r="K90" s="1487">
        <v>2300</v>
      </c>
      <c r="L90" s="1488">
        <f t="shared" si="23"/>
        <v>2300</v>
      </c>
    </row>
    <row r="91" spans="1:12" ht="15" thickBot="1" x14ac:dyDescent="0.4">
      <c r="A91" s="1301">
        <v>73</v>
      </c>
      <c r="B91" s="1997" t="s">
        <v>472</v>
      </c>
      <c r="C91" s="1998"/>
      <c r="D91" s="1497" t="s">
        <v>3330</v>
      </c>
      <c r="E91" s="1486">
        <v>2000</v>
      </c>
      <c r="F91" s="1164" t="s">
        <v>3</v>
      </c>
      <c r="G91" s="1487">
        <v>5.8</v>
      </c>
      <c r="H91" s="1488">
        <f t="shared" si="21"/>
        <v>11600</v>
      </c>
      <c r="I91" s="1487">
        <v>5.89</v>
      </c>
      <c r="J91" s="1488">
        <f t="shared" si="22"/>
        <v>11780</v>
      </c>
      <c r="K91" s="1487">
        <v>12</v>
      </c>
      <c r="L91" s="1488">
        <f t="shared" si="23"/>
        <v>24000</v>
      </c>
    </row>
    <row r="92" spans="1:12" ht="15" thickBot="1" x14ac:dyDescent="0.4">
      <c r="A92" s="1301">
        <v>74</v>
      </c>
      <c r="B92" s="1997" t="s">
        <v>472</v>
      </c>
      <c r="C92" s="1998"/>
      <c r="D92" s="1497" t="s">
        <v>3643</v>
      </c>
      <c r="E92" s="1486">
        <v>100</v>
      </c>
      <c r="F92" s="1164" t="s">
        <v>3</v>
      </c>
      <c r="G92" s="1487">
        <v>12.7</v>
      </c>
      <c r="H92" s="1488">
        <f t="shared" si="21"/>
        <v>1270</v>
      </c>
      <c r="I92" s="1487">
        <v>12.87</v>
      </c>
      <c r="J92" s="1488">
        <f t="shared" si="22"/>
        <v>1287</v>
      </c>
      <c r="K92" s="1487">
        <v>32.5</v>
      </c>
      <c r="L92" s="1488">
        <f t="shared" si="23"/>
        <v>3250</v>
      </c>
    </row>
    <row r="93" spans="1:12" ht="15" thickBot="1" x14ac:dyDescent="0.4">
      <c r="A93" s="1301">
        <v>75</v>
      </c>
      <c r="B93" s="1997" t="s">
        <v>472</v>
      </c>
      <c r="C93" s="1998"/>
      <c r="D93" s="1497" t="s">
        <v>2898</v>
      </c>
      <c r="E93" s="1486">
        <v>7000</v>
      </c>
      <c r="F93" s="1164" t="s">
        <v>3</v>
      </c>
      <c r="G93" s="1487">
        <v>0.65</v>
      </c>
      <c r="H93" s="1488">
        <f t="shared" si="21"/>
        <v>4550</v>
      </c>
      <c r="I93" s="1487">
        <v>0.63</v>
      </c>
      <c r="J93" s="1488">
        <f t="shared" si="22"/>
        <v>4410</v>
      </c>
      <c r="K93" s="1487">
        <v>0.5</v>
      </c>
      <c r="L93" s="1488">
        <f t="shared" si="23"/>
        <v>3500</v>
      </c>
    </row>
    <row r="94" spans="1:12" ht="15" thickBot="1" x14ac:dyDescent="0.4">
      <c r="A94" s="1301">
        <v>76</v>
      </c>
      <c r="B94" s="1997" t="s">
        <v>472</v>
      </c>
      <c r="C94" s="1998"/>
      <c r="D94" s="1497" t="s">
        <v>2912</v>
      </c>
      <c r="E94" s="1486">
        <v>300</v>
      </c>
      <c r="F94" s="1164" t="s">
        <v>3</v>
      </c>
      <c r="G94" s="1487">
        <v>3.6</v>
      </c>
      <c r="H94" s="1488">
        <f t="shared" si="21"/>
        <v>1080</v>
      </c>
      <c r="I94" s="1487">
        <v>3.63</v>
      </c>
      <c r="J94" s="1488">
        <f t="shared" si="22"/>
        <v>1089</v>
      </c>
      <c r="K94" s="1487">
        <v>4</v>
      </c>
      <c r="L94" s="1488">
        <f t="shared" si="23"/>
        <v>1200</v>
      </c>
    </row>
    <row r="95" spans="1:12" ht="15" thickBot="1" x14ac:dyDescent="0.4">
      <c r="A95" s="1301">
        <v>77</v>
      </c>
      <c r="B95" s="1997" t="s">
        <v>472</v>
      </c>
      <c r="C95" s="1998"/>
      <c r="D95" s="1497" t="s">
        <v>3644</v>
      </c>
      <c r="E95" s="1486">
        <v>2</v>
      </c>
      <c r="F95" s="1164" t="s">
        <v>10</v>
      </c>
      <c r="G95" s="1487">
        <v>189</v>
      </c>
      <c r="H95" s="1488">
        <f t="shared" si="21"/>
        <v>378</v>
      </c>
      <c r="I95" s="1487">
        <v>192.5</v>
      </c>
      <c r="J95" s="1488">
        <f t="shared" si="22"/>
        <v>385</v>
      </c>
      <c r="K95" s="1487">
        <v>6.75</v>
      </c>
      <c r="L95" s="1488">
        <f t="shared" si="23"/>
        <v>13.5</v>
      </c>
    </row>
    <row r="96" spans="1:12" ht="15" thickBot="1" x14ac:dyDescent="0.4">
      <c r="A96" s="1301">
        <v>78</v>
      </c>
      <c r="B96" s="1997" t="s">
        <v>472</v>
      </c>
      <c r="C96" s="1998"/>
      <c r="D96" s="1497" t="s">
        <v>3645</v>
      </c>
      <c r="E96" s="1486">
        <v>5</v>
      </c>
      <c r="F96" s="1164" t="s">
        <v>10</v>
      </c>
      <c r="G96" s="1487">
        <v>410</v>
      </c>
      <c r="H96" s="1488">
        <f t="shared" si="21"/>
        <v>2050</v>
      </c>
      <c r="I96" s="1487">
        <v>418</v>
      </c>
      <c r="J96" s="1488">
        <f t="shared" si="22"/>
        <v>2090</v>
      </c>
      <c r="K96" s="1487">
        <v>2875</v>
      </c>
      <c r="L96" s="1488">
        <f t="shared" si="23"/>
        <v>14375</v>
      </c>
    </row>
    <row r="97" spans="1:12" ht="15" thickBot="1" x14ac:dyDescent="0.4">
      <c r="A97" s="2009" t="s">
        <v>3646</v>
      </c>
      <c r="B97" s="2010"/>
      <c r="C97" s="2010"/>
      <c r="D97" s="2010"/>
      <c r="E97" s="2010"/>
      <c r="F97" s="2010"/>
      <c r="G97" s="1487"/>
      <c r="H97" s="1488"/>
      <c r="I97" s="1487"/>
      <c r="J97" s="1488"/>
      <c r="K97" s="1487"/>
      <c r="L97" s="1488"/>
    </row>
    <row r="98" spans="1:12" x14ac:dyDescent="0.35">
      <c r="A98" s="2001">
        <v>79</v>
      </c>
      <c r="B98" s="2003">
        <v>103</v>
      </c>
      <c r="C98" s="2004"/>
      <c r="D98" s="2007" t="s">
        <v>2569</v>
      </c>
      <c r="E98" s="1999">
        <v>1</v>
      </c>
      <c r="F98" s="2001" t="s">
        <v>100</v>
      </c>
      <c r="G98" s="1993">
        <v>13000</v>
      </c>
      <c r="H98" s="1995">
        <f>G98*E98</f>
        <v>13000</v>
      </c>
      <c r="I98" s="1993">
        <v>24250</v>
      </c>
      <c r="J98" s="1995">
        <f>I98*E98</f>
        <v>24250</v>
      </c>
      <c r="K98" s="1993">
        <v>40000</v>
      </c>
      <c r="L98" s="1995">
        <f>K98*E98</f>
        <v>40000</v>
      </c>
    </row>
    <row r="99" spans="1:12" ht="15" thickBot="1" x14ac:dyDescent="0.4">
      <c r="A99" s="2002"/>
      <c r="B99" s="2005"/>
      <c r="C99" s="2006"/>
      <c r="D99" s="2008"/>
      <c r="E99" s="2000"/>
      <c r="F99" s="2002"/>
      <c r="G99" s="1994"/>
      <c r="H99" s="1996"/>
      <c r="I99" s="1994"/>
      <c r="J99" s="1996"/>
      <c r="K99" s="1994"/>
      <c r="L99" s="1996"/>
    </row>
    <row r="100" spans="1:12" ht="15" thickBot="1" x14ac:dyDescent="0.4">
      <c r="A100" s="1301">
        <v>80</v>
      </c>
      <c r="B100" s="1997">
        <v>205</v>
      </c>
      <c r="C100" s="1998"/>
      <c r="D100" s="1497" t="s">
        <v>3647</v>
      </c>
      <c r="E100" s="1486">
        <v>200</v>
      </c>
      <c r="F100" s="1164" t="s">
        <v>4</v>
      </c>
      <c r="G100" s="1487">
        <v>18</v>
      </c>
      <c r="H100" s="1488">
        <f>G100*E100</f>
        <v>3600</v>
      </c>
      <c r="I100" s="1487">
        <v>55</v>
      </c>
      <c r="J100" s="1488">
        <f>I100*E100</f>
        <v>11000</v>
      </c>
      <c r="K100" s="1487">
        <v>50</v>
      </c>
      <c r="L100" s="1488">
        <f>K100*E100</f>
        <v>10000</v>
      </c>
    </row>
    <row r="101" spans="1:12" ht="15" thickBot="1" x14ac:dyDescent="0.4">
      <c r="A101" s="1301">
        <v>81</v>
      </c>
      <c r="B101" s="1997">
        <v>616</v>
      </c>
      <c r="C101" s="1998"/>
      <c r="D101" s="1497" t="s">
        <v>3648</v>
      </c>
      <c r="E101" s="1486">
        <v>100</v>
      </c>
      <c r="F101" s="1164" t="s">
        <v>1069</v>
      </c>
      <c r="G101" s="1487">
        <v>1</v>
      </c>
      <c r="H101" s="1488">
        <f t="shared" ref="H101:H102" si="24">G101*E101</f>
        <v>100</v>
      </c>
      <c r="I101" s="1487">
        <v>1</v>
      </c>
      <c r="J101" s="1488">
        <f t="shared" ref="J101:J102" si="25">I101*E101</f>
        <v>100</v>
      </c>
      <c r="K101" s="1487">
        <v>30</v>
      </c>
      <c r="L101" s="1488">
        <f>K101*E101</f>
        <v>3000</v>
      </c>
    </row>
    <row r="102" spans="1:12" ht="15" thickBot="1" x14ac:dyDescent="0.4">
      <c r="A102" s="1301">
        <v>82</v>
      </c>
      <c r="B102" s="1997">
        <v>616</v>
      </c>
      <c r="C102" s="1998"/>
      <c r="D102" s="1497" t="s">
        <v>3649</v>
      </c>
      <c r="E102" s="1486">
        <v>2</v>
      </c>
      <c r="F102" s="1164" t="s">
        <v>3650</v>
      </c>
      <c r="G102" s="1487">
        <v>57.5</v>
      </c>
      <c r="H102" s="1488">
        <f t="shared" si="24"/>
        <v>115</v>
      </c>
      <c r="I102" s="1487">
        <v>1100</v>
      </c>
      <c r="J102" s="1488">
        <f t="shared" si="25"/>
        <v>2200</v>
      </c>
      <c r="K102" s="1487">
        <v>1200</v>
      </c>
      <c r="L102" s="1488">
        <f>K102*E102</f>
        <v>2400</v>
      </c>
    </row>
    <row r="103" spans="1:12" x14ac:dyDescent="0.35">
      <c r="A103" s="2001">
        <v>83</v>
      </c>
      <c r="B103" s="2003">
        <v>614</v>
      </c>
      <c r="C103" s="2004"/>
      <c r="D103" s="2007" t="s">
        <v>679</v>
      </c>
      <c r="E103" s="1999">
        <v>1</v>
      </c>
      <c r="F103" s="2001" t="s">
        <v>100</v>
      </c>
      <c r="G103" s="1993">
        <v>350</v>
      </c>
      <c r="H103" s="1995">
        <f>G103*E103</f>
        <v>350</v>
      </c>
      <c r="I103" s="1993">
        <v>550</v>
      </c>
      <c r="J103" s="1995">
        <f>I103*E103</f>
        <v>550</v>
      </c>
      <c r="K103" s="1993">
        <v>10000</v>
      </c>
      <c r="L103" s="1995">
        <f>K103*E103</f>
        <v>10000</v>
      </c>
    </row>
    <row r="104" spans="1:12" ht="15" thickBot="1" x14ac:dyDescent="0.4">
      <c r="A104" s="2002"/>
      <c r="B104" s="2005"/>
      <c r="C104" s="2006"/>
      <c r="D104" s="2008"/>
      <c r="E104" s="2000"/>
      <c r="F104" s="2002"/>
      <c r="G104" s="1994"/>
      <c r="H104" s="1996"/>
      <c r="I104" s="1994"/>
      <c r="J104" s="1996"/>
      <c r="K104" s="1994"/>
      <c r="L104" s="1996"/>
    </row>
    <row r="105" spans="1:12" ht="15" thickBot="1" x14ac:dyDescent="0.4">
      <c r="A105" s="1301">
        <v>84</v>
      </c>
      <c r="B105" s="1997">
        <v>619</v>
      </c>
      <c r="C105" s="1998"/>
      <c r="D105" s="1497" t="s">
        <v>3651</v>
      </c>
      <c r="E105" s="1486">
        <v>1</v>
      </c>
      <c r="F105" s="1164" t="s">
        <v>100</v>
      </c>
      <c r="G105" s="1487">
        <v>1400</v>
      </c>
      <c r="H105" s="1488">
        <f>G105*E105</f>
        <v>1400</v>
      </c>
      <c r="I105" s="1487">
        <v>5940</v>
      </c>
      <c r="J105" s="1488">
        <f>I105*E105</f>
        <v>5940</v>
      </c>
      <c r="K105" s="1487">
        <v>25000</v>
      </c>
      <c r="L105" s="1488">
        <f>K105*E105</f>
        <v>25000</v>
      </c>
    </row>
    <row r="106" spans="1:12" ht="15" thickBot="1" x14ac:dyDescent="0.4">
      <c r="A106" s="1301">
        <v>85</v>
      </c>
      <c r="B106" s="1997">
        <v>623</v>
      </c>
      <c r="C106" s="1998"/>
      <c r="D106" s="1497" t="s">
        <v>3652</v>
      </c>
      <c r="E106" s="1486">
        <v>1</v>
      </c>
      <c r="F106" s="1164" t="s">
        <v>100</v>
      </c>
      <c r="G106" s="1487">
        <v>10200</v>
      </c>
      <c r="H106" s="1488">
        <f t="shared" ref="H106:H108" si="26">G106*E106</f>
        <v>10200</v>
      </c>
      <c r="I106" s="1487">
        <v>2200</v>
      </c>
      <c r="J106" s="1488">
        <f t="shared" ref="J106:J108" si="27">I106*E106</f>
        <v>2200</v>
      </c>
      <c r="K106" s="1487">
        <v>10000</v>
      </c>
      <c r="L106" s="1488">
        <f t="shared" ref="L106:L108" si="28">K106*E106</f>
        <v>10000</v>
      </c>
    </row>
    <row r="107" spans="1:12" ht="15" thickBot="1" x14ac:dyDescent="0.4">
      <c r="A107" s="1301">
        <v>86</v>
      </c>
      <c r="B107" s="1997">
        <v>624</v>
      </c>
      <c r="C107" s="1998"/>
      <c r="D107" s="1497" t="s">
        <v>2570</v>
      </c>
      <c r="E107" s="1486">
        <v>1</v>
      </c>
      <c r="F107" s="1164" t="s">
        <v>100</v>
      </c>
      <c r="G107" s="1487">
        <v>30000</v>
      </c>
      <c r="H107" s="1488">
        <f t="shared" si="26"/>
        <v>30000</v>
      </c>
      <c r="I107" s="1487">
        <v>160</v>
      </c>
      <c r="J107" s="1488">
        <f t="shared" si="27"/>
        <v>160</v>
      </c>
      <c r="K107" s="1487">
        <v>30000</v>
      </c>
      <c r="L107" s="1488">
        <f t="shared" si="28"/>
        <v>30000</v>
      </c>
    </row>
    <row r="108" spans="1:12" ht="15" thickBot="1" x14ac:dyDescent="0.4">
      <c r="A108" s="1301">
        <v>87</v>
      </c>
      <c r="B108" s="1997"/>
      <c r="C108" s="1998"/>
      <c r="D108" s="1497" t="s">
        <v>3653</v>
      </c>
      <c r="E108" s="1486">
        <v>1</v>
      </c>
      <c r="F108" s="1164" t="s">
        <v>100</v>
      </c>
      <c r="G108" s="1487">
        <v>20000</v>
      </c>
      <c r="H108" s="1488">
        <f t="shared" si="26"/>
        <v>20000</v>
      </c>
      <c r="I108" s="1487">
        <v>20000</v>
      </c>
      <c r="J108" s="1488">
        <f t="shared" si="27"/>
        <v>20000</v>
      </c>
      <c r="K108" s="1487">
        <v>20000</v>
      </c>
      <c r="L108" s="1488">
        <f t="shared" si="28"/>
        <v>20000</v>
      </c>
    </row>
    <row r="109" spans="1:12" x14ac:dyDescent="0.35">
      <c r="G109" s="529"/>
      <c r="H109" s="529"/>
      <c r="I109" s="529"/>
      <c r="J109" s="529"/>
      <c r="K109" s="529"/>
      <c r="L109" s="529"/>
    </row>
    <row r="110" spans="1:12" ht="15.5" x14ac:dyDescent="0.35">
      <c r="D110" s="1498" t="s">
        <v>3315</v>
      </c>
      <c r="G110" s="529"/>
      <c r="H110" s="529">
        <f>SUM(H4:H108)</f>
        <v>1177267</v>
      </c>
      <c r="I110" s="529"/>
      <c r="J110" s="569">
        <f>SUM(J4:J108)</f>
        <v>1223912</v>
      </c>
      <c r="K110" s="529"/>
      <c r="L110" s="529">
        <f>SUM(L4:L108)</f>
        <v>1735085.25</v>
      </c>
    </row>
    <row r="111" spans="1:12" ht="16" thickBot="1" x14ac:dyDescent="0.4">
      <c r="D111" s="1498"/>
      <c r="G111" s="529"/>
      <c r="H111" s="529"/>
      <c r="I111" s="529"/>
      <c r="J111" s="529"/>
      <c r="K111" s="529"/>
      <c r="L111" s="529"/>
    </row>
    <row r="112" spans="1:12" ht="15" thickBot="1" x14ac:dyDescent="0.4">
      <c r="B112" s="1730" t="s">
        <v>2573</v>
      </c>
      <c r="C112" s="1731"/>
      <c r="D112" s="598" t="s">
        <v>3654</v>
      </c>
      <c r="E112" s="649">
        <v>6000</v>
      </c>
      <c r="F112" s="649" t="s">
        <v>9</v>
      </c>
      <c r="G112" s="1499">
        <v>0.7</v>
      </c>
      <c r="H112" s="1499">
        <f>G112*E112</f>
        <v>4200</v>
      </c>
      <c r="I112" s="1499">
        <v>2</v>
      </c>
      <c r="J112" s="1499">
        <f>I112*E112</f>
        <v>12000</v>
      </c>
      <c r="K112" s="1499">
        <v>1</v>
      </c>
      <c r="L112" s="1499">
        <f>K112*E112</f>
        <v>6000</v>
      </c>
    </row>
    <row r="113" spans="2:12" ht="15" thickBot="1" x14ac:dyDescent="0.4">
      <c r="B113" s="1730" t="s">
        <v>3511</v>
      </c>
      <c r="C113" s="1731"/>
      <c r="D113" s="598" t="s">
        <v>3655</v>
      </c>
      <c r="E113" s="649">
        <v>6000</v>
      </c>
      <c r="F113" s="649" t="s">
        <v>9</v>
      </c>
      <c r="G113" s="1499">
        <v>0.35</v>
      </c>
      <c r="H113" s="1499">
        <f t="shared" ref="H113:H114" si="29">G113*E113</f>
        <v>2100</v>
      </c>
      <c r="I113" s="1499">
        <v>2.5</v>
      </c>
      <c r="J113" s="1499">
        <f t="shared" ref="J113:J114" si="30">I113*E113</f>
        <v>15000</v>
      </c>
      <c r="K113" s="1499">
        <v>0.15</v>
      </c>
      <c r="L113" s="1499">
        <f t="shared" ref="L113:L114" si="31">K113*E113</f>
        <v>900</v>
      </c>
    </row>
    <row r="114" spans="2:12" ht="15" thickBot="1" x14ac:dyDescent="0.4">
      <c r="B114" s="1730" t="s">
        <v>3656</v>
      </c>
      <c r="C114" s="1731"/>
      <c r="D114" s="598" t="s">
        <v>3657</v>
      </c>
      <c r="E114" s="649">
        <v>80000</v>
      </c>
      <c r="F114" s="649" t="s">
        <v>9</v>
      </c>
      <c r="G114" s="1499">
        <v>0.5</v>
      </c>
      <c r="H114" s="1499">
        <f t="shared" si="29"/>
        <v>40000</v>
      </c>
      <c r="I114" s="1499">
        <v>0.5</v>
      </c>
      <c r="J114" s="1499">
        <f t="shared" si="30"/>
        <v>40000</v>
      </c>
      <c r="K114" s="1499">
        <v>1.3</v>
      </c>
      <c r="L114" s="1499">
        <f t="shared" si="31"/>
        <v>104000</v>
      </c>
    </row>
    <row r="115" spans="2:12" x14ac:dyDescent="0.35">
      <c r="G115" s="529"/>
      <c r="H115" s="529"/>
      <c r="I115" s="529"/>
      <c r="J115" s="529"/>
      <c r="K115" s="529"/>
      <c r="L115" s="529"/>
    </row>
    <row r="116" spans="2:12" ht="15.5" x14ac:dyDescent="0.35">
      <c r="D116" s="1498" t="s">
        <v>3658</v>
      </c>
      <c r="G116" s="529"/>
      <c r="H116" s="529">
        <f>H110+H112+H113+H114</f>
        <v>1223567</v>
      </c>
      <c r="I116" s="529"/>
      <c r="J116" s="529">
        <f t="shared" ref="J116:L116" si="32">J110+J112+J113+J114</f>
        <v>1290912</v>
      </c>
      <c r="K116" s="529"/>
      <c r="L116" s="529">
        <f t="shared" si="32"/>
        <v>1845985.25</v>
      </c>
    </row>
  </sheetData>
  <mergeCells count="224">
    <mergeCell ref="A1:F1"/>
    <mergeCell ref="G2:H2"/>
    <mergeCell ref="I2:J2"/>
    <mergeCell ref="G13:G14"/>
    <mergeCell ref="H13:H14"/>
    <mergeCell ref="I13:I14"/>
    <mergeCell ref="J13:J14"/>
    <mergeCell ref="K2:L2"/>
    <mergeCell ref="A3:F3"/>
    <mergeCell ref="B4:C4"/>
    <mergeCell ref="B5:C5"/>
    <mergeCell ref="B6:C6"/>
    <mergeCell ref="A7:F7"/>
    <mergeCell ref="B8:C8"/>
    <mergeCell ref="B21:C21"/>
    <mergeCell ref="B22:C22"/>
    <mergeCell ref="K13:K14"/>
    <mergeCell ref="L13:L14"/>
    <mergeCell ref="B11:C11"/>
    <mergeCell ref="A12:F12"/>
    <mergeCell ref="A13:A14"/>
    <mergeCell ref="B13:C13"/>
    <mergeCell ref="D13:D14"/>
    <mergeCell ref="E13:E14"/>
    <mergeCell ref="F13:F14"/>
    <mergeCell ref="B14:C14"/>
    <mergeCell ref="B9:C9"/>
    <mergeCell ref="B10:C10"/>
    <mergeCell ref="B23:C23"/>
    <mergeCell ref="B24:C24"/>
    <mergeCell ref="B25:C25"/>
    <mergeCell ref="B26:C26"/>
    <mergeCell ref="B15:C15"/>
    <mergeCell ref="B16:C16"/>
    <mergeCell ref="B17:C17"/>
    <mergeCell ref="B18:C18"/>
    <mergeCell ref="B19:C19"/>
    <mergeCell ref="B20:C20"/>
    <mergeCell ref="G29:G30"/>
    <mergeCell ref="H29:H30"/>
    <mergeCell ref="I29:I30"/>
    <mergeCell ref="J29:J30"/>
    <mergeCell ref="K29:K30"/>
    <mergeCell ref="L29:L30"/>
    <mergeCell ref="B27:C27"/>
    <mergeCell ref="A28:F28"/>
    <mergeCell ref="A29:A30"/>
    <mergeCell ref="B29:C30"/>
    <mergeCell ref="D29:D30"/>
    <mergeCell ref="E29:E30"/>
    <mergeCell ref="F29:F30"/>
    <mergeCell ref="A33:A34"/>
    <mergeCell ref="B33:C34"/>
    <mergeCell ref="D33:D34"/>
    <mergeCell ref="E33:E34"/>
    <mergeCell ref="F33:F34"/>
    <mergeCell ref="A31:A32"/>
    <mergeCell ref="B31:C32"/>
    <mergeCell ref="D31:D32"/>
    <mergeCell ref="E31:E32"/>
    <mergeCell ref="F31:F32"/>
    <mergeCell ref="G33:G34"/>
    <mergeCell ref="H33:H34"/>
    <mergeCell ref="I33:I34"/>
    <mergeCell ref="J33:J34"/>
    <mergeCell ref="K33:K34"/>
    <mergeCell ref="L33:L34"/>
    <mergeCell ref="H31:H32"/>
    <mergeCell ref="I31:I32"/>
    <mergeCell ref="J31:J32"/>
    <mergeCell ref="K31:K32"/>
    <mergeCell ref="L31:L32"/>
    <mergeCell ref="G31:G32"/>
    <mergeCell ref="B41:C41"/>
    <mergeCell ref="B42:C42"/>
    <mergeCell ref="B43:C43"/>
    <mergeCell ref="B44:C44"/>
    <mergeCell ref="B45:C45"/>
    <mergeCell ref="A46:F46"/>
    <mergeCell ref="B35:C35"/>
    <mergeCell ref="B36:C36"/>
    <mergeCell ref="B37:C37"/>
    <mergeCell ref="B38:C38"/>
    <mergeCell ref="B39:C39"/>
    <mergeCell ref="B40:C40"/>
    <mergeCell ref="H47:H48"/>
    <mergeCell ref="I47:I48"/>
    <mergeCell ref="J47:J48"/>
    <mergeCell ref="K47:K48"/>
    <mergeCell ref="L47:L48"/>
    <mergeCell ref="B48:C48"/>
    <mergeCell ref="A47:A48"/>
    <mergeCell ref="B47:C47"/>
    <mergeCell ref="D47:D48"/>
    <mergeCell ref="E47:E48"/>
    <mergeCell ref="F47:F48"/>
    <mergeCell ref="G47:G48"/>
    <mergeCell ref="H49:H50"/>
    <mergeCell ref="I49:I50"/>
    <mergeCell ref="J49:J50"/>
    <mergeCell ref="K49:K50"/>
    <mergeCell ref="L49:L50"/>
    <mergeCell ref="B51:C51"/>
    <mergeCell ref="A49:A50"/>
    <mergeCell ref="B49:C50"/>
    <mergeCell ref="D49:D50"/>
    <mergeCell ref="E49:E50"/>
    <mergeCell ref="F49:F50"/>
    <mergeCell ref="G49:G50"/>
    <mergeCell ref="G53:G54"/>
    <mergeCell ref="H53:H54"/>
    <mergeCell ref="I53:I54"/>
    <mergeCell ref="J53:J54"/>
    <mergeCell ref="K53:K54"/>
    <mergeCell ref="L53:L54"/>
    <mergeCell ref="A52:F52"/>
    <mergeCell ref="A53:A54"/>
    <mergeCell ref="B53:C54"/>
    <mergeCell ref="D53:D54"/>
    <mergeCell ref="E53:E54"/>
    <mergeCell ref="F53:F54"/>
    <mergeCell ref="J55:J56"/>
    <mergeCell ref="K55:K56"/>
    <mergeCell ref="L55:L56"/>
    <mergeCell ref="B57:C57"/>
    <mergeCell ref="A55:A56"/>
    <mergeCell ref="B55:C56"/>
    <mergeCell ref="D55:D56"/>
    <mergeCell ref="E55:E56"/>
    <mergeCell ref="F55:F56"/>
    <mergeCell ref="G55:G56"/>
    <mergeCell ref="B58:C58"/>
    <mergeCell ref="B59:C59"/>
    <mergeCell ref="B60:C60"/>
    <mergeCell ref="B61:C61"/>
    <mergeCell ref="B62:C62"/>
    <mergeCell ref="A63:A64"/>
    <mergeCell ref="B63:C63"/>
    <mergeCell ref="H55:H56"/>
    <mergeCell ref="I55:I56"/>
    <mergeCell ref="B67:C67"/>
    <mergeCell ref="B68:C68"/>
    <mergeCell ref="B69:C69"/>
    <mergeCell ref="B70:C70"/>
    <mergeCell ref="B71:C71"/>
    <mergeCell ref="B72:C72"/>
    <mergeCell ref="J63:J64"/>
    <mergeCell ref="K63:K64"/>
    <mergeCell ref="L63:L64"/>
    <mergeCell ref="B64:C64"/>
    <mergeCell ref="B65:C65"/>
    <mergeCell ref="B66:C66"/>
    <mergeCell ref="D63:D64"/>
    <mergeCell ref="E63:E64"/>
    <mergeCell ref="F63:F64"/>
    <mergeCell ref="G63:G64"/>
    <mergeCell ref="H63:H64"/>
    <mergeCell ref="I63:I64"/>
    <mergeCell ref="B79:C79"/>
    <mergeCell ref="B80:C80"/>
    <mergeCell ref="B81:C81"/>
    <mergeCell ref="B82:C82"/>
    <mergeCell ref="B83:C83"/>
    <mergeCell ref="B84:C84"/>
    <mergeCell ref="B73:C73"/>
    <mergeCell ref="B74:C74"/>
    <mergeCell ref="B75:C75"/>
    <mergeCell ref="B76:C76"/>
    <mergeCell ref="B77:C77"/>
    <mergeCell ref="B78:C78"/>
    <mergeCell ref="J86:J87"/>
    <mergeCell ref="K86:K87"/>
    <mergeCell ref="L86:L87"/>
    <mergeCell ref="B85:C85"/>
    <mergeCell ref="A86:A87"/>
    <mergeCell ref="B86:C87"/>
    <mergeCell ref="D86:D87"/>
    <mergeCell ref="E86:E87"/>
    <mergeCell ref="F86:F87"/>
    <mergeCell ref="B88:C88"/>
    <mergeCell ref="B89:C89"/>
    <mergeCell ref="B90:C90"/>
    <mergeCell ref="B91:C91"/>
    <mergeCell ref="B92:C92"/>
    <mergeCell ref="B93:C93"/>
    <mergeCell ref="G86:G87"/>
    <mergeCell ref="H86:H87"/>
    <mergeCell ref="I86:I87"/>
    <mergeCell ref="J98:J99"/>
    <mergeCell ref="K98:K99"/>
    <mergeCell ref="L98:L99"/>
    <mergeCell ref="B94:C94"/>
    <mergeCell ref="B95:C95"/>
    <mergeCell ref="B96:C96"/>
    <mergeCell ref="A97:F97"/>
    <mergeCell ref="A98:A99"/>
    <mergeCell ref="B98:C99"/>
    <mergeCell ref="D98:D99"/>
    <mergeCell ref="E98:E99"/>
    <mergeCell ref="F98:F99"/>
    <mergeCell ref="B100:C100"/>
    <mergeCell ref="B101:C101"/>
    <mergeCell ref="B102:C102"/>
    <mergeCell ref="A103:A104"/>
    <mergeCell ref="B103:C104"/>
    <mergeCell ref="D103:D104"/>
    <mergeCell ref="G98:G99"/>
    <mergeCell ref="H98:H99"/>
    <mergeCell ref="I98:I99"/>
    <mergeCell ref="B112:C112"/>
    <mergeCell ref="B113:C113"/>
    <mergeCell ref="B114:C114"/>
    <mergeCell ref="K103:K104"/>
    <mergeCell ref="L103:L104"/>
    <mergeCell ref="B105:C105"/>
    <mergeCell ref="B106:C106"/>
    <mergeCell ref="B107:C107"/>
    <mergeCell ref="B108:C108"/>
    <mergeCell ref="E103:E104"/>
    <mergeCell ref="F103:F104"/>
    <mergeCell ref="G103:G104"/>
    <mergeCell ref="H103:H104"/>
    <mergeCell ref="I103:I104"/>
    <mergeCell ref="J103:J10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16"/>
  <sheetViews>
    <sheetView workbookViewId="0">
      <selection activeCell="I24" sqref="I24"/>
    </sheetView>
  </sheetViews>
  <sheetFormatPr defaultRowHeight="14.5" x14ac:dyDescent="0.35"/>
  <cols>
    <col min="4" max="4" width="44.7265625" customWidth="1"/>
    <col min="5" max="5" width="11" bestFit="1" customWidth="1"/>
    <col min="7" max="14" width="14.7265625" customWidth="1"/>
  </cols>
  <sheetData>
    <row r="1" spans="2:14" ht="15.5" x14ac:dyDescent="0.35">
      <c r="E1" s="764" t="s">
        <v>318</v>
      </c>
    </row>
    <row r="2" spans="2:14" ht="13.9" customHeight="1" x14ac:dyDescent="0.35">
      <c r="C2" s="757"/>
      <c r="D2" s="757"/>
      <c r="E2" s="764" t="s">
        <v>317</v>
      </c>
      <c r="F2" s="757"/>
      <c r="G2" s="757"/>
      <c r="H2" s="757"/>
      <c r="I2" s="757"/>
      <c r="J2" s="757"/>
      <c r="K2" s="757"/>
      <c r="L2" s="757"/>
      <c r="M2" s="757"/>
      <c r="N2" s="757"/>
    </row>
    <row r="3" spans="2:14" ht="13.9" customHeight="1" x14ac:dyDescent="0.35">
      <c r="C3" s="757"/>
      <c r="D3" s="757"/>
      <c r="E3" s="765">
        <v>42412</v>
      </c>
      <c r="F3" s="757"/>
      <c r="G3" s="757"/>
      <c r="H3" s="757"/>
      <c r="I3" s="757"/>
      <c r="J3" s="757"/>
      <c r="K3" s="757"/>
      <c r="L3" s="757"/>
      <c r="M3" s="757"/>
      <c r="N3" s="757"/>
    </row>
    <row r="4" spans="2:14" ht="13.9" customHeight="1" x14ac:dyDescent="0.35">
      <c r="B4" s="757"/>
      <c r="C4" s="757"/>
      <c r="D4" s="757"/>
      <c r="E4" s="757"/>
      <c r="F4" s="757"/>
      <c r="G4" s="757"/>
      <c r="H4" s="757"/>
      <c r="I4" s="757"/>
      <c r="J4" s="757"/>
      <c r="K4" s="757"/>
      <c r="L4" s="757"/>
      <c r="M4" s="757"/>
      <c r="N4" s="757"/>
    </row>
    <row r="5" spans="2:14" ht="13.9" customHeight="1" thickBot="1" x14ac:dyDescent="0.4">
      <c r="B5" s="758"/>
      <c r="C5" s="758"/>
      <c r="D5" s="758"/>
      <c r="E5" s="758"/>
      <c r="F5" s="758"/>
      <c r="G5" s="758"/>
      <c r="H5" s="758"/>
      <c r="I5" s="758"/>
      <c r="J5" s="758"/>
      <c r="K5" s="758"/>
      <c r="L5" s="758"/>
      <c r="M5" s="758"/>
      <c r="N5" s="758"/>
    </row>
    <row r="6" spans="2:14" ht="13.9" customHeight="1" thickTop="1" thickBot="1" x14ac:dyDescent="0.4">
      <c r="B6" s="1738"/>
      <c r="C6" s="1738"/>
      <c r="D6" s="1738"/>
      <c r="E6" s="1738"/>
      <c r="F6" s="1739"/>
      <c r="G6" s="1740" t="s">
        <v>319</v>
      </c>
      <c r="H6" s="1740"/>
      <c r="I6" s="1732" t="s">
        <v>1592</v>
      </c>
      <c r="J6" s="1732"/>
      <c r="K6" s="1732" t="s">
        <v>1593</v>
      </c>
      <c r="L6" s="1732"/>
      <c r="M6" s="1732" t="s">
        <v>1594</v>
      </c>
      <c r="N6" s="1732"/>
    </row>
    <row r="7" spans="2:14" ht="13.9" customHeight="1" thickTop="1" thickBot="1" x14ac:dyDescent="0.4">
      <c r="B7" s="613" t="s">
        <v>320</v>
      </c>
      <c r="C7" s="613" t="s">
        <v>321</v>
      </c>
      <c r="D7" s="614" t="s">
        <v>322</v>
      </c>
      <c r="E7" s="613" t="s">
        <v>323</v>
      </c>
      <c r="F7" s="613" t="s">
        <v>324</v>
      </c>
      <c r="G7" s="819" t="s">
        <v>5</v>
      </c>
      <c r="H7" s="819" t="s">
        <v>325</v>
      </c>
      <c r="I7" s="820" t="s">
        <v>5</v>
      </c>
      <c r="J7" s="820" t="s">
        <v>325</v>
      </c>
      <c r="K7" s="820" t="s">
        <v>5</v>
      </c>
      <c r="L7" s="820" t="s">
        <v>325</v>
      </c>
      <c r="M7" s="820" t="s">
        <v>5</v>
      </c>
      <c r="N7" s="820" t="s">
        <v>325</v>
      </c>
    </row>
    <row r="8" spans="2:14" ht="13.9" customHeight="1" thickBot="1" x14ac:dyDescent="0.4">
      <c r="B8" s="144">
        <v>1</v>
      </c>
      <c r="C8" s="144">
        <v>624</v>
      </c>
      <c r="D8" s="616" t="s">
        <v>326</v>
      </c>
      <c r="E8" s="144">
        <v>1</v>
      </c>
      <c r="F8" s="144" t="s">
        <v>100</v>
      </c>
      <c r="G8" s="617">
        <v>3400</v>
      </c>
      <c r="H8" s="617">
        <f>(E8*G8)</f>
        <v>3400</v>
      </c>
      <c r="I8" s="811">
        <v>12160</v>
      </c>
      <c r="J8" s="812">
        <f>E8*I8</f>
        <v>12160</v>
      </c>
      <c r="K8" s="812">
        <v>10000</v>
      </c>
      <c r="L8" s="812">
        <f>E8*K8</f>
        <v>10000</v>
      </c>
      <c r="M8" s="812">
        <v>10000</v>
      </c>
      <c r="N8" s="813">
        <f>E8*M8</f>
        <v>10000</v>
      </c>
    </row>
    <row r="9" spans="2:14" ht="13.9" customHeight="1" thickBot="1" x14ac:dyDescent="0.4">
      <c r="B9" s="144">
        <v>2</v>
      </c>
      <c r="C9" s="144">
        <v>201</v>
      </c>
      <c r="D9" s="618" t="s">
        <v>327</v>
      </c>
      <c r="E9" s="144">
        <v>8.9</v>
      </c>
      <c r="F9" s="144" t="s">
        <v>236</v>
      </c>
      <c r="G9" s="617">
        <v>4000</v>
      </c>
      <c r="H9" s="617">
        <f>(E9*G9)</f>
        <v>35600</v>
      </c>
      <c r="I9" s="811">
        <v>18110</v>
      </c>
      <c r="J9" s="812">
        <f>E9*I9</f>
        <v>161179</v>
      </c>
      <c r="K9" s="812">
        <v>4420</v>
      </c>
      <c r="L9" s="812">
        <f>E9*K9</f>
        <v>39338</v>
      </c>
      <c r="M9" s="812">
        <v>3660</v>
      </c>
      <c r="N9" s="813">
        <f>E9*M9</f>
        <v>32574</v>
      </c>
    </row>
    <row r="10" spans="2:14" ht="13.9" customHeight="1" thickBot="1" x14ac:dyDescent="0.4">
      <c r="B10" s="144">
        <v>3</v>
      </c>
      <c r="C10" s="144">
        <v>201</v>
      </c>
      <c r="D10" s="618" t="s">
        <v>328</v>
      </c>
      <c r="E10" s="144">
        <v>7.5</v>
      </c>
      <c r="F10" s="144" t="s">
        <v>236</v>
      </c>
      <c r="G10" s="617">
        <v>4300</v>
      </c>
      <c r="H10" s="617">
        <f>(E10*G10)</f>
        <v>32250</v>
      </c>
      <c r="I10" s="811">
        <v>18110</v>
      </c>
      <c r="J10" s="812">
        <f>E10*I10</f>
        <v>135825</v>
      </c>
      <c r="K10" s="812">
        <v>4420</v>
      </c>
      <c r="L10" s="812">
        <f>E10*K10</f>
        <v>33150</v>
      </c>
      <c r="M10" s="812">
        <v>2500</v>
      </c>
      <c r="N10" s="813">
        <f>E10*M10</f>
        <v>18750</v>
      </c>
    </row>
    <row r="11" spans="2:14" ht="13.9" customHeight="1" thickBot="1" x14ac:dyDescent="0.4">
      <c r="B11" s="144">
        <v>4</v>
      </c>
      <c r="C11" s="144">
        <v>832</v>
      </c>
      <c r="D11" s="619" t="s">
        <v>329</v>
      </c>
      <c r="E11" s="144">
        <v>2500</v>
      </c>
      <c r="F11" s="144" t="s">
        <v>3</v>
      </c>
      <c r="G11" s="617">
        <v>3.5</v>
      </c>
      <c r="H11" s="617">
        <f>(E11*G11)</f>
        <v>8750</v>
      </c>
      <c r="I11" s="811">
        <v>8.64</v>
      </c>
      <c r="J11" s="812">
        <f>E11*I11</f>
        <v>21600</v>
      </c>
      <c r="K11" s="812">
        <v>3.95</v>
      </c>
      <c r="L11" s="812">
        <f>E11*K11</f>
        <v>9875</v>
      </c>
      <c r="M11" s="812">
        <v>1</v>
      </c>
      <c r="N11" s="813">
        <f>E11*M11</f>
        <v>2500</v>
      </c>
    </row>
    <row r="12" spans="2:14" ht="13.9" customHeight="1" thickBot="1" x14ac:dyDescent="0.4">
      <c r="B12" s="144">
        <v>5</v>
      </c>
      <c r="C12" s="144" t="s">
        <v>330</v>
      </c>
      <c r="D12" s="619" t="s">
        <v>331</v>
      </c>
      <c r="E12" s="144">
        <v>1</v>
      </c>
      <c r="F12" s="144" t="s">
        <v>100</v>
      </c>
      <c r="G12" s="617">
        <v>5000</v>
      </c>
      <c r="H12" s="617">
        <f>(E12*G12)</f>
        <v>5000</v>
      </c>
      <c r="I12" s="811">
        <v>5000</v>
      </c>
      <c r="J12" s="812">
        <f>E12*I12</f>
        <v>5000</v>
      </c>
      <c r="K12" s="812">
        <v>5000</v>
      </c>
      <c r="L12" s="812">
        <f>E12*K12</f>
        <v>5000</v>
      </c>
      <c r="M12" s="812">
        <v>5000</v>
      </c>
      <c r="N12" s="813">
        <f>E12*M12</f>
        <v>5000</v>
      </c>
    </row>
    <row r="13" spans="2:14" ht="13.9" customHeight="1" x14ac:dyDescent="0.35">
      <c r="B13" s="1733" t="s">
        <v>332</v>
      </c>
      <c r="C13" s="1734"/>
      <c r="D13" s="1734"/>
      <c r="E13" s="1734"/>
      <c r="F13" s="1734"/>
      <c r="G13" s="1735"/>
      <c r="H13" s="615">
        <f>SUM(H8:H12)</f>
        <v>85000</v>
      </c>
      <c r="I13" s="810"/>
      <c r="J13" s="814">
        <f>SUM(J8:J12)</f>
        <v>335764</v>
      </c>
      <c r="K13" s="810"/>
      <c r="L13" s="814">
        <f>SUM(L8:L12)</f>
        <v>97363</v>
      </c>
      <c r="M13" s="815"/>
      <c r="N13" s="814">
        <f>SUM(N8:N12)</f>
        <v>68824</v>
      </c>
    </row>
    <row r="14" spans="2:14" ht="13.9" customHeight="1" x14ac:dyDescent="0.35">
      <c r="B14" s="1736" t="s">
        <v>333</v>
      </c>
      <c r="C14" s="1736"/>
      <c r="D14" s="1736"/>
      <c r="E14" s="1736"/>
      <c r="F14" s="1736"/>
      <c r="G14" s="1736"/>
      <c r="H14" s="1736"/>
      <c r="I14" s="816"/>
      <c r="J14" s="817">
        <f>(J13-H13)/H13</f>
        <v>2.950164705882353</v>
      </c>
      <c r="K14" s="816"/>
      <c r="L14" s="817">
        <f>(L13-H13)/H13</f>
        <v>0.1454470588235294</v>
      </c>
      <c r="M14" s="816"/>
      <c r="N14" s="817">
        <f>(N13-H13)/H13</f>
        <v>-0.19030588235294119</v>
      </c>
    </row>
    <row r="15" spans="2:14" ht="13.9" customHeight="1" x14ac:dyDescent="0.35">
      <c r="B15" s="1737" t="s">
        <v>334</v>
      </c>
      <c r="C15" s="1737"/>
      <c r="D15" s="1737"/>
      <c r="E15" s="1737"/>
      <c r="F15" s="1737"/>
      <c r="G15" s="1737"/>
      <c r="H15" s="1737"/>
      <c r="I15" s="818"/>
      <c r="J15" s="818" t="s">
        <v>335</v>
      </c>
      <c r="K15" s="818"/>
      <c r="L15" s="818" t="s">
        <v>335</v>
      </c>
      <c r="M15" s="818"/>
      <c r="N15" s="818" t="s">
        <v>336</v>
      </c>
    </row>
    <row r="16" spans="2:14" ht="13.9" customHeight="1" x14ac:dyDescent="0.35">
      <c r="B16" s="1737" t="s">
        <v>337</v>
      </c>
      <c r="C16" s="1737"/>
      <c r="D16" s="1737"/>
      <c r="E16" s="1737"/>
      <c r="F16" s="1737"/>
      <c r="G16" s="1737"/>
      <c r="H16" s="1737"/>
      <c r="I16" s="818"/>
      <c r="J16" s="818" t="s">
        <v>336</v>
      </c>
      <c r="K16" s="818"/>
      <c r="L16" s="818" t="s">
        <v>336</v>
      </c>
      <c r="M16" s="818"/>
      <c r="N16" s="818" t="s">
        <v>336</v>
      </c>
    </row>
  </sheetData>
  <mergeCells count="9">
    <mergeCell ref="M6:N6"/>
    <mergeCell ref="B13:G13"/>
    <mergeCell ref="B14:H14"/>
    <mergeCell ref="B15:H15"/>
    <mergeCell ref="B16:H16"/>
    <mergeCell ref="B6:F6"/>
    <mergeCell ref="G6:H6"/>
    <mergeCell ref="I6:J6"/>
    <mergeCell ref="K6:L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H54"/>
  <sheetViews>
    <sheetView workbookViewId="0">
      <selection activeCell="B3" sqref="B3"/>
    </sheetView>
  </sheetViews>
  <sheetFormatPr defaultRowHeight="14.5" x14ac:dyDescent="0.35"/>
  <cols>
    <col min="1" max="1" width="9.1796875" style="464"/>
    <col min="2" max="2" width="109" style="1631" customWidth="1"/>
    <col min="3" max="4" width="10.81640625" style="464" customWidth="1"/>
    <col min="5" max="8" width="12.1796875" style="464" customWidth="1"/>
  </cols>
  <sheetData>
    <row r="2" spans="1:8" x14ac:dyDescent="0.35">
      <c r="B2" s="1631" t="s">
        <v>4150</v>
      </c>
    </row>
    <row r="3" spans="1:8" x14ac:dyDescent="0.35">
      <c r="B3" s="1631" t="s">
        <v>4151</v>
      </c>
    </row>
    <row r="5" spans="1:8" x14ac:dyDescent="0.35">
      <c r="A5" s="464" t="s">
        <v>3923</v>
      </c>
      <c r="C5" s="2041" t="s">
        <v>456</v>
      </c>
      <c r="D5" s="2040" t="s">
        <v>1831</v>
      </c>
      <c r="E5" s="2041" t="s">
        <v>1592</v>
      </c>
      <c r="F5" s="2041"/>
      <c r="G5" s="2041" t="s">
        <v>1593</v>
      </c>
      <c r="H5" s="2041"/>
    </row>
    <row r="6" spans="1:8" x14ac:dyDescent="0.35">
      <c r="A6" s="464" t="s">
        <v>321</v>
      </c>
      <c r="B6" s="1631" t="s">
        <v>322</v>
      </c>
      <c r="C6" s="2041"/>
      <c r="D6" s="2040"/>
      <c r="E6" s="2041"/>
      <c r="F6" s="2041"/>
      <c r="G6" s="2041"/>
      <c r="H6" s="2041"/>
    </row>
    <row r="7" spans="1:8" x14ac:dyDescent="0.35">
      <c r="A7" s="1013">
        <v>1</v>
      </c>
      <c r="B7" s="1632" t="s">
        <v>51</v>
      </c>
      <c r="C7" s="1013" t="s">
        <v>100</v>
      </c>
      <c r="D7" s="1013">
        <v>1</v>
      </c>
      <c r="E7" s="1633">
        <v>8000</v>
      </c>
      <c r="F7" s="1633">
        <v>8000</v>
      </c>
      <c r="G7" s="1633">
        <v>14500</v>
      </c>
      <c r="H7" s="1633">
        <v>14500</v>
      </c>
    </row>
    <row r="8" spans="1:8" x14ac:dyDescent="0.35">
      <c r="A8" s="1013">
        <v>2</v>
      </c>
      <c r="B8" s="1632" t="s">
        <v>116</v>
      </c>
      <c r="C8" s="1013" t="s">
        <v>3</v>
      </c>
      <c r="D8" s="1013">
        <v>60</v>
      </c>
      <c r="E8" s="1633">
        <v>2</v>
      </c>
      <c r="F8" s="1633">
        <v>120</v>
      </c>
      <c r="G8" s="1633">
        <v>4.5</v>
      </c>
      <c r="H8" s="1633">
        <v>270</v>
      </c>
    </row>
    <row r="9" spans="1:8" x14ac:dyDescent="0.35">
      <c r="A9" s="1013">
        <v>3</v>
      </c>
      <c r="B9" s="1632" t="s">
        <v>304</v>
      </c>
      <c r="C9" s="1013" t="s">
        <v>3</v>
      </c>
      <c r="D9" s="1013">
        <v>125</v>
      </c>
      <c r="E9" s="1633">
        <v>4</v>
      </c>
      <c r="F9" s="1633">
        <v>500</v>
      </c>
      <c r="G9" s="1633">
        <v>4.5</v>
      </c>
      <c r="H9" s="1633">
        <v>562.5</v>
      </c>
    </row>
    <row r="10" spans="1:8" x14ac:dyDescent="0.35">
      <c r="A10" s="1013">
        <v>4</v>
      </c>
      <c r="B10" s="1632" t="s">
        <v>1194</v>
      </c>
      <c r="C10" s="1013" t="s">
        <v>10</v>
      </c>
      <c r="D10" s="1013">
        <v>1</v>
      </c>
      <c r="E10" s="1633">
        <v>500</v>
      </c>
      <c r="F10" s="1633">
        <v>500</v>
      </c>
      <c r="G10" s="1633">
        <v>890</v>
      </c>
      <c r="H10" s="1633">
        <v>890</v>
      </c>
    </row>
    <row r="11" spans="1:8" x14ac:dyDescent="0.35">
      <c r="A11" s="1013">
        <v>5</v>
      </c>
      <c r="B11" s="1632" t="s">
        <v>1730</v>
      </c>
      <c r="C11" s="1013" t="s">
        <v>4</v>
      </c>
      <c r="D11" s="1013">
        <v>30</v>
      </c>
      <c r="E11" s="1633">
        <v>15</v>
      </c>
      <c r="F11" s="1633">
        <v>450</v>
      </c>
      <c r="G11" s="1633">
        <v>15</v>
      </c>
      <c r="H11" s="1633">
        <v>450</v>
      </c>
    </row>
    <row r="12" spans="1:8" x14ac:dyDescent="0.35">
      <c r="A12" s="1013">
        <v>6</v>
      </c>
      <c r="B12" s="1632" t="s">
        <v>1731</v>
      </c>
      <c r="C12" s="1013" t="s">
        <v>4</v>
      </c>
      <c r="D12" s="1013">
        <v>30</v>
      </c>
      <c r="E12" s="1633">
        <v>15</v>
      </c>
      <c r="F12" s="1633">
        <v>450</v>
      </c>
      <c r="G12" s="1633">
        <v>56</v>
      </c>
      <c r="H12" s="1633">
        <v>1680</v>
      </c>
    </row>
    <row r="13" spans="1:8" x14ac:dyDescent="0.35">
      <c r="A13" s="1013">
        <v>7</v>
      </c>
      <c r="B13" s="1632" t="s">
        <v>4152</v>
      </c>
      <c r="C13" s="1013" t="s">
        <v>3</v>
      </c>
      <c r="D13" s="1013">
        <v>35</v>
      </c>
      <c r="E13" s="1633">
        <v>10</v>
      </c>
      <c r="F13" s="1633">
        <v>350</v>
      </c>
      <c r="G13" s="1633">
        <v>22</v>
      </c>
      <c r="H13" s="1633">
        <v>770</v>
      </c>
    </row>
    <row r="14" spans="1:8" x14ac:dyDescent="0.35">
      <c r="A14" s="1013">
        <v>8</v>
      </c>
      <c r="B14" s="1632" t="s">
        <v>4153</v>
      </c>
      <c r="C14" s="1013" t="s">
        <v>3</v>
      </c>
      <c r="D14" s="1013">
        <v>100</v>
      </c>
      <c r="E14" s="1633">
        <v>20</v>
      </c>
      <c r="F14" s="1633">
        <v>2000</v>
      </c>
      <c r="G14" s="1633">
        <v>7</v>
      </c>
      <c r="H14" s="1633">
        <v>700</v>
      </c>
    </row>
    <row r="15" spans="1:8" x14ac:dyDescent="0.35">
      <c r="A15" s="1013">
        <v>9</v>
      </c>
      <c r="B15" s="1632" t="s">
        <v>4154</v>
      </c>
      <c r="C15" s="1013" t="s">
        <v>100</v>
      </c>
      <c r="D15" s="1013">
        <v>1</v>
      </c>
      <c r="E15" s="1633">
        <v>3000</v>
      </c>
      <c r="F15" s="1633">
        <v>3000</v>
      </c>
      <c r="G15" s="1633">
        <v>2200</v>
      </c>
      <c r="H15" s="1633">
        <v>2200</v>
      </c>
    </row>
    <row r="16" spans="1:8" x14ac:dyDescent="0.35">
      <c r="A16" s="1013">
        <v>10</v>
      </c>
      <c r="B16" s="1632" t="s">
        <v>4155</v>
      </c>
      <c r="C16" s="1013" t="s">
        <v>4</v>
      </c>
      <c r="D16" s="1013">
        <v>30</v>
      </c>
      <c r="E16" s="1633">
        <v>12</v>
      </c>
      <c r="F16" s="1633">
        <v>360</v>
      </c>
      <c r="G16" s="1633">
        <v>31</v>
      </c>
      <c r="H16" s="1633">
        <v>930</v>
      </c>
    </row>
    <row r="17" spans="1:8" x14ac:dyDescent="0.35">
      <c r="A17" s="1013">
        <v>11</v>
      </c>
      <c r="B17" s="1632" t="s">
        <v>230</v>
      </c>
      <c r="C17" s="1013" t="s">
        <v>4</v>
      </c>
      <c r="D17" s="1013">
        <v>30</v>
      </c>
      <c r="E17" s="1633">
        <v>25</v>
      </c>
      <c r="F17" s="1633">
        <v>750</v>
      </c>
      <c r="G17" s="1633">
        <v>18</v>
      </c>
      <c r="H17" s="1633">
        <v>540</v>
      </c>
    </row>
    <row r="18" spans="1:8" x14ac:dyDescent="0.35">
      <c r="A18" s="1013">
        <v>12</v>
      </c>
      <c r="B18" s="1632" t="s">
        <v>107</v>
      </c>
      <c r="C18" s="1013" t="s">
        <v>8</v>
      </c>
      <c r="D18" s="1013">
        <v>130</v>
      </c>
      <c r="E18" s="1633">
        <v>1.5</v>
      </c>
      <c r="F18" s="1633">
        <v>195</v>
      </c>
      <c r="G18" s="1633">
        <v>2</v>
      </c>
      <c r="H18" s="1633">
        <v>260</v>
      </c>
    </row>
    <row r="19" spans="1:8" x14ac:dyDescent="0.35">
      <c r="A19" s="1013">
        <v>13</v>
      </c>
      <c r="B19" s="1632" t="s">
        <v>4156</v>
      </c>
      <c r="C19" s="1013" t="s">
        <v>4</v>
      </c>
      <c r="D19" s="1013">
        <v>8</v>
      </c>
      <c r="E19" s="1633">
        <v>90</v>
      </c>
      <c r="F19" s="1633">
        <v>720</v>
      </c>
      <c r="G19" s="1633">
        <v>105</v>
      </c>
      <c r="H19" s="1633">
        <v>840</v>
      </c>
    </row>
    <row r="20" spans="1:8" x14ac:dyDescent="0.35">
      <c r="A20" s="1013">
        <v>14</v>
      </c>
      <c r="B20" s="1632" t="s">
        <v>4157</v>
      </c>
      <c r="C20" s="1013" t="s">
        <v>4</v>
      </c>
      <c r="D20" s="1013">
        <v>6</v>
      </c>
      <c r="E20" s="1633">
        <v>90</v>
      </c>
      <c r="F20" s="1633">
        <v>540</v>
      </c>
      <c r="G20" s="1633">
        <v>170</v>
      </c>
      <c r="H20" s="1633">
        <v>1020</v>
      </c>
    </row>
    <row r="21" spans="1:8" x14ac:dyDescent="0.35">
      <c r="A21" s="1013">
        <v>15</v>
      </c>
      <c r="B21" s="1632" t="s">
        <v>4158</v>
      </c>
      <c r="C21" s="1013" t="s">
        <v>100</v>
      </c>
      <c r="D21" s="1013">
        <v>1</v>
      </c>
      <c r="E21" s="1633">
        <v>8000</v>
      </c>
      <c r="F21" s="1633">
        <v>8000</v>
      </c>
      <c r="G21" s="1633">
        <v>13200</v>
      </c>
      <c r="H21" s="1633">
        <v>13200</v>
      </c>
    </row>
    <row r="22" spans="1:8" x14ac:dyDescent="0.35">
      <c r="A22" s="1013">
        <v>16</v>
      </c>
      <c r="B22" s="1632" t="s">
        <v>4159</v>
      </c>
      <c r="C22" s="1013" t="s">
        <v>3</v>
      </c>
      <c r="D22" s="1013">
        <v>48</v>
      </c>
      <c r="E22" s="1633">
        <v>82</v>
      </c>
      <c r="F22" s="1633">
        <v>3936</v>
      </c>
      <c r="G22" s="1633">
        <v>34</v>
      </c>
      <c r="H22" s="1633">
        <v>1632</v>
      </c>
    </row>
    <row r="23" spans="1:8" x14ac:dyDescent="0.35">
      <c r="A23" s="1013">
        <v>17</v>
      </c>
      <c r="B23" s="1632" t="s">
        <v>4160</v>
      </c>
      <c r="C23" s="1013" t="s">
        <v>10</v>
      </c>
      <c r="D23" s="1013">
        <v>1</v>
      </c>
      <c r="E23" s="1633">
        <v>1750</v>
      </c>
      <c r="F23" s="1633">
        <v>1750</v>
      </c>
      <c r="G23" s="1633">
        <v>390</v>
      </c>
      <c r="H23" s="1633">
        <v>390</v>
      </c>
    </row>
    <row r="24" spans="1:8" x14ac:dyDescent="0.35">
      <c r="A24" s="1013">
        <v>18</v>
      </c>
      <c r="B24" s="1632" t="s">
        <v>4161</v>
      </c>
      <c r="C24" s="1013" t="s">
        <v>10</v>
      </c>
      <c r="D24" s="1013">
        <v>2</v>
      </c>
      <c r="E24" s="1633">
        <v>30</v>
      </c>
      <c r="F24" s="1633">
        <v>60</v>
      </c>
      <c r="G24" s="1633">
        <v>92</v>
      </c>
      <c r="H24" s="1633">
        <v>184</v>
      </c>
    </row>
    <row r="25" spans="1:8" x14ac:dyDescent="0.35">
      <c r="A25" s="1013">
        <v>19</v>
      </c>
      <c r="B25" s="1632" t="s">
        <v>4162</v>
      </c>
      <c r="C25" s="1013" t="s">
        <v>3</v>
      </c>
      <c r="D25" s="1013">
        <v>55</v>
      </c>
      <c r="E25" s="1633">
        <v>75</v>
      </c>
      <c r="F25" s="1633">
        <v>4125</v>
      </c>
      <c r="G25" s="1633">
        <v>48</v>
      </c>
      <c r="H25" s="1633">
        <v>2640</v>
      </c>
    </row>
    <row r="26" spans="1:8" x14ac:dyDescent="0.35">
      <c r="A26" s="1013">
        <v>20</v>
      </c>
      <c r="B26" s="1632" t="s">
        <v>4163</v>
      </c>
      <c r="C26" s="1013" t="s">
        <v>4</v>
      </c>
      <c r="D26" s="1013">
        <v>3</v>
      </c>
      <c r="E26" s="1633">
        <v>90</v>
      </c>
      <c r="F26" s="1633">
        <v>270</v>
      </c>
      <c r="G26" s="1633">
        <v>200</v>
      </c>
      <c r="H26" s="1633">
        <v>600</v>
      </c>
    </row>
    <row r="27" spans="1:8" ht="43.5" x14ac:dyDescent="0.35">
      <c r="A27" s="1013">
        <v>21</v>
      </c>
      <c r="B27" s="1632" t="s">
        <v>4164</v>
      </c>
      <c r="C27" s="1013" t="s">
        <v>100</v>
      </c>
      <c r="D27" s="1013">
        <v>1</v>
      </c>
      <c r="E27" s="1633">
        <v>10000</v>
      </c>
      <c r="F27" s="1633">
        <v>10000</v>
      </c>
      <c r="G27" s="1633">
        <v>5750</v>
      </c>
      <c r="H27" s="1633">
        <v>5750</v>
      </c>
    </row>
    <row r="28" spans="1:8" ht="29" x14ac:dyDescent="0.35">
      <c r="A28" s="1013" t="s">
        <v>4165</v>
      </c>
      <c r="B28" s="1632" t="s">
        <v>4166</v>
      </c>
      <c r="C28" s="1013" t="s">
        <v>100</v>
      </c>
      <c r="D28" s="1013">
        <v>1</v>
      </c>
      <c r="E28" s="1633">
        <v>5500</v>
      </c>
      <c r="F28" s="1633">
        <v>5500</v>
      </c>
      <c r="G28" s="1633">
        <v>4000</v>
      </c>
      <c r="H28" s="1633">
        <v>4000</v>
      </c>
    </row>
    <row r="29" spans="1:8" x14ac:dyDescent="0.35">
      <c r="A29" s="1013">
        <v>22</v>
      </c>
      <c r="B29" s="1632" t="s">
        <v>4167</v>
      </c>
      <c r="C29" s="1013" t="s">
        <v>100</v>
      </c>
      <c r="D29" s="1013">
        <v>1</v>
      </c>
      <c r="E29" s="1633">
        <v>2200</v>
      </c>
      <c r="F29" s="1633">
        <v>2200</v>
      </c>
      <c r="G29" s="1633">
        <v>850</v>
      </c>
      <c r="H29" s="1633">
        <v>850</v>
      </c>
    </row>
    <row r="30" spans="1:8" x14ac:dyDescent="0.35">
      <c r="A30" s="1013">
        <v>23</v>
      </c>
      <c r="B30" s="1632" t="s">
        <v>4168</v>
      </c>
      <c r="C30" s="1013" t="s">
        <v>100</v>
      </c>
      <c r="D30" s="1013">
        <v>1</v>
      </c>
      <c r="E30" s="1633">
        <v>2200</v>
      </c>
      <c r="F30" s="1633">
        <v>2200</v>
      </c>
      <c r="G30" s="1633">
        <v>1700</v>
      </c>
      <c r="H30" s="1633">
        <v>1700</v>
      </c>
    </row>
    <row r="31" spans="1:8" x14ac:dyDescent="0.35">
      <c r="A31" s="1013">
        <v>24</v>
      </c>
      <c r="B31" s="1632" t="s">
        <v>4169</v>
      </c>
      <c r="C31" s="1013" t="s">
        <v>3</v>
      </c>
      <c r="D31" s="1013">
        <v>14</v>
      </c>
      <c r="E31" s="1633">
        <v>180</v>
      </c>
      <c r="F31" s="1633">
        <v>2520</v>
      </c>
      <c r="G31" s="1633">
        <v>80</v>
      </c>
      <c r="H31" s="1633">
        <v>1120</v>
      </c>
    </row>
    <row r="32" spans="1:8" x14ac:dyDescent="0.35">
      <c r="A32" s="1013">
        <v>25</v>
      </c>
      <c r="B32" s="1632" t="s">
        <v>4170</v>
      </c>
      <c r="C32" s="1013" t="s">
        <v>3</v>
      </c>
      <c r="D32" s="1013">
        <v>58</v>
      </c>
      <c r="E32" s="1633">
        <v>180</v>
      </c>
      <c r="F32" s="1633">
        <v>10440</v>
      </c>
      <c r="G32" s="1633">
        <v>36</v>
      </c>
      <c r="H32" s="1633">
        <v>2088</v>
      </c>
    </row>
    <row r="33" spans="1:8" x14ac:dyDescent="0.35">
      <c r="A33" s="1013">
        <v>26</v>
      </c>
      <c r="B33" s="1632" t="s">
        <v>4171</v>
      </c>
      <c r="C33" s="1013" t="s">
        <v>10</v>
      </c>
      <c r="D33" s="1013">
        <v>1</v>
      </c>
      <c r="E33" s="1633">
        <v>1400</v>
      </c>
      <c r="F33" s="1633">
        <v>1400</v>
      </c>
      <c r="G33" s="1633">
        <v>940</v>
      </c>
      <c r="H33" s="1633">
        <v>940</v>
      </c>
    </row>
    <row r="34" spans="1:8" x14ac:dyDescent="0.35">
      <c r="A34" s="1013">
        <v>27</v>
      </c>
      <c r="B34" s="1632" t="s">
        <v>4172</v>
      </c>
      <c r="C34" s="1013" t="s">
        <v>100</v>
      </c>
      <c r="D34" s="1013">
        <v>1</v>
      </c>
      <c r="E34" s="1633">
        <v>81000</v>
      </c>
      <c r="F34" s="1633">
        <v>81000</v>
      </c>
      <c r="G34" s="1633">
        <v>81000</v>
      </c>
      <c r="H34" s="1633">
        <v>81000</v>
      </c>
    </row>
    <row r="35" spans="1:8" x14ac:dyDescent="0.35">
      <c r="A35" s="1013">
        <v>28</v>
      </c>
      <c r="B35" s="1632" t="s">
        <v>4173</v>
      </c>
      <c r="C35" s="1013" t="s">
        <v>100</v>
      </c>
      <c r="D35" s="1013">
        <v>1</v>
      </c>
      <c r="E35" s="1633">
        <v>5800</v>
      </c>
      <c r="F35" s="1633">
        <v>5800</v>
      </c>
      <c r="G35" s="1633">
        <v>18700</v>
      </c>
      <c r="H35" s="1633">
        <v>18700</v>
      </c>
    </row>
    <row r="36" spans="1:8" x14ac:dyDescent="0.35">
      <c r="A36" s="1013">
        <v>29</v>
      </c>
      <c r="B36" s="1632" t="s">
        <v>4174</v>
      </c>
      <c r="C36" s="1013" t="s">
        <v>100</v>
      </c>
      <c r="D36" s="1013">
        <v>1</v>
      </c>
      <c r="E36" s="1633">
        <v>15625</v>
      </c>
      <c r="F36" s="1633">
        <v>15625</v>
      </c>
      <c r="G36" s="1633">
        <v>11500</v>
      </c>
      <c r="H36" s="1633">
        <v>11500</v>
      </c>
    </row>
    <row r="37" spans="1:8" ht="43.5" x14ac:dyDescent="0.35">
      <c r="A37" s="1013">
        <v>30</v>
      </c>
      <c r="B37" s="1632" t="s">
        <v>4175</v>
      </c>
      <c r="C37" s="1013" t="s">
        <v>100</v>
      </c>
      <c r="D37" s="1013">
        <v>1</v>
      </c>
      <c r="E37" s="1633">
        <v>13748</v>
      </c>
      <c r="F37" s="1633">
        <v>13748</v>
      </c>
      <c r="G37" s="1633">
        <v>6700</v>
      </c>
      <c r="H37" s="1633">
        <v>6700</v>
      </c>
    </row>
    <row r="38" spans="1:8" x14ac:dyDescent="0.35">
      <c r="A38" s="1013">
        <v>31</v>
      </c>
      <c r="B38" s="1632" t="s">
        <v>4176</v>
      </c>
      <c r="C38" s="1013" t="s">
        <v>100</v>
      </c>
      <c r="D38" s="1013">
        <v>1</v>
      </c>
      <c r="E38" s="1633">
        <v>78000</v>
      </c>
      <c r="F38" s="1633">
        <v>78000</v>
      </c>
      <c r="G38" s="1633">
        <v>83200</v>
      </c>
      <c r="H38" s="1633">
        <v>83200</v>
      </c>
    </row>
    <row r="39" spans="1:8" ht="29" x14ac:dyDescent="0.35">
      <c r="A39" s="1013">
        <v>32</v>
      </c>
      <c r="B39" s="1632" t="s">
        <v>4177</v>
      </c>
      <c r="C39" s="1013" t="s">
        <v>100</v>
      </c>
      <c r="D39" s="1013">
        <v>1</v>
      </c>
      <c r="E39" s="1633">
        <v>33933</v>
      </c>
      <c r="F39" s="1633">
        <v>33933</v>
      </c>
      <c r="G39" s="1633">
        <v>40400</v>
      </c>
      <c r="H39" s="1633">
        <v>40400</v>
      </c>
    </row>
    <row r="40" spans="1:8" ht="29" x14ac:dyDescent="0.35">
      <c r="A40" s="1013">
        <v>33</v>
      </c>
      <c r="B40" s="1632" t="s">
        <v>4178</v>
      </c>
      <c r="C40" s="1013" t="s">
        <v>100</v>
      </c>
      <c r="D40" s="1013">
        <v>1</v>
      </c>
      <c r="E40" s="1633">
        <v>102900</v>
      </c>
      <c r="F40" s="1633">
        <v>102900</v>
      </c>
      <c r="G40" s="1633">
        <v>110500</v>
      </c>
      <c r="H40" s="1633">
        <v>110500</v>
      </c>
    </row>
    <row r="41" spans="1:8" ht="43.5" x14ac:dyDescent="0.35">
      <c r="A41" s="1013">
        <v>34</v>
      </c>
      <c r="B41" s="1632" t="s">
        <v>4179</v>
      </c>
      <c r="C41" s="1013" t="s">
        <v>100</v>
      </c>
      <c r="D41" s="1013">
        <v>1</v>
      </c>
      <c r="E41" s="1633">
        <v>10700</v>
      </c>
      <c r="F41" s="1633">
        <v>10700</v>
      </c>
      <c r="G41" s="1633">
        <v>10500</v>
      </c>
      <c r="H41" s="1633">
        <v>10500</v>
      </c>
    </row>
    <row r="42" spans="1:8" x14ac:dyDescent="0.35">
      <c r="A42" s="1013">
        <v>35</v>
      </c>
      <c r="B42" s="1632" t="s">
        <v>4180</v>
      </c>
      <c r="C42" s="1013" t="s">
        <v>3</v>
      </c>
      <c r="D42" s="1013">
        <v>18</v>
      </c>
      <c r="E42" s="1013" t="s">
        <v>4181</v>
      </c>
      <c r="F42" s="1013" t="s">
        <v>4181</v>
      </c>
      <c r="G42" s="1013" t="s">
        <v>4181</v>
      </c>
      <c r="H42" s="1013" t="s">
        <v>4181</v>
      </c>
    </row>
    <row r="43" spans="1:8" ht="29" x14ac:dyDescent="0.35">
      <c r="A43" s="1013">
        <v>36</v>
      </c>
      <c r="B43" s="1632" t="s">
        <v>4182</v>
      </c>
      <c r="C43" s="1013" t="s">
        <v>100</v>
      </c>
      <c r="D43" s="1013">
        <v>1</v>
      </c>
      <c r="E43" s="1633">
        <v>2928</v>
      </c>
      <c r="F43" s="1633">
        <v>2928</v>
      </c>
      <c r="G43" s="1633">
        <v>2800</v>
      </c>
      <c r="H43" s="1633">
        <v>2800</v>
      </c>
    </row>
    <row r="44" spans="1:8" x14ac:dyDescent="0.35">
      <c r="A44" s="1013">
        <v>37</v>
      </c>
      <c r="B44" s="1632" t="s">
        <v>4183</v>
      </c>
      <c r="C44" s="1013" t="s">
        <v>3</v>
      </c>
      <c r="D44" s="1013">
        <v>15</v>
      </c>
      <c r="E44" s="1633">
        <v>56</v>
      </c>
      <c r="F44" s="1633">
        <v>840</v>
      </c>
      <c r="G44" s="1633">
        <v>54</v>
      </c>
      <c r="H44" s="1633">
        <v>810</v>
      </c>
    </row>
    <row r="45" spans="1:8" ht="29" x14ac:dyDescent="0.35">
      <c r="A45" s="1013">
        <v>38</v>
      </c>
      <c r="B45" s="1632" t="s">
        <v>4184</v>
      </c>
      <c r="C45" s="1013" t="s">
        <v>100</v>
      </c>
      <c r="D45" s="1013">
        <v>1</v>
      </c>
      <c r="E45" s="1633">
        <v>11400</v>
      </c>
      <c r="F45" s="1633">
        <v>11400</v>
      </c>
      <c r="G45" s="1633">
        <v>11300</v>
      </c>
      <c r="H45" s="1633">
        <v>11300</v>
      </c>
    </row>
    <row r="46" spans="1:8" ht="29" x14ac:dyDescent="0.35">
      <c r="A46" s="1013">
        <v>39</v>
      </c>
      <c r="B46" s="1632" t="s">
        <v>4185</v>
      </c>
      <c r="C46" s="1013" t="s">
        <v>100</v>
      </c>
      <c r="D46" s="1013">
        <v>1</v>
      </c>
      <c r="E46" s="1633">
        <v>24900</v>
      </c>
      <c r="F46" s="1633">
        <v>24900</v>
      </c>
      <c r="G46" s="1633">
        <v>24500</v>
      </c>
      <c r="H46" s="1633">
        <v>24500</v>
      </c>
    </row>
    <row r="47" spans="1:8" ht="29" x14ac:dyDescent="0.35">
      <c r="A47" s="1013">
        <v>40</v>
      </c>
      <c r="B47" s="1632" t="s">
        <v>4186</v>
      </c>
      <c r="C47" s="1013" t="s">
        <v>100</v>
      </c>
      <c r="D47" s="1013">
        <v>1</v>
      </c>
      <c r="E47" s="1633">
        <v>34500</v>
      </c>
      <c r="F47" s="1633">
        <v>34500</v>
      </c>
      <c r="G47" s="1633">
        <v>34000</v>
      </c>
      <c r="H47" s="1633">
        <v>34000</v>
      </c>
    </row>
    <row r="48" spans="1:8" ht="29" x14ac:dyDescent="0.35">
      <c r="A48" s="1013">
        <v>41</v>
      </c>
      <c r="B48" s="1632" t="s">
        <v>4187</v>
      </c>
      <c r="C48" s="1013" t="s">
        <v>100</v>
      </c>
      <c r="D48" s="1013">
        <v>1</v>
      </c>
      <c r="E48" s="1633">
        <v>10200</v>
      </c>
      <c r="F48" s="1633">
        <v>10200</v>
      </c>
      <c r="G48" s="1633">
        <v>14500</v>
      </c>
      <c r="H48" s="1633">
        <v>14500</v>
      </c>
    </row>
    <row r="49" spans="1:8" ht="29" x14ac:dyDescent="0.35">
      <c r="A49" s="1013">
        <v>42</v>
      </c>
      <c r="B49" s="1632" t="s">
        <v>4188</v>
      </c>
      <c r="C49" s="1013" t="s">
        <v>100</v>
      </c>
      <c r="D49" s="1013">
        <v>1</v>
      </c>
      <c r="E49" s="1633">
        <v>11200</v>
      </c>
      <c r="F49" s="1633">
        <v>11200</v>
      </c>
      <c r="G49" s="1633">
        <v>11100</v>
      </c>
      <c r="H49" s="1633">
        <v>11100</v>
      </c>
    </row>
    <row r="50" spans="1:8" ht="29" x14ac:dyDescent="0.35">
      <c r="A50" s="1013">
        <v>43</v>
      </c>
      <c r="B50" s="1632" t="s">
        <v>4189</v>
      </c>
      <c r="C50" s="1013" t="s">
        <v>100</v>
      </c>
      <c r="D50" s="1013">
        <v>1</v>
      </c>
      <c r="E50" s="1633">
        <v>25000</v>
      </c>
      <c r="F50" s="1633">
        <v>25000</v>
      </c>
      <c r="G50" s="1633">
        <v>24600</v>
      </c>
      <c r="H50" s="1633">
        <v>24600</v>
      </c>
    </row>
    <row r="51" spans="1:8" x14ac:dyDescent="0.35">
      <c r="A51" s="1013">
        <v>44</v>
      </c>
      <c r="B51" s="1632" t="s">
        <v>1827</v>
      </c>
      <c r="C51" s="1013" t="s">
        <v>8</v>
      </c>
      <c r="D51" s="1013">
        <v>264</v>
      </c>
      <c r="E51" s="1633">
        <v>3.5</v>
      </c>
      <c r="F51" s="1633">
        <v>924</v>
      </c>
      <c r="G51" s="1633">
        <v>3.5</v>
      </c>
      <c r="H51" s="1633">
        <v>924</v>
      </c>
    </row>
    <row r="52" spans="1:8" x14ac:dyDescent="0.35">
      <c r="A52" s="1013">
        <v>45</v>
      </c>
      <c r="B52" s="1632" t="s">
        <v>930</v>
      </c>
      <c r="C52" s="1013" t="s">
        <v>100</v>
      </c>
      <c r="D52" s="1013">
        <v>1</v>
      </c>
      <c r="E52" s="1633">
        <v>10000</v>
      </c>
      <c r="F52" s="1633">
        <v>10000</v>
      </c>
      <c r="G52" s="1633">
        <v>10000</v>
      </c>
      <c r="H52" s="1633">
        <v>10000</v>
      </c>
    </row>
    <row r="54" spans="1:8" x14ac:dyDescent="0.35">
      <c r="B54" s="1631" t="s">
        <v>4190</v>
      </c>
      <c r="F54" s="1633">
        <v>543934</v>
      </c>
      <c r="H54" s="1633">
        <v>557740.5</v>
      </c>
    </row>
  </sheetData>
  <mergeCells count="4">
    <mergeCell ref="D5:D6"/>
    <mergeCell ref="C5:C6"/>
    <mergeCell ref="E5:F6"/>
    <mergeCell ref="G5:H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N119"/>
  <sheetViews>
    <sheetView topLeftCell="C1" workbookViewId="0">
      <selection activeCell="G6" sqref="G6:N6"/>
    </sheetView>
  </sheetViews>
  <sheetFormatPr defaultRowHeight="14.5" x14ac:dyDescent="0.35"/>
  <cols>
    <col min="4" max="4" width="41.1796875" customWidth="1"/>
    <col min="7" max="14" width="21.81640625" customWidth="1"/>
  </cols>
  <sheetData>
    <row r="1" spans="2:14" ht="15.5" x14ac:dyDescent="0.35">
      <c r="G1" s="769" t="s">
        <v>549</v>
      </c>
    </row>
    <row r="2" spans="2:14" ht="15.5" x14ac:dyDescent="0.35">
      <c r="E2" s="245"/>
      <c r="F2" s="246"/>
      <c r="G2" s="769" t="s">
        <v>548</v>
      </c>
      <c r="H2" s="245"/>
      <c r="I2" s="245"/>
      <c r="J2" s="245"/>
      <c r="K2" s="245"/>
      <c r="L2" s="245"/>
      <c r="M2" s="245"/>
      <c r="N2" s="245"/>
    </row>
    <row r="3" spans="2:14" ht="15.5" x14ac:dyDescent="0.35">
      <c r="E3" s="245"/>
      <c r="F3" s="246"/>
      <c r="G3" s="766">
        <v>42705</v>
      </c>
      <c r="H3" s="245"/>
      <c r="I3" s="245"/>
      <c r="J3" s="245"/>
      <c r="K3" s="245"/>
      <c r="L3" s="245"/>
      <c r="M3" s="245"/>
      <c r="N3" s="245"/>
    </row>
    <row r="4" spans="2:14" ht="15.5" x14ac:dyDescent="0.35">
      <c r="E4" s="247"/>
      <c r="F4" s="248"/>
      <c r="G4" s="652"/>
      <c r="H4" s="2044"/>
      <c r="I4" s="2044"/>
      <c r="J4" s="247"/>
      <c r="K4" s="247"/>
      <c r="L4" s="247"/>
      <c r="M4" s="247"/>
      <c r="N4" s="247"/>
    </row>
    <row r="5" spans="2:14" ht="16" thickBot="1" x14ac:dyDescent="0.4">
      <c r="E5" s="650"/>
      <c r="F5" s="651"/>
      <c r="J5" s="249"/>
      <c r="K5" s="249"/>
      <c r="L5" s="249"/>
      <c r="M5" s="249"/>
      <c r="N5" s="249"/>
    </row>
    <row r="6" spans="2:14" ht="17.25" customHeight="1" thickTop="1" thickBot="1" x14ac:dyDescent="0.4">
      <c r="B6" s="2045" t="s">
        <v>550</v>
      </c>
      <c r="C6" s="2046"/>
      <c r="D6" s="2046"/>
      <c r="E6" s="2046"/>
      <c r="F6" s="2046"/>
      <c r="G6" s="2047" t="s">
        <v>1592</v>
      </c>
      <c r="H6" s="2047"/>
      <c r="I6" s="2047" t="s">
        <v>1593</v>
      </c>
      <c r="J6" s="2047"/>
      <c r="K6" s="2047" t="s">
        <v>1594</v>
      </c>
      <c r="L6" s="2047"/>
      <c r="M6" s="2047" t="s">
        <v>1595</v>
      </c>
      <c r="N6" s="2047"/>
    </row>
    <row r="7" spans="2:14" ht="20.5" thickBot="1" x14ac:dyDescent="0.4">
      <c r="B7" s="252" t="s">
        <v>551</v>
      </c>
      <c r="C7" s="253" t="s">
        <v>552</v>
      </c>
      <c r="D7" s="254" t="s">
        <v>553</v>
      </c>
      <c r="E7" s="254" t="s">
        <v>2</v>
      </c>
      <c r="F7" s="255" t="s">
        <v>323</v>
      </c>
      <c r="G7" s="783" t="s">
        <v>554</v>
      </c>
      <c r="H7" s="784" t="s">
        <v>555</v>
      </c>
      <c r="I7" s="783" t="s">
        <v>554</v>
      </c>
      <c r="J7" s="784" t="s">
        <v>555</v>
      </c>
      <c r="K7" s="783" t="s">
        <v>554</v>
      </c>
      <c r="L7" s="784" t="s">
        <v>555</v>
      </c>
      <c r="M7" s="783" t="s">
        <v>554</v>
      </c>
      <c r="N7" s="784" t="s">
        <v>555</v>
      </c>
    </row>
    <row r="8" spans="2:14" ht="25.15" customHeight="1" x14ac:dyDescent="0.35">
      <c r="B8" s="256"/>
      <c r="C8" s="257"/>
      <c r="D8" s="258" t="s">
        <v>556</v>
      </c>
      <c r="E8" s="259"/>
      <c r="F8" s="260"/>
      <c r="G8" s="259"/>
      <c r="H8" s="261"/>
      <c r="I8" s="259"/>
      <c r="J8" s="261"/>
      <c r="K8" s="259"/>
      <c r="L8" s="261"/>
      <c r="M8" s="259"/>
      <c r="N8" s="261"/>
    </row>
    <row r="9" spans="2:14" ht="25.15" customHeight="1" x14ac:dyDescent="0.35">
      <c r="B9" s="262">
        <v>1</v>
      </c>
      <c r="C9" s="263">
        <v>201</v>
      </c>
      <c r="D9" s="264" t="s">
        <v>557</v>
      </c>
      <c r="E9" s="265" t="s">
        <v>11</v>
      </c>
      <c r="F9" s="266">
        <v>1</v>
      </c>
      <c r="G9" s="267">
        <v>1800</v>
      </c>
      <c r="H9" s="268">
        <f t="shared" ref="H9:H21" si="0">G9*F9</f>
        <v>1800</v>
      </c>
      <c r="I9" s="267">
        <v>4100</v>
      </c>
      <c r="J9" s="268">
        <f t="shared" ref="J9:J21" si="1">I9*F9</f>
        <v>4100</v>
      </c>
      <c r="K9" s="267"/>
      <c r="L9" s="268">
        <v>2459</v>
      </c>
      <c r="M9" s="267">
        <v>8000</v>
      </c>
      <c r="N9" s="268">
        <f t="shared" ref="N9:N21" si="2">M9*F9</f>
        <v>8000</v>
      </c>
    </row>
    <row r="10" spans="2:14" ht="25.15" customHeight="1" x14ac:dyDescent="0.35">
      <c r="B10" s="262">
        <v>2</v>
      </c>
      <c r="C10" s="263">
        <v>202</v>
      </c>
      <c r="D10" s="264" t="s">
        <v>558</v>
      </c>
      <c r="E10" s="265" t="s">
        <v>559</v>
      </c>
      <c r="F10" s="266">
        <v>55</v>
      </c>
      <c r="G10" s="267">
        <v>2.4</v>
      </c>
      <c r="H10" s="268">
        <f t="shared" si="0"/>
        <v>132</v>
      </c>
      <c r="I10" s="267">
        <v>10</v>
      </c>
      <c r="J10" s="268">
        <f t="shared" si="1"/>
        <v>550</v>
      </c>
      <c r="K10" s="267"/>
      <c r="L10" s="268">
        <v>1230</v>
      </c>
      <c r="M10" s="267">
        <v>75</v>
      </c>
      <c r="N10" s="268">
        <f t="shared" si="2"/>
        <v>4125</v>
      </c>
    </row>
    <row r="11" spans="2:14" ht="25.15" customHeight="1" x14ac:dyDescent="0.35">
      <c r="B11" s="262">
        <v>3</v>
      </c>
      <c r="C11" s="263">
        <v>202</v>
      </c>
      <c r="D11" s="264" t="s">
        <v>560</v>
      </c>
      <c r="E11" s="265" t="s">
        <v>561</v>
      </c>
      <c r="F11" s="266">
        <v>1059</v>
      </c>
      <c r="G11" s="267">
        <v>1.86</v>
      </c>
      <c r="H11" s="268">
        <f t="shared" si="0"/>
        <v>1969.74</v>
      </c>
      <c r="I11" s="267">
        <v>1</v>
      </c>
      <c r="J11" s="268">
        <f t="shared" si="1"/>
        <v>1059</v>
      </c>
      <c r="K11" s="267"/>
      <c r="L11" s="268">
        <v>375</v>
      </c>
      <c r="M11" s="267">
        <v>6</v>
      </c>
      <c r="N11" s="268">
        <f t="shared" si="2"/>
        <v>6354</v>
      </c>
    </row>
    <row r="12" spans="2:14" ht="25.15" customHeight="1" x14ac:dyDescent="0.35">
      <c r="B12" s="262">
        <v>4</v>
      </c>
      <c r="C12" s="263">
        <v>202</v>
      </c>
      <c r="D12" s="264" t="s">
        <v>562</v>
      </c>
      <c r="E12" s="265" t="s">
        <v>563</v>
      </c>
      <c r="F12" s="266">
        <v>1</v>
      </c>
      <c r="G12" s="267">
        <v>2400</v>
      </c>
      <c r="H12" s="268">
        <f t="shared" si="0"/>
        <v>2400</v>
      </c>
      <c r="I12" s="267">
        <v>3100</v>
      </c>
      <c r="J12" s="268">
        <f t="shared" si="1"/>
        <v>3100</v>
      </c>
      <c r="K12" s="267"/>
      <c r="L12" s="268">
        <v>3690</v>
      </c>
      <c r="M12" s="267">
        <v>2000</v>
      </c>
      <c r="N12" s="268">
        <f t="shared" si="2"/>
        <v>2000</v>
      </c>
    </row>
    <row r="13" spans="2:14" ht="25.15" customHeight="1" x14ac:dyDescent="0.35">
      <c r="B13" s="262">
        <v>5</v>
      </c>
      <c r="C13" s="263">
        <v>202</v>
      </c>
      <c r="D13" s="264" t="s">
        <v>564</v>
      </c>
      <c r="E13" s="265" t="s">
        <v>563</v>
      </c>
      <c r="F13" s="266">
        <v>1</v>
      </c>
      <c r="G13" s="267">
        <v>6360</v>
      </c>
      <c r="H13" s="268">
        <f t="shared" si="0"/>
        <v>6360</v>
      </c>
      <c r="I13" s="267">
        <v>615</v>
      </c>
      <c r="J13" s="268">
        <f t="shared" si="1"/>
        <v>615</v>
      </c>
      <c r="K13" s="267"/>
      <c r="L13" s="268">
        <v>3690</v>
      </c>
      <c r="M13" s="267">
        <v>6500</v>
      </c>
      <c r="N13" s="268">
        <f t="shared" si="2"/>
        <v>6500</v>
      </c>
    </row>
    <row r="14" spans="2:14" ht="25.15" customHeight="1" x14ac:dyDescent="0.35">
      <c r="B14" s="262">
        <v>6</v>
      </c>
      <c r="C14" s="263">
        <v>202</v>
      </c>
      <c r="D14" s="264" t="s">
        <v>565</v>
      </c>
      <c r="E14" s="265" t="s">
        <v>563</v>
      </c>
      <c r="F14" s="266">
        <v>1</v>
      </c>
      <c r="G14" s="267">
        <v>6600</v>
      </c>
      <c r="H14" s="268">
        <f t="shared" si="0"/>
        <v>6600</v>
      </c>
      <c r="I14" s="267">
        <v>10000</v>
      </c>
      <c r="J14" s="268">
        <f t="shared" si="1"/>
        <v>10000</v>
      </c>
      <c r="K14" s="267"/>
      <c r="L14" s="268">
        <v>4920</v>
      </c>
      <c r="M14" s="267">
        <v>8500</v>
      </c>
      <c r="N14" s="268">
        <f t="shared" si="2"/>
        <v>8500</v>
      </c>
    </row>
    <row r="15" spans="2:14" ht="25.15" customHeight="1" x14ac:dyDescent="0.35">
      <c r="B15" s="262">
        <v>7</v>
      </c>
      <c r="C15" s="263">
        <v>202</v>
      </c>
      <c r="D15" s="264" t="s">
        <v>566</v>
      </c>
      <c r="E15" s="265" t="s">
        <v>563</v>
      </c>
      <c r="F15" s="266">
        <v>1</v>
      </c>
      <c r="G15" s="267">
        <v>3360</v>
      </c>
      <c r="H15" s="268">
        <f t="shared" si="0"/>
        <v>3360</v>
      </c>
      <c r="I15" s="267">
        <v>3200</v>
      </c>
      <c r="J15" s="268">
        <f t="shared" si="1"/>
        <v>3200</v>
      </c>
      <c r="K15" s="267"/>
      <c r="L15" s="268">
        <v>3690</v>
      </c>
      <c r="M15" s="267">
        <v>4800</v>
      </c>
      <c r="N15" s="268">
        <f t="shared" si="2"/>
        <v>4800</v>
      </c>
    </row>
    <row r="16" spans="2:14" ht="25.15" customHeight="1" x14ac:dyDescent="0.35">
      <c r="B16" s="262">
        <v>8</v>
      </c>
      <c r="C16" s="263">
        <v>202</v>
      </c>
      <c r="D16" s="264" t="s">
        <v>567</v>
      </c>
      <c r="E16" s="265" t="s">
        <v>563</v>
      </c>
      <c r="F16" s="266">
        <v>1</v>
      </c>
      <c r="G16" s="267">
        <v>1800</v>
      </c>
      <c r="H16" s="268">
        <f t="shared" si="0"/>
        <v>1800</v>
      </c>
      <c r="I16" s="267">
        <v>200</v>
      </c>
      <c r="J16" s="268">
        <f t="shared" si="1"/>
        <v>200</v>
      </c>
      <c r="K16" s="267"/>
      <c r="L16" s="268">
        <v>925</v>
      </c>
      <c r="M16" s="267">
        <v>6000</v>
      </c>
      <c r="N16" s="268">
        <f t="shared" si="2"/>
        <v>6000</v>
      </c>
    </row>
    <row r="17" spans="2:14" ht="25.15" customHeight="1" x14ac:dyDescent="0.35">
      <c r="B17" s="262">
        <v>9</v>
      </c>
      <c r="C17" s="263">
        <v>202</v>
      </c>
      <c r="D17" s="264" t="s">
        <v>568</v>
      </c>
      <c r="E17" s="265" t="s">
        <v>563</v>
      </c>
      <c r="F17" s="266">
        <v>1</v>
      </c>
      <c r="G17" s="267">
        <v>240</v>
      </c>
      <c r="H17" s="268">
        <f t="shared" si="0"/>
        <v>240</v>
      </c>
      <c r="I17" s="267">
        <v>200</v>
      </c>
      <c r="J17" s="268">
        <f t="shared" si="1"/>
        <v>200</v>
      </c>
      <c r="K17" s="267"/>
      <c r="L17" s="268">
        <v>1230</v>
      </c>
      <c r="M17" s="267">
        <v>1500</v>
      </c>
      <c r="N17" s="268">
        <f t="shared" si="2"/>
        <v>1500</v>
      </c>
    </row>
    <row r="18" spans="2:14" ht="25.15" customHeight="1" x14ac:dyDescent="0.35">
      <c r="B18" s="262">
        <v>10</v>
      </c>
      <c r="C18" s="263">
        <v>202</v>
      </c>
      <c r="D18" s="264" t="s">
        <v>569</v>
      </c>
      <c r="E18" s="265" t="s">
        <v>563</v>
      </c>
      <c r="F18" s="266">
        <v>4</v>
      </c>
      <c r="G18" s="267">
        <v>24</v>
      </c>
      <c r="H18" s="268">
        <f t="shared" si="0"/>
        <v>96</v>
      </c>
      <c r="I18" s="267">
        <v>30</v>
      </c>
      <c r="J18" s="268">
        <f t="shared" si="1"/>
        <v>120</v>
      </c>
      <c r="K18" s="267"/>
      <c r="L18" s="268">
        <v>350</v>
      </c>
      <c r="M18" s="267">
        <v>200</v>
      </c>
      <c r="N18" s="268">
        <f t="shared" si="2"/>
        <v>800</v>
      </c>
    </row>
    <row r="19" spans="2:14" ht="25.15" customHeight="1" x14ac:dyDescent="0.35">
      <c r="B19" s="262">
        <v>11</v>
      </c>
      <c r="C19" s="263">
        <v>202</v>
      </c>
      <c r="D19" s="264" t="s">
        <v>570</v>
      </c>
      <c r="E19" s="265" t="s">
        <v>571</v>
      </c>
      <c r="F19" s="266">
        <v>70</v>
      </c>
      <c r="G19" s="267">
        <v>23</v>
      </c>
      <c r="H19" s="268">
        <f t="shared" si="0"/>
        <v>1610</v>
      </c>
      <c r="I19" s="267">
        <v>14</v>
      </c>
      <c r="J19" s="268">
        <f t="shared" si="1"/>
        <v>980</v>
      </c>
      <c r="K19" s="267"/>
      <c r="L19" s="268">
        <v>615</v>
      </c>
      <c r="M19" s="267">
        <v>100</v>
      </c>
      <c r="N19" s="268">
        <f t="shared" si="2"/>
        <v>7000</v>
      </c>
    </row>
    <row r="20" spans="2:14" ht="25.15" customHeight="1" x14ac:dyDescent="0.35">
      <c r="B20" s="262">
        <v>12</v>
      </c>
      <c r="C20" s="263">
        <v>202</v>
      </c>
      <c r="D20" s="264" t="s">
        <v>572</v>
      </c>
      <c r="E20" s="265" t="s">
        <v>571</v>
      </c>
      <c r="F20" s="266">
        <v>54</v>
      </c>
      <c r="G20" s="267">
        <v>22</v>
      </c>
      <c r="H20" s="268">
        <f t="shared" si="0"/>
        <v>1188</v>
      </c>
      <c r="I20" s="267">
        <v>7.75</v>
      </c>
      <c r="J20" s="268">
        <f t="shared" si="1"/>
        <v>418.5</v>
      </c>
      <c r="K20" s="267"/>
      <c r="L20" s="268">
        <v>615</v>
      </c>
      <c r="M20" s="267">
        <v>100</v>
      </c>
      <c r="N20" s="268">
        <f t="shared" si="2"/>
        <v>5400</v>
      </c>
    </row>
    <row r="21" spans="2:14" ht="25.15" customHeight="1" thickBot="1" x14ac:dyDescent="0.4">
      <c r="B21" s="262">
        <v>13</v>
      </c>
      <c r="C21" s="263">
        <v>202</v>
      </c>
      <c r="D21" s="264" t="s">
        <v>573</v>
      </c>
      <c r="E21" s="265" t="s">
        <v>563</v>
      </c>
      <c r="F21" s="266">
        <v>1</v>
      </c>
      <c r="G21" s="267">
        <v>4200</v>
      </c>
      <c r="H21" s="268">
        <f t="shared" si="0"/>
        <v>4200</v>
      </c>
      <c r="I21" s="267">
        <v>300</v>
      </c>
      <c r="J21" s="268">
        <f t="shared" si="1"/>
        <v>300</v>
      </c>
      <c r="K21" s="267"/>
      <c r="L21" s="268">
        <v>150</v>
      </c>
      <c r="M21" s="267">
        <v>3200</v>
      </c>
      <c r="N21" s="268">
        <f t="shared" si="2"/>
        <v>3200</v>
      </c>
    </row>
    <row r="22" spans="2:14" ht="25.15" customHeight="1" thickBot="1" x14ac:dyDescent="0.4">
      <c r="B22" s="2042" t="s">
        <v>574</v>
      </c>
      <c r="C22" s="2043"/>
      <c r="D22" s="2043"/>
      <c r="E22" s="2043"/>
      <c r="F22" s="2043"/>
      <c r="G22" s="251"/>
      <c r="H22" s="269">
        <f>SUBTOTAL(9,H9:H21)</f>
        <v>31755.739999999998</v>
      </c>
      <c r="I22" s="251"/>
      <c r="J22" s="269">
        <f>SUBTOTAL(9,J9:J21)</f>
        <v>24842.5</v>
      </c>
      <c r="K22" s="251"/>
      <c r="L22" s="269">
        <f>SUBTOTAL(9,L9:L21)</f>
        <v>23939</v>
      </c>
      <c r="M22" s="251"/>
      <c r="N22" s="269">
        <f>SUBTOTAL(9,N9:N21)</f>
        <v>64179</v>
      </c>
    </row>
    <row r="23" spans="2:14" ht="25.15" customHeight="1" thickBot="1" x14ac:dyDescent="0.4">
      <c r="B23" s="256"/>
      <c r="C23" s="257"/>
      <c r="D23" s="258" t="s">
        <v>575</v>
      </c>
      <c r="E23" s="259"/>
      <c r="F23" s="259"/>
      <c r="G23" s="259"/>
      <c r="H23" s="269"/>
      <c r="I23" s="259"/>
      <c r="J23" s="269"/>
      <c r="K23" s="259"/>
      <c r="L23" s="270"/>
      <c r="M23" s="259"/>
      <c r="N23" s="270"/>
    </row>
    <row r="24" spans="2:14" ht="25.15" customHeight="1" thickBot="1" x14ac:dyDescent="0.4">
      <c r="B24" s="262">
        <v>14</v>
      </c>
      <c r="C24" s="263">
        <v>652</v>
      </c>
      <c r="D24" s="264" t="s">
        <v>576</v>
      </c>
      <c r="E24" s="265" t="s">
        <v>577</v>
      </c>
      <c r="F24" s="266">
        <v>35</v>
      </c>
      <c r="G24" s="267">
        <v>21.6</v>
      </c>
      <c r="H24" s="271">
        <f t="shared" ref="H24:H36" si="3">G24*F24</f>
        <v>756</v>
      </c>
      <c r="I24" s="267">
        <v>10.6</v>
      </c>
      <c r="J24" s="271">
        <f t="shared" ref="J24:J36" si="4">I24*F24</f>
        <v>371</v>
      </c>
      <c r="K24" s="267"/>
      <c r="L24" s="268">
        <v>985</v>
      </c>
      <c r="M24" s="267">
        <v>150</v>
      </c>
      <c r="N24" s="268">
        <f t="shared" ref="N24:N36" si="5">M24*F24</f>
        <v>5250</v>
      </c>
    </row>
    <row r="25" spans="2:14" ht="25.15" customHeight="1" thickBot="1" x14ac:dyDescent="0.4">
      <c r="B25" s="262">
        <v>15</v>
      </c>
      <c r="C25" s="263">
        <v>651</v>
      </c>
      <c r="D25" s="264" t="s">
        <v>578</v>
      </c>
      <c r="E25" s="265" t="s">
        <v>577</v>
      </c>
      <c r="F25" s="266">
        <v>200</v>
      </c>
      <c r="G25" s="267">
        <v>36</v>
      </c>
      <c r="H25" s="271">
        <f t="shared" si="3"/>
        <v>7200</v>
      </c>
      <c r="I25" s="267">
        <v>9.25</v>
      </c>
      <c r="J25" s="271">
        <f t="shared" si="4"/>
        <v>1850</v>
      </c>
      <c r="K25" s="267"/>
      <c r="L25" s="268" t="e">
        <f>+($F25*$E25)</f>
        <v>#VALUE!</v>
      </c>
      <c r="M25" s="267">
        <v>40</v>
      </c>
      <c r="N25" s="268">
        <f t="shared" si="5"/>
        <v>8000</v>
      </c>
    </row>
    <row r="26" spans="2:14" ht="25.15" customHeight="1" thickBot="1" x14ac:dyDescent="0.4">
      <c r="B26" s="262">
        <v>16</v>
      </c>
      <c r="C26" s="263">
        <v>652</v>
      </c>
      <c r="D26" s="264" t="s">
        <v>579</v>
      </c>
      <c r="E26" s="265" t="s">
        <v>577</v>
      </c>
      <c r="F26" s="266">
        <v>200</v>
      </c>
      <c r="G26" s="267">
        <v>6</v>
      </c>
      <c r="H26" s="271">
        <f t="shared" si="3"/>
        <v>1200</v>
      </c>
      <c r="I26" s="267">
        <v>9.25</v>
      </c>
      <c r="J26" s="271">
        <f t="shared" si="4"/>
        <v>1850</v>
      </c>
      <c r="K26" s="267"/>
      <c r="L26" s="268">
        <v>985</v>
      </c>
      <c r="M26" s="267">
        <v>30</v>
      </c>
      <c r="N26" s="268">
        <f t="shared" si="5"/>
        <v>6000</v>
      </c>
    </row>
    <row r="27" spans="2:14" ht="25.15" customHeight="1" thickBot="1" x14ac:dyDescent="0.4">
      <c r="B27" s="262">
        <v>17</v>
      </c>
      <c r="C27" s="263">
        <v>659</v>
      </c>
      <c r="D27" s="264" t="s">
        <v>580</v>
      </c>
      <c r="E27" s="265" t="s">
        <v>559</v>
      </c>
      <c r="F27" s="266">
        <v>1180</v>
      </c>
      <c r="G27" s="267">
        <v>1.65</v>
      </c>
      <c r="H27" s="271">
        <f t="shared" si="3"/>
        <v>1947</v>
      </c>
      <c r="I27" s="267">
        <v>1.1000000000000001</v>
      </c>
      <c r="J27" s="271">
        <f t="shared" si="4"/>
        <v>1298</v>
      </c>
      <c r="K27" s="267"/>
      <c r="L27" s="268">
        <v>1850</v>
      </c>
      <c r="M27" s="267">
        <v>6</v>
      </c>
      <c r="N27" s="268">
        <f t="shared" si="5"/>
        <v>7080</v>
      </c>
    </row>
    <row r="28" spans="2:14" ht="25.15" customHeight="1" thickBot="1" x14ac:dyDescent="0.4">
      <c r="B28" s="262">
        <v>18</v>
      </c>
      <c r="C28" s="263">
        <v>661</v>
      </c>
      <c r="D28" s="272" t="s">
        <v>581</v>
      </c>
      <c r="E28" s="265" t="s">
        <v>563</v>
      </c>
      <c r="F28" s="266">
        <v>3</v>
      </c>
      <c r="G28" s="267">
        <v>660</v>
      </c>
      <c r="H28" s="271">
        <f t="shared" si="3"/>
        <v>1980</v>
      </c>
      <c r="I28" s="267">
        <v>660</v>
      </c>
      <c r="J28" s="271">
        <f t="shared" si="4"/>
        <v>1980</v>
      </c>
      <c r="K28" s="267">
        <v>250</v>
      </c>
      <c r="L28" s="268">
        <v>750</v>
      </c>
      <c r="M28" s="267">
        <v>500</v>
      </c>
      <c r="N28" s="268">
        <f t="shared" si="5"/>
        <v>1500</v>
      </c>
    </row>
    <row r="29" spans="2:14" ht="25.15" customHeight="1" thickBot="1" x14ac:dyDescent="0.4">
      <c r="B29" s="262">
        <v>19</v>
      </c>
      <c r="C29" s="263">
        <v>661</v>
      </c>
      <c r="D29" s="272" t="s">
        <v>582</v>
      </c>
      <c r="E29" s="265" t="s">
        <v>563</v>
      </c>
      <c r="F29" s="266">
        <v>2</v>
      </c>
      <c r="G29" s="267">
        <v>660</v>
      </c>
      <c r="H29" s="271">
        <f t="shared" si="3"/>
        <v>1320</v>
      </c>
      <c r="I29" s="267">
        <v>732</v>
      </c>
      <c r="J29" s="271">
        <f t="shared" si="4"/>
        <v>1464</v>
      </c>
      <c r="K29" s="267">
        <v>86</v>
      </c>
      <c r="L29" s="268">
        <f t="shared" ref="L29:L36" si="6">K29*F29</f>
        <v>172</v>
      </c>
      <c r="M29" s="267">
        <v>500</v>
      </c>
      <c r="N29" s="268">
        <f t="shared" si="5"/>
        <v>1000</v>
      </c>
    </row>
    <row r="30" spans="2:14" ht="25.15" customHeight="1" thickBot="1" x14ac:dyDescent="0.4">
      <c r="B30" s="262">
        <v>20</v>
      </c>
      <c r="C30" s="263">
        <v>661</v>
      </c>
      <c r="D30" s="272" t="s">
        <v>583</v>
      </c>
      <c r="E30" s="265" t="s">
        <v>563</v>
      </c>
      <c r="F30" s="266">
        <v>5</v>
      </c>
      <c r="G30" s="267">
        <v>660</v>
      </c>
      <c r="H30" s="271">
        <f t="shared" si="3"/>
        <v>3300</v>
      </c>
      <c r="I30" s="267">
        <v>732</v>
      </c>
      <c r="J30" s="271">
        <f t="shared" si="4"/>
        <v>3660</v>
      </c>
      <c r="K30" s="267">
        <v>265</v>
      </c>
      <c r="L30" s="268">
        <f t="shared" si="6"/>
        <v>1325</v>
      </c>
      <c r="M30" s="267">
        <v>500</v>
      </c>
      <c r="N30" s="268">
        <f t="shared" si="5"/>
        <v>2500</v>
      </c>
    </row>
    <row r="31" spans="2:14" ht="25.15" customHeight="1" thickBot="1" x14ac:dyDescent="0.4">
      <c r="B31" s="262">
        <v>21</v>
      </c>
      <c r="C31" s="263">
        <v>661</v>
      </c>
      <c r="D31" s="272" t="s">
        <v>584</v>
      </c>
      <c r="E31" s="265" t="s">
        <v>563</v>
      </c>
      <c r="F31" s="266">
        <v>3</v>
      </c>
      <c r="G31" s="267">
        <v>630</v>
      </c>
      <c r="H31" s="271">
        <f t="shared" si="3"/>
        <v>1890</v>
      </c>
      <c r="I31" s="267">
        <v>648</v>
      </c>
      <c r="J31" s="271">
        <f t="shared" si="4"/>
        <v>1944</v>
      </c>
      <c r="K31" s="267">
        <v>250</v>
      </c>
      <c r="L31" s="268">
        <f t="shared" si="6"/>
        <v>750</v>
      </c>
      <c r="M31" s="267">
        <v>550</v>
      </c>
      <c r="N31" s="268">
        <f t="shared" si="5"/>
        <v>1650</v>
      </c>
    </row>
    <row r="32" spans="2:14" ht="25.15" customHeight="1" thickBot="1" x14ac:dyDescent="0.4">
      <c r="B32" s="262">
        <v>22</v>
      </c>
      <c r="C32" s="263">
        <v>661</v>
      </c>
      <c r="D32" s="272" t="s">
        <v>585</v>
      </c>
      <c r="E32" s="265" t="s">
        <v>563</v>
      </c>
      <c r="F32" s="266">
        <v>6</v>
      </c>
      <c r="G32" s="267">
        <v>570</v>
      </c>
      <c r="H32" s="271">
        <f t="shared" si="3"/>
        <v>3420</v>
      </c>
      <c r="I32" s="267">
        <v>568</v>
      </c>
      <c r="J32" s="271">
        <f t="shared" si="4"/>
        <v>3408</v>
      </c>
      <c r="K32" s="267">
        <v>250</v>
      </c>
      <c r="L32" s="268">
        <f t="shared" si="6"/>
        <v>1500</v>
      </c>
      <c r="M32" s="267">
        <v>500</v>
      </c>
      <c r="N32" s="268">
        <f t="shared" si="5"/>
        <v>3000</v>
      </c>
    </row>
    <row r="33" spans="2:14" ht="25.15" customHeight="1" thickBot="1" x14ac:dyDescent="0.4">
      <c r="B33" s="262">
        <v>23</v>
      </c>
      <c r="C33" s="263">
        <v>661</v>
      </c>
      <c r="D33" s="272" t="s">
        <v>586</v>
      </c>
      <c r="E33" s="265" t="s">
        <v>563</v>
      </c>
      <c r="F33" s="266">
        <v>14</v>
      </c>
      <c r="G33" s="267">
        <v>102</v>
      </c>
      <c r="H33" s="271">
        <f t="shared" si="3"/>
        <v>1428</v>
      </c>
      <c r="I33" s="267">
        <v>139</v>
      </c>
      <c r="J33" s="271">
        <f t="shared" si="4"/>
        <v>1946</v>
      </c>
      <c r="K33" s="267">
        <v>86</v>
      </c>
      <c r="L33" s="268">
        <f t="shared" si="6"/>
        <v>1204</v>
      </c>
      <c r="M33" s="267">
        <v>100</v>
      </c>
      <c r="N33" s="268">
        <f t="shared" si="5"/>
        <v>1400</v>
      </c>
    </row>
    <row r="34" spans="2:14" ht="25.15" customHeight="1" thickBot="1" x14ac:dyDescent="0.4">
      <c r="B34" s="262">
        <v>24</v>
      </c>
      <c r="C34" s="263">
        <v>661</v>
      </c>
      <c r="D34" s="272" t="s">
        <v>587</v>
      </c>
      <c r="E34" s="265" t="s">
        <v>563</v>
      </c>
      <c r="F34" s="266">
        <v>15</v>
      </c>
      <c r="G34" s="267">
        <v>72</v>
      </c>
      <c r="H34" s="271">
        <f t="shared" si="3"/>
        <v>1080</v>
      </c>
      <c r="I34" s="267">
        <v>117</v>
      </c>
      <c r="J34" s="271">
        <f t="shared" si="4"/>
        <v>1755</v>
      </c>
      <c r="K34" s="267">
        <v>86</v>
      </c>
      <c r="L34" s="268">
        <f t="shared" si="6"/>
        <v>1290</v>
      </c>
      <c r="M34" s="267">
        <v>100</v>
      </c>
      <c r="N34" s="268">
        <f t="shared" si="5"/>
        <v>1500</v>
      </c>
    </row>
    <row r="35" spans="2:14" ht="25.15" customHeight="1" thickBot="1" x14ac:dyDescent="0.4">
      <c r="B35" s="262">
        <v>25</v>
      </c>
      <c r="C35" s="263">
        <v>661</v>
      </c>
      <c r="D35" s="272" t="s">
        <v>588</v>
      </c>
      <c r="E35" s="265" t="s">
        <v>563</v>
      </c>
      <c r="F35" s="266">
        <v>63</v>
      </c>
      <c r="G35" s="267">
        <v>36</v>
      </c>
      <c r="H35" s="271">
        <f t="shared" si="3"/>
        <v>2268</v>
      </c>
      <c r="I35" s="267">
        <v>61</v>
      </c>
      <c r="J35" s="271">
        <f t="shared" si="4"/>
        <v>3843</v>
      </c>
      <c r="K35" s="267">
        <v>35</v>
      </c>
      <c r="L35" s="268">
        <f t="shared" si="6"/>
        <v>2205</v>
      </c>
      <c r="M35" s="267">
        <v>30</v>
      </c>
      <c r="N35" s="268">
        <f t="shared" si="5"/>
        <v>1890</v>
      </c>
    </row>
    <row r="36" spans="2:14" ht="25.15" customHeight="1" thickBot="1" x14ac:dyDescent="0.4">
      <c r="B36" s="262">
        <v>26</v>
      </c>
      <c r="C36" s="263">
        <v>661</v>
      </c>
      <c r="D36" s="272" t="s">
        <v>589</v>
      </c>
      <c r="E36" s="265" t="s">
        <v>563</v>
      </c>
      <c r="F36" s="266">
        <v>276</v>
      </c>
      <c r="G36" s="267">
        <v>26</v>
      </c>
      <c r="H36" s="271">
        <f t="shared" si="3"/>
        <v>7176</v>
      </c>
      <c r="I36" s="267">
        <v>32.5</v>
      </c>
      <c r="J36" s="271">
        <f t="shared" si="4"/>
        <v>8970</v>
      </c>
      <c r="K36" s="273">
        <v>50</v>
      </c>
      <c r="L36" s="274">
        <f t="shared" si="6"/>
        <v>13800</v>
      </c>
      <c r="M36" s="267">
        <v>25</v>
      </c>
      <c r="N36" s="268">
        <f t="shared" si="5"/>
        <v>6900</v>
      </c>
    </row>
    <row r="37" spans="2:14" ht="25.15" customHeight="1" thickBot="1" x14ac:dyDescent="0.4">
      <c r="B37" s="2042" t="s">
        <v>590</v>
      </c>
      <c r="C37" s="2043"/>
      <c r="D37" s="2043"/>
      <c r="E37" s="2043"/>
      <c r="F37" s="2043"/>
      <c r="G37" s="251"/>
      <c r="H37" s="269">
        <f>SUM(H24:H36)</f>
        <v>34965</v>
      </c>
      <c r="I37" s="251"/>
      <c r="J37" s="269">
        <f>SUM(J24:J36)</f>
        <v>34339</v>
      </c>
      <c r="K37" s="251"/>
      <c r="L37" s="269" t="e">
        <f>+SUM(L24:L36)</f>
        <v>#VALUE!</v>
      </c>
      <c r="M37" s="251"/>
      <c r="N37" s="269">
        <f>+SUM(N24:N36)</f>
        <v>47670</v>
      </c>
    </row>
    <row r="38" spans="2:14" ht="25.15" customHeight="1" thickBot="1" x14ac:dyDescent="0.4">
      <c r="B38" s="256"/>
      <c r="C38" s="257"/>
      <c r="D38" s="258" t="s">
        <v>591</v>
      </c>
      <c r="E38" s="259"/>
      <c r="F38" s="259"/>
      <c r="G38" s="259"/>
      <c r="H38" s="269"/>
      <c r="I38" s="259"/>
      <c r="J38" s="269"/>
      <c r="K38" s="259"/>
      <c r="L38" s="270"/>
      <c r="M38" s="259"/>
      <c r="N38" s="270"/>
    </row>
    <row r="39" spans="2:14" ht="25.15" customHeight="1" thickBot="1" x14ac:dyDescent="0.4">
      <c r="B39" s="262">
        <v>27</v>
      </c>
      <c r="C39" s="263">
        <v>611</v>
      </c>
      <c r="D39" s="264" t="s">
        <v>592</v>
      </c>
      <c r="E39" s="265" t="s">
        <v>571</v>
      </c>
      <c r="F39" s="266">
        <v>101</v>
      </c>
      <c r="G39" s="267">
        <v>66</v>
      </c>
      <c r="H39" s="271">
        <f>G39*F39</f>
        <v>6666</v>
      </c>
      <c r="I39" s="267">
        <v>26</v>
      </c>
      <c r="J39" s="271">
        <f>I39*F39</f>
        <v>2626</v>
      </c>
      <c r="K39" s="267"/>
      <c r="L39" s="268">
        <v>615</v>
      </c>
      <c r="M39" s="267">
        <v>60</v>
      </c>
      <c r="N39" s="268">
        <f>M39*F39</f>
        <v>6060</v>
      </c>
    </row>
    <row r="40" spans="2:14" ht="25.15" customHeight="1" thickBot="1" x14ac:dyDescent="0.4">
      <c r="B40" s="262">
        <v>28</v>
      </c>
      <c r="C40" s="263">
        <v>611</v>
      </c>
      <c r="D40" s="264" t="s">
        <v>593</v>
      </c>
      <c r="E40" s="265" t="s">
        <v>563</v>
      </c>
      <c r="F40" s="266">
        <v>2</v>
      </c>
      <c r="G40" s="267">
        <v>420</v>
      </c>
      <c r="H40" s="271">
        <f>G40*F40</f>
        <v>840</v>
      </c>
      <c r="I40" s="267">
        <v>555</v>
      </c>
      <c r="J40" s="271">
        <f>I40*F40</f>
        <v>1110</v>
      </c>
      <c r="K40" s="267"/>
      <c r="L40" s="268">
        <v>200</v>
      </c>
      <c r="M40" s="267">
        <v>600</v>
      </c>
      <c r="N40" s="268">
        <f>M40*F40</f>
        <v>1200</v>
      </c>
    </row>
    <row r="41" spans="2:14" ht="25.15" customHeight="1" thickBot="1" x14ac:dyDescent="0.4">
      <c r="B41" s="262">
        <v>29</v>
      </c>
      <c r="C41" s="263">
        <v>611</v>
      </c>
      <c r="D41" s="264" t="s">
        <v>594</v>
      </c>
      <c r="E41" s="265" t="s">
        <v>563</v>
      </c>
      <c r="F41" s="266">
        <v>1</v>
      </c>
      <c r="G41" s="267">
        <v>960</v>
      </c>
      <c r="H41" s="271">
        <f>G41*F41</f>
        <v>960</v>
      </c>
      <c r="I41" s="267">
        <v>1750</v>
      </c>
      <c r="J41" s="271">
        <f>I41*F41</f>
        <v>1750</v>
      </c>
      <c r="K41" s="267"/>
      <c r="L41" s="268">
        <v>300</v>
      </c>
      <c r="M41" s="267">
        <v>2500</v>
      </c>
      <c r="N41" s="268">
        <f>M41*F41</f>
        <v>2500</v>
      </c>
    </row>
    <row r="42" spans="2:14" ht="25.15" customHeight="1" thickBot="1" x14ac:dyDescent="0.4">
      <c r="B42" s="2042" t="s">
        <v>595</v>
      </c>
      <c r="C42" s="2043"/>
      <c r="D42" s="2043"/>
      <c r="E42" s="2043"/>
      <c r="F42" s="2043"/>
      <c r="G42" s="251"/>
      <c r="H42" s="269">
        <f>SUM(H39:H41)</f>
        <v>8466</v>
      </c>
      <c r="I42" s="251"/>
      <c r="J42" s="269">
        <f>SUM(J39:J41)</f>
        <v>5486</v>
      </c>
      <c r="K42" s="251"/>
      <c r="L42" s="269">
        <f>SUBTOTAL(9,L39:L41)</f>
        <v>1115</v>
      </c>
      <c r="M42" s="251"/>
      <c r="N42" s="269">
        <f>SUBTOTAL(9,N39:N41)</f>
        <v>9760</v>
      </c>
    </row>
    <row r="43" spans="2:14" ht="25.15" customHeight="1" thickBot="1" x14ac:dyDescent="0.4">
      <c r="B43" s="256"/>
      <c r="C43" s="257"/>
      <c r="D43" s="258" t="s">
        <v>596</v>
      </c>
      <c r="E43" s="259"/>
      <c r="F43" s="259"/>
      <c r="G43" s="259"/>
      <c r="H43" s="269"/>
      <c r="I43" s="259"/>
      <c r="J43" s="269"/>
      <c r="K43" s="259"/>
      <c r="L43" s="270"/>
      <c r="M43" s="259"/>
      <c r="N43" s="270"/>
    </row>
    <row r="44" spans="2:14" ht="25.15" customHeight="1" thickBot="1" x14ac:dyDescent="0.4">
      <c r="B44" s="262">
        <v>30</v>
      </c>
      <c r="C44" s="263">
        <v>611</v>
      </c>
      <c r="D44" s="264" t="s">
        <v>597</v>
      </c>
      <c r="E44" s="265" t="s">
        <v>571</v>
      </c>
      <c r="F44" s="266">
        <v>41</v>
      </c>
      <c r="G44" s="267">
        <v>62</v>
      </c>
      <c r="H44" s="271">
        <f>G44*F44</f>
        <v>2542</v>
      </c>
      <c r="I44" s="267">
        <v>45</v>
      </c>
      <c r="J44" s="271">
        <f>I44*F44</f>
        <v>1845</v>
      </c>
      <c r="K44" s="267"/>
      <c r="L44" s="268">
        <v>300</v>
      </c>
      <c r="M44" s="267">
        <v>40</v>
      </c>
      <c r="N44" s="268">
        <f>M44*F44</f>
        <v>1640</v>
      </c>
    </row>
    <row r="45" spans="2:14" ht="25.15" customHeight="1" thickBot="1" x14ac:dyDescent="0.4">
      <c r="B45" s="262">
        <v>31</v>
      </c>
      <c r="C45" s="263">
        <v>611</v>
      </c>
      <c r="D45" s="264" t="s">
        <v>598</v>
      </c>
      <c r="E45" s="265" t="s">
        <v>563</v>
      </c>
      <c r="F45" s="266">
        <v>1</v>
      </c>
      <c r="G45" s="267">
        <v>150</v>
      </c>
      <c r="H45" s="271">
        <f>G45*F45</f>
        <v>150</v>
      </c>
      <c r="I45" s="267">
        <v>900</v>
      </c>
      <c r="J45" s="271">
        <f>I45*F45</f>
        <v>900</v>
      </c>
      <c r="K45" s="267"/>
      <c r="L45" s="268">
        <v>500</v>
      </c>
      <c r="M45" s="267">
        <v>600</v>
      </c>
      <c r="N45" s="268">
        <f>M45*F45</f>
        <v>600</v>
      </c>
    </row>
    <row r="46" spans="2:14" ht="25.15" customHeight="1" thickBot="1" x14ac:dyDescent="0.4">
      <c r="B46" s="262">
        <v>32</v>
      </c>
      <c r="C46" s="263">
        <v>611</v>
      </c>
      <c r="D46" s="264" t="s">
        <v>599</v>
      </c>
      <c r="E46" s="265" t="s">
        <v>563</v>
      </c>
      <c r="F46" s="266">
        <v>1</v>
      </c>
      <c r="G46" s="267">
        <v>11760</v>
      </c>
      <c r="H46" s="271">
        <f>G46*F46</f>
        <v>11760</v>
      </c>
      <c r="I46" s="267">
        <v>14500</v>
      </c>
      <c r="J46" s="271">
        <f>I46*F46</f>
        <v>14500</v>
      </c>
      <c r="K46" s="267"/>
      <c r="L46" s="268">
        <v>11750</v>
      </c>
      <c r="M46" s="267">
        <v>7600</v>
      </c>
      <c r="N46" s="268">
        <f>M46*F46</f>
        <v>7600</v>
      </c>
    </row>
    <row r="47" spans="2:14" ht="25.15" customHeight="1" thickBot="1" x14ac:dyDescent="0.4">
      <c r="B47" s="262">
        <v>33</v>
      </c>
      <c r="C47" s="263">
        <v>611</v>
      </c>
      <c r="D47" s="264" t="s">
        <v>600</v>
      </c>
      <c r="E47" s="265" t="s">
        <v>563</v>
      </c>
      <c r="F47" s="266">
        <v>1</v>
      </c>
      <c r="G47" s="267">
        <v>6960</v>
      </c>
      <c r="H47" s="271">
        <f>G47*F47</f>
        <v>6960</v>
      </c>
      <c r="I47" s="267">
        <v>8700</v>
      </c>
      <c r="J47" s="271">
        <f>I47*F47</f>
        <v>8700</v>
      </c>
      <c r="K47" s="267"/>
      <c r="L47" s="268">
        <v>2400</v>
      </c>
      <c r="M47" s="267">
        <v>4600</v>
      </c>
      <c r="N47" s="268">
        <f>M47*F47</f>
        <v>4600</v>
      </c>
    </row>
    <row r="48" spans="2:14" ht="25.15" customHeight="1" thickBot="1" x14ac:dyDescent="0.4">
      <c r="B48" s="2042" t="s">
        <v>601</v>
      </c>
      <c r="C48" s="2043"/>
      <c r="D48" s="2043"/>
      <c r="E48" s="2043"/>
      <c r="F48" s="2043"/>
      <c r="G48" s="275"/>
      <c r="H48" s="269">
        <f>SUM(H44:H47)</f>
        <v>21412</v>
      </c>
      <c r="I48" s="275"/>
      <c r="J48" s="269">
        <f>SUM(J44:J47)</f>
        <v>25945</v>
      </c>
      <c r="K48" s="275"/>
      <c r="L48" s="269">
        <f>SUBTOTAL(9,L44:L47)</f>
        <v>14950</v>
      </c>
      <c r="M48" s="275"/>
      <c r="N48" s="269">
        <f>SUBTOTAL(9,N44:N47)</f>
        <v>14440</v>
      </c>
    </row>
    <row r="49" spans="2:14" ht="25.15" customHeight="1" thickBot="1" x14ac:dyDescent="0.4">
      <c r="B49" s="276"/>
      <c r="C49" s="277"/>
      <c r="D49" s="258" t="s">
        <v>602</v>
      </c>
      <c r="E49" s="278"/>
      <c r="F49" s="278"/>
      <c r="G49" s="278"/>
      <c r="H49" s="269"/>
      <c r="I49" s="278"/>
      <c r="J49" s="269"/>
      <c r="K49" s="278"/>
      <c r="L49" s="279"/>
      <c r="M49" s="278"/>
      <c r="N49" s="279"/>
    </row>
    <row r="50" spans="2:14" ht="25.15" customHeight="1" thickBot="1" x14ac:dyDescent="0.4">
      <c r="B50" s="262">
        <v>34</v>
      </c>
      <c r="C50" s="263">
        <v>638</v>
      </c>
      <c r="D50" s="264" t="s">
        <v>603</v>
      </c>
      <c r="E50" s="265" t="s">
        <v>563</v>
      </c>
      <c r="F50" s="266">
        <v>1</v>
      </c>
      <c r="G50" s="267">
        <v>480</v>
      </c>
      <c r="H50" s="271">
        <f>G50*F50</f>
        <v>480</v>
      </c>
      <c r="I50" s="267">
        <v>725</v>
      </c>
      <c r="J50" s="271">
        <f>I50*F50</f>
        <v>725</v>
      </c>
      <c r="K50" s="267"/>
      <c r="L50" s="268">
        <v>250</v>
      </c>
      <c r="M50" s="267">
        <v>2200</v>
      </c>
      <c r="N50" s="268">
        <f>M50*F50</f>
        <v>2200</v>
      </c>
    </row>
    <row r="51" spans="2:14" ht="25.15" customHeight="1" thickBot="1" x14ac:dyDescent="0.4">
      <c r="B51" s="262">
        <v>35</v>
      </c>
      <c r="C51" s="263">
        <v>638</v>
      </c>
      <c r="D51" s="264" t="s">
        <v>604</v>
      </c>
      <c r="E51" s="265" t="s">
        <v>571</v>
      </c>
      <c r="F51" s="266">
        <v>60</v>
      </c>
      <c r="G51" s="267">
        <v>38</v>
      </c>
      <c r="H51" s="271">
        <f>G51*F51</f>
        <v>2280</v>
      </c>
      <c r="I51" s="267">
        <v>22</v>
      </c>
      <c r="J51" s="271">
        <f>I51*F51</f>
        <v>1320</v>
      </c>
      <c r="K51" s="267"/>
      <c r="L51" s="268">
        <v>190</v>
      </c>
      <c r="M51" s="267">
        <v>150</v>
      </c>
      <c r="N51" s="268">
        <f>M51*F51</f>
        <v>9000</v>
      </c>
    </row>
    <row r="52" spans="2:14" ht="25.15" customHeight="1" thickBot="1" x14ac:dyDescent="0.4">
      <c r="B52" s="262">
        <v>36</v>
      </c>
      <c r="C52" s="263">
        <v>638</v>
      </c>
      <c r="D52" s="264" t="s">
        <v>605</v>
      </c>
      <c r="E52" s="265" t="s">
        <v>571</v>
      </c>
      <c r="F52" s="266">
        <v>17</v>
      </c>
      <c r="G52" s="267">
        <v>36</v>
      </c>
      <c r="H52" s="271">
        <f>G52*F52</f>
        <v>612</v>
      </c>
      <c r="I52" s="267">
        <v>53</v>
      </c>
      <c r="J52" s="271">
        <f>I52*F52</f>
        <v>901</v>
      </c>
      <c r="K52" s="267"/>
      <c r="L52" s="268">
        <v>125</v>
      </c>
      <c r="M52" s="267">
        <v>140</v>
      </c>
      <c r="N52" s="268">
        <f>M52*F52</f>
        <v>2380</v>
      </c>
    </row>
    <row r="53" spans="2:14" ht="25.15" customHeight="1" thickBot="1" x14ac:dyDescent="0.4">
      <c r="B53" s="262">
        <v>37</v>
      </c>
      <c r="C53" s="263">
        <v>638</v>
      </c>
      <c r="D53" s="264" t="s">
        <v>606</v>
      </c>
      <c r="E53" s="265" t="s">
        <v>563</v>
      </c>
      <c r="F53" s="266">
        <v>1</v>
      </c>
      <c r="G53" s="267">
        <v>1800</v>
      </c>
      <c r="H53" s="271">
        <f>G53*F53</f>
        <v>1800</v>
      </c>
      <c r="I53" s="267">
        <v>1200</v>
      </c>
      <c r="J53" s="271">
        <f>I53*F53</f>
        <v>1200</v>
      </c>
      <c r="K53" s="267"/>
      <c r="L53" s="268">
        <v>615</v>
      </c>
      <c r="M53" s="267">
        <v>3000</v>
      </c>
      <c r="N53" s="268">
        <f>M53*F53</f>
        <v>3000</v>
      </c>
    </row>
    <row r="54" spans="2:14" ht="25.15" customHeight="1" thickBot="1" x14ac:dyDescent="0.4">
      <c r="B54" s="262">
        <v>38</v>
      </c>
      <c r="C54" s="263">
        <v>638</v>
      </c>
      <c r="D54" s="264" t="s">
        <v>607</v>
      </c>
      <c r="E54" s="265" t="s">
        <v>563</v>
      </c>
      <c r="F54" s="266">
        <v>1</v>
      </c>
      <c r="G54" s="267">
        <v>1200</v>
      </c>
      <c r="H54" s="271">
        <f>G54*F54</f>
        <v>1200</v>
      </c>
      <c r="I54" s="267">
        <v>600</v>
      </c>
      <c r="J54" s="271">
        <f>I54*F54</f>
        <v>600</v>
      </c>
      <c r="K54" s="267"/>
      <c r="L54" s="268">
        <v>250</v>
      </c>
      <c r="M54" s="267">
        <v>4800</v>
      </c>
      <c r="N54" s="268">
        <f>M54*F54</f>
        <v>4800</v>
      </c>
    </row>
    <row r="55" spans="2:14" ht="25.15" customHeight="1" thickBot="1" x14ac:dyDescent="0.4">
      <c r="B55" s="2042" t="s">
        <v>608</v>
      </c>
      <c r="C55" s="2043"/>
      <c r="D55" s="2043"/>
      <c r="E55" s="2043"/>
      <c r="F55" s="2043"/>
      <c r="G55" s="275"/>
      <c r="H55" s="269">
        <f>SUM(H50:H54)</f>
        <v>6372</v>
      </c>
      <c r="I55" s="275"/>
      <c r="J55" s="269">
        <f>SUM(J50:J54)</f>
        <v>4746</v>
      </c>
      <c r="K55" s="275"/>
      <c r="L55" s="269">
        <f>SUBTOTAL(9,L50:L54)</f>
        <v>1430</v>
      </c>
      <c r="M55" s="275"/>
      <c r="N55" s="269">
        <f>SUBTOTAL(9,N50:N54)</f>
        <v>21380</v>
      </c>
    </row>
    <row r="56" spans="2:14" ht="25.15" customHeight="1" thickBot="1" x14ac:dyDescent="0.4">
      <c r="B56" s="280"/>
      <c r="C56" s="281"/>
      <c r="D56" s="282" t="s">
        <v>609</v>
      </c>
      <c r="E56" s="283"/>
      <c r="F56" s="283"/>
      <c r="G56" s="283"/>
      <c r="H56" s="269"/>
      <c r="I56" s="283"/>
      <c r="J56" s="269"/>
      <c r="K56" s="283"/>
      <c r="L56" s="284"/>
      <c r="M56" s="283"/>
      <c r="N56" s="284"/>
    </row>
    <row r="57" spans="2:14" ht="25.15" customHeight="1" thickBot="1" x14ac:dyDescent="0.4">
      <c r="B57" s="285">
        <v>39</v>
      </c>
      <c r="C57" s="286">
        <v>203</v>
      </c>
      <c r="D57" s="287" t="s">
        <v>610</v>
      </c>
      <c r="E57" s="288" t="s">
        <v>577</v>
      </c>
      <c r="F57" s="289">
        <v>56</v>
      </c>
      <c r="G57" s="290">
        <v>17</v>
      </c>
      <c r="H57" s="271">
        <f>G57*F57</f>
        <v>952</v>
      </c>
      <c r="I57" s="290">
        <v>18</v>
      </c>
      <c r="J57" s="271">
        <f>I57*F57</f>
        <v>1008</v>
      </c>
      <c r="K57" s="290"/>
      <c r="L57" s="291">
        <v>950</v>
      </c>
      <c r="M57" s="290">
        <v>140</v>
      </c>
      <c r="N57" s="291">
        <f>M57*F57</f>
        <v>7840</v>
      </c>
    </row>
    <row r="58" spans="2:14" ht="25.15" customHeight="1" thickBot="1" x14ac:dyDescent="0.4">
      <c r="B58" s="262">
        <v>40</v>
      </c>
      <c r="C58" s="263">
        <v>203</v>
      </c>
      <c r="D58" s="264" t="s">
        <v>611</v>
      </c>
      <c r="E58" s="265" t="s">
        <v>577</v>
      </c>
      <c r="F58" s="266">
        <v>5</v>
      </c>
      <c r="G58" s="267">
        <v>96</v>
      </c>
      <c r="H58" s="271">
        <f>G58*F58</f>
        <v>480</v>
      </c>
      <c r="I58" s="267">
        <v>50</v>
      </c>
      <c r="J58" s="271">
        <f>I58*F58</f>
        <v>250</v>
      </c>
      <c r="K58" s="267"/>
      <c r="L58" s="268">
        <v>300</v>
      </c>
      <c r="M58" s="267">
        <v>150</v>
      </c>
      <c r="N58" s="291">
        <f>M58*F58</f>
        <v>750</v>
      </c>
    </row>
    <row r="59" spans="2:14" ht="25.15" customHeight="1" thickBot="1" x14ac:dyDescent="0.4">
      <c r="B59" s="285">
        <v>41</v>
      </c>
      <c r="C59" s="263">
        <v>203</v>
      </c>
      <c r="D59" s="264" t="s">
        <v>612</v>
      </c>
      <c r="E59" s="265" t="s">
        <v>577</v>
      </c>
      <c r="F59" s="266">
        <v>185</v>
      </c>
      <c r="G59" s="267">
        <v>24</v>
      </c>
      <c r="H59" s="271">
        <f>G59*F59</f>
        <v>4440</v>
      </c>
      <c r="I59" s="267">
        <v>12.6</v>
      </c>
      <c r="J59" s="271">
        <f>I59*F59</f>
        <v>2331</v>
      </c>
      <c r="K59" s="267"/>
      <c r="L59" s="268">
        <v>200</v>
      </c>
      <c r="M59" s="267">
        <v>90</v>
      </c>
      <c r="N59" s="291">
        <f>M59*F59</f>
        <v>16650</v>
      </c>
    </row>
    <row r="60" spans="2:14" ht="25.15" customHeight="1" thickBot="1" x14ac:dyDescent="0.4">
      <c r="B60" s="262">
        <v>42</v>
      </c>
      <c r="C60" s="263">
        <v>204</v>
      </c>
      <c r="D60" s="264" t="s">
        <v>613</v>
      </c>
      <c r="E60" s="265" t="s">
        <v>559</v>
      </c>
      <c r="F60" s="266">
        <v>500</v>
      </c>
      <c r="G60" s="267">
        <v>9</v>
      </c>
      <c r="H60" s="271">
        <f>G60*F60</f>
        <v>4500</v>
      </c>
      <c r="I60" s="267">
        <v>1</v>
      </c>
      <c r="J60" s="271">
        <f>I60*F60</f>
        <v>500</v>
      </c>
      <c r="K60" s="267"/>
      <c r="L60" s="268">
        <v>750</v>
      </c>
      <c r="M60" s="267">
        <v>40</v>
      </c>
      <c r="N60" s="291">
        <f>M60*F60</f>
        <v>20000</v>
      </c>
    </row>
    <row r="61" spans="2:14" ht="25.15" customHeight="1" thickBot="1" x14ac:dyDescent="0.4">
      <c r="B61" s="285">
        <v>43</v>
      </c>
      <c r="C61" s="263">
        <v>204</v>
      </c>
      <c r="D61" s="264" t="s">
        <v>614</v>
      </c>
      <c r="E61" s="265" t="s">
        <v>615</v>
      </c>
      <c r="F61" s="266">
        <v>2</v>
      </c>
      <c r="G61" s="267">
        <v>120</v>
      </c>
      <c r="H61" s="271">
        <f>G61*F61</f>
        <v>240</v>
      </c>
      <c r="I61" s="267">
        <v>95</v>
      </c>
      <c r="J61" s="271">
        <f>I61*F61</f>
        <v>190</v>
      </c>
      <c r="K61" s="267"/>
      <c r="L61" s="268">
        <v>185</v>
      </c>
      <c r="M61" s="267">
        <v>200</v>
      </c>
      <c r="N61" s="291">
        <f>M61*F61</f>
        <v>400</v>
      </c>
    </row>
    <row r="62" spans="2:14" ht="25.15" customHeight="1" thickBot="1" x14ac:dyDescent="0.4">
      <c r="B62" s="2042" t="s">
        <v>616</v>
      </c>
      <c r="C62" s="2043"/>
      <c r="D62" s="2043"/>
      <c r="E62" s="2043"/>
      <c r="F62" s="2043"/>
      <c r="G62" s="275"/>
      <c r="H62" s="269">
        <f>SUM(H57:H61)</f>
        <v>10612</v>
      </c>
      <c r="I62" s="275"/>
      <c r="J62" s="269">
        <f>SUM(J57:J61)</f>
        <v>4279</v>
      </c>
      <c r="K62" s="275"/>
      <c r="L62" s="269">
        <f>SUBTOTAL(9,L57:L61)</f>
        <v>2385</v>
      </c>
      <c r="M62" s="275"/>
      <c r="N62" s="269">
        <f>SUBTOTAL(9,N57:N61)</f>
        <v>45640</v>
      </c>
    </row>
    <row r="63" spans="2:14" ht="25.15" customHeight="1" thickBot="1" x14ac:dyDescent="0.4">
      <c r="B63" s="280"/>
      <c r="C63" s="281"/>
      <c r="D63" s="282" t="s">
        <v>617</v>
      </c>
      <c r="E63" s="283"/>
      <c r="F63" s="283"/>
      <c r="G63" s="283"/>
      <c r="H63" s="269"/>
      <c r="I63" s="283"/>
      <c r="J63" s="269"/>
      <c r="K63" s="283"/>
      <c r="L63" s="284"/>
      <c r="M63" s="283"/>
      <c r="N63" s="284"/>
    </row>
    <row r="64" spans="2:14" ht="25.15" customHeight="1" thickBot="1" x14ac:dyDescent="0.4">
      <c r="B64" s="285">
        <v>44</v>
      </c>
      <c r="C64" s="286" t="s">
        <v>618</v>
      </c>
      <c r="D64" s="287" t="s">
        <v>619</v>
      </c>
      <c r="E64" s="288" t="s">
        <v>577</v>
      </c>
      <c r="F64" s="289">
        <v>60</v>
      </c>
      <c r="G64" s="290">
        <v>75.75</v>
      </c>
      <c r="H64" s="271">
        <f t="shared" ref="H64:H75" si="7">G64*F64</f>
        <v>4545</v>
      </c>
      <c r="I64" s="290">
        <v>75</v>
      </c>
      <c r="J64" s="271">
        <f t="shared" ref="J64:J75" si="8">I64*F64</f>
        <v>4500</v>
      </c>
      <c r="K64" s="290"/>
      <c r="L64" s="291" t="e">
        <f>+($F64*$E64)</f>
        <v>#VALUE!</v>
      </c>
      <c r="M64" s="290">
        <v>450</v>
      </c>
      <c r="N64" s="291">
        <f t="shared" ref="N64:N75" si="9">M64*F64</f>
        <v>27000</v>
      </c>
    </row>
    <row r="65" spans="2:14" ht="25.15" customHeight="1" thickBot="1" x14ac:dyDescent="0.4">
      <c r="B65" s="262">
        <v>45</v>
      </c>
      <c r="C65" s="263">
        <v>451</v>
      </c>
      <c r="D65" s="264" t="s">
        <v>620</v>
      </c>
      <c r="E65" s="265" t="s">
        <v>561</v>
      </c>
      <c r="F65" s="266">
        <v>440</v>
      </c>
      <c r="G65" s="267">
        <v>13</v>
      </c>
      <c r="H65" s="271">
        <f t="shared" si="7"/>
        <v>5720</v>
      </c>
      <c r="I65" s="267">
        <v>14.5</v>
      </c>
      <c r="J65" s="271">
        <f t="shared" si="8"/>
        <v>6380</v>
      </c>
      <c r="K65" s="267"/>
      <c r="L65" s="268" t="e">
        <f>+($F65*$E65)</f>
        <v>#VALUE!</v>
      </c>
      <c r="M65" s="267">
        <v>22.72</v>
      </c>
      <c r="N65" s="291">
        <f t="shared" si="9"/>
        <v>9996.7999999999993</v>
      </c>
    </row>
    <row r="66" spans="2:14" ht="25.15" customHeight="1" thickBot="1" x14ac:dyDescent="0.4">
      <c r="B66" s="285">
        <v>46</v>
      </c>
      <c r="C66" s="263">
        <v>608</v>
      </c>
      <c r="D66" s="264" t="s">
        <v>621</v>
      </c>
      <c r="E66" s="265" t="s">
        <v>561</v>
      </c>
      <c r="F66" s="266">
        <v>1000</v>
      </c>
      <c r="G66" s="267">
        <v>10</v>
      </c>
      <c r="H66" s="271">
        <f t="shared" si="7"/>
        <v>10000</v>
      </c>
      <c r="I66" s="267">
        <v>7.3</v>
      </c>
      <c r="J66" s="271">
        <f t="shared" si="8"/>
        <v>7300</v>
      </c>
      <c r="K66" s="267"/>
      <c r="L66" s="268">
        <v>6500</v>
      </c>
      <c r="M66" s="267">
        <v>11.8</v>
      </c>
      <c r="N66" s="291">
        <f t="shared" si="9"/>
        <v>11800</v>
      </c>
    </row>
    <row r="67" spans="2:14" ht="25.15" customHeight="1" thickBot="1" x14ac:dyDescent="0.4">
      <c r="B67" s="262">
        <v>47</v>
      </c>
      <c r="C67" s="263">
        <v>608</v>
      </c>
      <c r="D67" s="264" t="s">
        <v>622</v>
      </c>
      <c r="E67" s="265" t="s">
        <v>559</v>
      </c>
      <c r="F67" s="266">
        <v>312</v>
      </c>
      <c r="G67" s="267">
        <v>107.07</v>
      </c>
      <c r="H67" s="271">
        <f t="shared" si="7"/>
        <v>33405.839999999997</v>
      </c>
      <c r="I67" s="267">
        <v>76</v>
      </c>
      <c r="J67" s="271">
        <f t="shared" si="8"/>
        <v>23712</v>
      </c>
      <c r="K67" s="267"/>
      <c r="L67" s="268">
        <v>27650</v>
      </c>
      <c r="M67" s="267">
        <v>142.85</v>
      </c>
      <c r="N67" s="291">
        <f t="shared" si="9"/>
        <v>44569.2</v>
      </c>
    </row>
    <row r="68" spans="2:14" ht="25.15" customHeight="1" thickBot="1" x14ac:dyDescent="0.4">
      <c r="B68" s="285">
        <v>48</v>
      </c>
      <c r="C68" s="263">
        <v>642</v>
      </c>
      <c r="D68" s="264" t="s">
        <v>623</v>
      </c>
      <c r="E68" s="265" t="s">
        <v>11</v>
      </c>
      <c r="F68" s="266">
        <v>1</v>
      </c>
      <c r="G68" s="267"/>
      <c r="H68" s="271">
        <f t="shared" si="7"/>
        <v>0</v>
      </c>
      <c r="I68" s="267">
        <v>550</v>
      </c>
      <c r="J68" s="271">
        <f t="shared" si="8"/>
        <v>550</v>
      </c>
      <c r="K68" s="267"/>
      <c r="L68" s="268">
        <v>650</v>
      </c>
      <c r="M68" s="267">
        <v>950</v>
      </c>
      <c r="N68" s="291">
        <f t="shared" si="9"/>
        <v>950</v>
      </c>
    </row>
    <row r="69" spans="2:14" ht="25.15" customHeight="1" thickBot="1" x14ac:dyDescent="0.4">
      <c r="B69" s="262">
        <v>49</v>
      </c>
      <c r="C69" s="263" t="s">
        <v>388</v>
      </c>
      <c r="D69" s="272" t="s">
        <v>624</v>
      </c>
      <c r="E69" s="265" t="s">
        <v>563</v>
      </c>
      <c r="F69" s="266">
        <v>1</v>
      </c>
      <c r="G69" s="267">
        <v>16802</v>
      </c>
      <c r="H69" s="271">
        <f t="shared" si="7"/>
        <v>16802</v>
      </c>
      <c r="I69" s="267">
        <v>12300</v>
      </c>
      <c r="J69" s="271">
        <f t="shared" si="8"/>
        <v>12300</v>
      </c>
      <c r="K69" s="267"/>
      <c r="L69" s="268">
        <v>20900</v>
      </c>
      <c r="M69" s="267">
        <v>2500</v>
      </c>
      <c r="N69" s="291">
        <f t="shared" si="9"/>
        <v>2500</v>
      </c>
    </row>
    <row r="70" spans="2:14" ht="25.15" customHeight="1" thickBot="1" x14ac:dyDescent="0.4">
      <c r="B70" s="285">
        <v>50</v>
      </c>
      <c r="C70" s="263" t="s">
        <v>388</v>
      </c>
      <c r="D70" s="272" t="s">
        <v>625</v>
      </c>
      <c r="E70" s="265" t="s">
        <v>563</v>
      </c>
      <c r="F70" s="266">
        <v>1</v>
      </c>
      <c r="G70" s="267">
        <v>3419</v>
      </c>
      <c r="H70" s="271">
        <f t="shared" si="7"/>
        <v>3419</v>
      </c>
      <c r="I70" s="267">
        <v>4400</v>
      </c>
      <c r="J70" s="271">
        <f t="shared" si="8"/>
        <v>4400</v>
      </c>
      <c r="K70" s="267"/>
      <c r="L70" s="268">
        <v>3500</v>
      </c>
      <c r="M70" s="267">
        <v>2500</v>
      </c>
      <c r="N70" s="291">
        <f t="shared" si="9"/>
        <v>2500</v>
      </c>
    </row>
    <row r="71" spans="2:14" ht="25.15" customHeight="1" thickBot="1" x14ac:dyDescent="0.4">
      <c r="B71" s="262">
        <v>51</v>
      </c>
      <c r="C71" s="263" t="s">
        <v>388</v>
      </c>
      <c r="D71" s="264" t="s">
        <v>626</v>
      </c>
      <c r="E71" s="265" t="s">
        <v>563</v>
      </c>
      <c r="F71" s="266">
        <v>5</v>
      </c>
      <c r="G71" s="267">
        <v>150</v>
      </c>
      <c r="H71" s="271">
        <f t="shared" si="7"/>
        <v>750</v>
      </c>
      <c r="I71" s="267">
        <v>114</v>
      </c>
      <c r="J71" s="271">
        <f t="shared" si="8"/>
        <v>570</v>
      </c>
      <c r="K71" s="267"/>
      <c r="L71" s="268">
        <v>270</v>
      </c>
      <c r="M71" s="267">
        <v>2500</v>
      </c>
      <c r="N71" s="291">
        <f t="shared" si="9"/>
        <v>12500</v>
      </c>
    </row>
    <row r="72" spans="2:14" ht="25.15" customHeight="1" thickBot="1" x14ac:dyDescent="0.4">
      <c r="B72" s="285">
        <v>52</v>
      </c>
      <c r="C72" s="263" t="s">
        <v>388</v>
      </c>
      <c r="D72" s="264" t="s">
        <v>627</v>
      </c>
      <c r="E72" s="265" t="s">
        <v>11</v>
      </c>
      <c r="F72" s="266">
        <v>1</v>
      </c>
      <c r="G72" s="267">
        <v>704</v>
      </c>
      <c r="H72" s="271">
        <f t="shared" si="7"/>
        <v>704</v>
      </c>
      <c r="I72" s="267">
        <v>900</v>
      </c>
      <c r="J72" s="271">
        <f t="shared" si="8"/>
        <v>900</v>
      </c>
      <c r="K72" s="267"/>
      <c r="L72" s="268">
        <v>430</v>
      </c>
      <c r="M72" s="267">
        <v>500</v>
      </c>
      <c r="N72" s="291">
        <f t="shared" si="9"/>
        <v>500</v>
      </c>
    </row>
    <row r="73" spans="2:14" ht="25.15" customHeight="1" thickBot="1" x14ac:dyDescent="0.4">
      <c r="B73" s="262">
        <v>53</v>
      </c>
      <c r="C73" s="263" t="s">
        <v>388</v>
      </c>
      <c r="D73" s="264" t="s">
        <v>628</v>
      </c>
      <c r="E73" s="265" t="s">
        <v>563</v>
      </c>
      <c r="F73" s="266">
        <v>5</v>
      </c>
      <c r="G73" s="267">
        <v>204.4</v>
      </c>
      <c r="H73" s="271">
        <f t="shared" si="7"/>
        <v>1022</v>
      </c>
      <c r="I73" s="267">
        <v>450</v>
      </c>
      <c r="J73" s="271">
        <f t="shared" si="8"/>
        <v>2250</v>
      </c>
      <c r="K73" s="267"/>
      <c r="L73" s="268">
        <v>305</v>
      </c>
      <c r="M73" s="267">
        <v>40</v>
      </c>
      <c r="N73" s="291">
        <f t="shared" si="9"/>
        <v>200</v>
      </c>
    </row>
    <row r="74" spans="2:14" ht="25.15" customHeight="1" thickBot="1" x14ac:dyDescent="0.4">
      <c r="B74" s="285">
        <v>54</v>
      </c>
      <c r="C74" s="263" t="s">
        <v>388</v>
      </c>
      <c r="D74" s="272" t="s">
        <v>629</v>
      </c>
      <c r="E74" s="265" t="s">
        <v>563</v>
      </c>
      <c r="F74" s="266">
        <v>1</v>
      </c>
      <c r="G74" s="267">
        <v>6336</v>
      </c>
      <c r="H74" s="271">
        <f t="shared" si="7"/>
        <v>6336</v>
      </c>
      <c r="I74" s="267">
        <v>6000</v>
      </c>
      <c r="J74" s="271">
        <f t="shared" si="8"/>
        <v>6000</v>
      </c>
      <c r="K74" s="267"/>
      <c r="L74" s="268">
        <v>5000</v>
      </c>
      <c r="M74" s="267">
        <v>5000</v>
      </c>
      <c r="N74" s="291">
        <f t="shared" si="9"/>
        <v>5000</v>
      </c>
    </row>
    <row r="75" spans="2:14" ht="25.15" customHeight="1" thickBot="1" x14ac:dyDescent="0.4">
      <c r="B75" s="262">
        <v>55</v>
      </c>
      <c r="C75" s="263" t="s">
        <v>388</v>
      </c>
      <c r="D75" s="264" t="s">
        <v>630</v>
      </c>
      <c r="E75" s="265" t="s">
        <v>559</v>
      </c>
      <c r="F75" s="266">
        <v>16</v>
      </c>
      <c r="G75" s="273">
        <v>1900</v>
      </c>
      <c r="H75" s="292">
        <f t="shared" si="7"/>
        <v>30400</v>
      </c>
      <c r="I75" s="267">
        <v>200</v>
      </c>
      <c r="J75" s="271">
        <f t="shared" si="8"/>
        <v>3200</v>
      </c>
      <c r="K75" s="267"/>
      <c r="L75" s="268">
        <v>1500</v>
      </c>
      <c r="M75" s="267">
        <v>220</v>
      </c>
      <c r="N75" s="291">
        <f t="shared" si="9"/>
        <v>3520</v>
      </c>
    </row>
    <row r="76" spans="2:14" ht="25.15" customHeight="1" thickBot="1" x14ac:dyDescent="0.4">
      <c r="B76" s="2042" t="s">
        <v>631</v>
      </c>
      <c r="C76" s="2043"/>
      <c r="D76" s="2043"/>
      <c r="E76" s="2043"/>
      <c r="F76" s="2043"/>
      <c r="G76" s="251"/>
      <c r="H76" s="269">
        <f>SUM(H64:H75)</f>
        <v>113103.84</v>
      </c>
      <c r="I76" s="251"/>
      <c r="J76" s="269">
        <f>SUM(J64:J75)</f>
        <v>72062</v>
      </c>
      <c r="K76" s="251"/>
      <c r="L76" s="269" t="e">
        <f>SUBTOTAL(9,L64:L75)</f>
        <v>#VALUE!</v>
      </c>
      <c r="M76" s="251"/>
      <c r="N76" s="269">
        <f>SUBTOTAL(9,N64:N75)</f>
        <v>121036</v>
      </c>
    </row>
    <row r="77" spans="2:14" ht="25.15" customHeight="1" thickBot="1" x14ac:dyDescent="0.4">
      <c r="B77" s="256"/>
      <c r="C77" s="257"/>
      <c r="D77" s="258" t="s">
        <v>632</v>
      </c>
      <c r="E77" s="259"/>
      <c r="F77" s="259"/>
      <c r="G77" s="259"/>
      <c r="H77" s="269"/>
      <c r="I77" s="259"/>
      <c r="J77" s="269"/>
      <c r="K77" s="259"/>
      <c r="L77" s="270"/>
      <c r="M77" s="259"/>
      <c r="N77" s="270"/>
    </row>
    <row r="78" spans="2:14" ht="25.15" customHeight="1" thickBot="1" x14ac:dyDescent="0.4">
      <c r="B78" s="262">
        <v>56</v>
      </c>
      <c r="C78" s="263">
        <v>659</v>
      </c>
      <c r="D78" s="264" t="s">
        <v>633</v>
      </c>
      <c r="E78" s="265" t="s">
        <v>559</v>
      </c>
      <c r="F78" s="266">
        <v>1180</v>
      </c>
      <c r="G78" s="267">
        <v>0.8</v>
      </c>
      <c r="H78" s="271">
        <f t="shared" ref="H78:H84" si="10">G78*F78</f>
        <v>944</v>
      </c>
      <c r="I78" s="267">
        <v>0.4</v>
      </c>
      <c r="J78" s="271">
        <f t="shared" ref="J78:J84" si="11">I78*F78</f>
        <v>472</v>
      </c>
      <c r="K78" s="267"/>
      <c r="L78" s="268">
        <v>4570</v>
      </c>
      <c r="M78" s="267">
        <v>4</v>
      </c>
      <c r="N78" s="268">
        <f t="shared" ref="N78:N84" si="12">M78*F78</f>
        <v>4720</v>
      </c>
    </row>
    <row r="79" spans="2:14" ht="25.15" customHeight="1" thickBot="1" x14ac:dyDescent="0.4">
      <c r="B79" s="262">
        <v>57</v>
      </c>
      <c r="C79" s="263">
        <v>661</v>
      </c>
      <c r="D79" s="264" t="s">
        <v>634</v>
      </c>
      <c r="E79" s="265" t="s">
        <v>559</v>
      </c>
      <c r="F79" s="266">
        <v>290</v>
      </c>
      <c r="G79" s="267">
        <v>1.8</v>
      </c>
      <c r="H79" s="271">
        <f t="shared" si="10"/>
        <v>522</v>
      </c>
      <c r="I79" s="267">
        <v>2.25</v>
      </c>
      <c r="J79" s="271">
        <f t="shared" si="11"/>
        <v>652.5</v>
      </c>
      <c r="K79" s="267"/>
      <c r="L79" s="268">
        <v>1200</v>
      </c>
      <c r="M79" s="267">
        <v>12</v>
      </c>
      <c r="N79" s="268">
        <f t="shared" si="12"/>
        <v>3480</v>
      </c>
    </row>
    <row r="80" spans="2:14" ht="25.15" customHeight="1" thickBot="1" x14ac:dyDescent="0.4">
      <c r="B80" s="262">
        <v>58</v>
      </c>
      <c r="C80" s="263" t="s">
        <v>388</v>
      </c>
      <c r="D80" s="264" t="s">
        <v>635</v>
      </c>
      <c r="E80" s="265" t="s">
        <v>571</v>
      </c>
      <c r="F80" s="266">
        <v>298</v>
      </c>
      <c r="G80" s="267">
        <v>5</v>
      </c>
      <c r="H80" s="271">
        <f t="shared" si="10"/>
        <v>1490</v>
      </c>
      <c r="I80" s="267">
        <v>2.4500000000000002</v>
      </c>
      <c r="J80" s="271">
        <f t="shared" si="11"/>
        <v>730.1</v>
      </c>
      <c r="K80" s="273">
        <v>5</v>
      </c>
      <c r="L80" s="274">
        <f>K80*F80</f>
        <v>1490</v>
      </c>
      <c r="M80" s="267">
        <v>10</v>
      </c>
      <c r="N80" s="268">
        <f t="shared" si="12"/>
        <v>2980</v>
      </c>
    </row>
    <row r="81" spans="2:14" ht="25.15" customHeight="1" thickBot="1" x14ac:dyDescent="0.4">
      <c r="B81" s="262">
        <v>59</v>
      </c>
      <c r="C81" s="263" t="s">
        <v>388</v>
      </c>
      <c r="D81" s="264" t="s">
        <v>636</v>
      </c>
      <c r="E81" s="265" t="s">
        <v>563</v>
      </c>
      <c r="F81" s="266">
        <v>3</v>
      </c>
      <c r="G81" s="267">
        <v>90</v>
      </c>
      <c r="H81" s="271">
        <f t="shared" si="10"/>
        <v>270</v>
      </c>
      <c r="I81" s="267">
        <v>70</v>
      </c>
      <c r="J81" s="271">
        <f t="shared" si="11"/>
        <v>210</v>
      </c>
      <c r="K81" s="267"/>
      <c r="L81" s="268">
        <v>950</v>
      </c>
      <c r="M81" s="267">
        <v>100</v>
      </c>
      <c r="N81" s="268">
        <f t="shared" si="12"/>
        <v>300</v>
      </c>
    </row>
    <row r="82" spans="2:14" ht="25.15" customHeight="1" thickBot="1" x14ac:dyDescent="0.4">
      <c r="B82" s="262">
        <v>60</v>
      </c>
      <c r="C82" s="263" t="s">
        <v>388</v>
      </c>
      <c r="D82" s="264" t="s">
        <v>637</v>
      </c>
      <c r="E82" s="265" t="s">
        <v>563</v>
      </c>
      <c r="F82" s="266">
        <v>1</v>
      </c>
      <c r="G82" s="267">
        <v>720</v>
      </c>
      <c r="H82" s="271">
        <f t="shared" si="10"/>
        <v>720</v>
      </c>
      <c r="I82" s="267">
        <v>700</v>
      </c>
      <c r="J82" s="271">
        <f t="shared" si="11"/>
        <v>700</v>
      </c>
      <c r="K82" s="267"/>
      <c r="L82" s="268">
        <v>3075</v>
      </c>
      <c r="M82" s="267">
        <v>2500</v>
      </c>
      <c r="N82" s="268">
        <f t="shared" si="12"/>
        <v>2500</v>
      </c>
    </row>
    <row r="83" spans="2:14" ht="25.15" customHeight="1" thickBot="1" x14ac:dyDescent="0.4">
      <c r="B83" s="262">
        <v>61</v>
      </c>
      <c r="C83" s="263" t="s">
        <v>388</v>
      </c>
      <c r="D83" s="264" t="s">
        <v>638</v>
      </c>
      <c r="E83" s="265" t="s">
        <v>11</v>
      </c>
      <c r="F83" s="266">
        <v>1</v>
      </c>
      <c r="G83" s="267">
        <v>2400</v>
      </c>
      <c r="H83" s="271">
        <f t="shared" si="10"/>
        <v>2400</v>
      </c>
      <c r="I83" s="267">
        <v>600</v>
      </c>
      <c r="J83" s="271">
        <f t="shared" si="11"/>
        <v>600</v>
      </c>
      <c r="K83" s="267"/>
      <c r="L83" s="268">
        <v>1844</v>
      </c>
      <c r="M83" s="267">
        <v>2000</v>
      </c>
      <c r="N83" s="268">
        <f t="shared" si="12"/>
        <v>2000</v>
      </c>
    </row>
    <row r="84" spans="2:14" ht="25.15" customHeight="1" thickBot="1" x14ac:dyDescent="0.4">
      <c r="B84" s="262">
        <v>62</v>
      </c>
      <c r="C84" s="263" t="s">
        <v>388</v>
      </c>
      <c r="D84" s="264" t="s">
        <v>639</v>
      </c>
      <c r="E84" s="265" t="s">
        <v>11</v>
      </c>
      <c r="F84" s="266">
        <v>1</v>
      </c>
      <c r="G84" s="267">
        <v>1200</v>
      </c>
      <c r="H84" s="271">
        <f t="shared" si="10"/>
        <v>1200</v>
      </c>
      <c r="I84" s="267">
        <v>1800</v>
      </c>
      <c r="J84" s="271">
        <f t="shared" si="11"/>
        <v>1800</v>
      </c>
      <c r="K84" s="267"/>
      <c r="L84" s="268">
        <v>8000</v>
      </c>
      <c r="M84" s="267">
        <v>2000</v>
      </c>
      <c r="N84" s="268">
        <f t="shared" si="12"/>
        <v>2000</v>
      </c>
    </row>
    <row r="85" spans="2:14" ht="25.15" customHeight="1" thickBot="1" x14ac:dyDescent="0.4">
      <c r="B85" s="2042" t="s">
        <v>640</v>
      </c>
      <c r="C85" s="2043"/>
      <c r="D85" s="2043"/>
      <c r="E85" s="2043"/>
      <c r="F85" s="2043"/>
      <c r="G85" s="251"/>
      <c r="H85" s="269">
        <f>SUM(H78:H84)</f>
        <v>7546</v>
      </c>
      <c r="I85" s="251"/>
      <c r="J85" s="269">
        <f>SUM(J78:J84)</f>
        <v>5164.6000000000004</v>
      </c>
      <c r="K85" s="251"/>
      <c r="L85" s="269">
        <f>+SUM(L78:L84)</f>
        <v>21129</v>
      </c>
      <c r="M85" s="251"/>
      <c r="N85" s="269">
        <f>+SUM(N78:N84)</f>
        <v>17980</v>
      </c>
    </row>
    <row r="86" spans="2:14" ht="25.15" customHeight="1" thickBot="1" x14ac:dyDescent="0.4">
      <c r="B86" s="256"/>
      <c r="C86" s="257"/>
      <c r="D86" s="258" t="s">
        <v>641</v>
      </c>
      <c r="E86" s="259"/>
      <c r="F86" s="259"/>
      <c r="G86" s="259"/>
      <c r="H86" s="269"/>
      <c r="I86" s="259"/>
      <c r="J86" s="269"/>
      <c r="K86" s="259"/>
      <c r="L86" s="270"/>
      <c r="M86" s="259"/>
      <c r="N86" s="270"/>
    </row>
    <row r="87" spans="2:14" ht="25.15" customHeight="1" thickBot="1" x14ac:dyDescent="0.4">
      <c r="B87" s="262">
        <v>63</v>
      </c>
      <c r="C87" s="263"/>
      <c r="D87" s="264" t="s">
        <v>642</v>
      </c>
      <c r="E87" s="265" t="s">
        <v>563</v>
      </c>
      <c r="F87" s="266">
        <v>1</v>
      </c>
      <c r="G87" s="267">
        <v>6826</v>
      </c>
      <c r="H87" s="271">
        <f t="shared" ref="H87:H99" si="13">G87*F87</f>
        <v>6826</v>
      </c>
      <c r="I87" s="267">
        <v>8400</v>
      </c>
      <c r="J87" s="271">
        <f t="shared" ref="J87:J99" si="14">I87*F87</f>
        <v>8400</v>
      </c>
      <c r="K87" s="267"/>
      <c r="L87" s="268" t="e">
        <f t="shared" ref="L87:L99" si="15">+($F87*$E87)</f>
        <v>#VALUE!</v>
      </c>
      <c r="M87" s="267">
        <v>10454</v>
      </c>
      <c r="N87" s="268">
        <f t="shared" ref="N87:N99" si="16">M87*F87</f>
        <v>10454</v>
      </c>
    </row>
    <row r="88" spans="2:14" ht="25.15" customHeight="1" thickBot="1" x14ac:dyDescent="0.4">
      <c r="B88" s="262">
        <v>64</v>
      </c>
      <c r="C88" s="263"/>
      <c r="D88" s="264" t="s">
        <v>643</v>
      </c>
      <c r="E88" s="265" t="s">
        <v>563</v>
      </c>
      <c r="F88" s="266">
        <v>2</v>
      </c>
      <c r="G88" s="273">
        <v>6800</v>
      </c>
      <c r="H88" s="292">
        <f t="shared" si="13"/>
        <v>13600</v>
      </c>
      <c r="I88" s="267">
        <v>2500</v>
      </c>
      <c r="J88" s="271">
        <f t="shared" si="14"/>
        <v>5000</v>
      </c>
      <c r="K88" s="267"/>
      <c r="L88" s="268" t="e">
        <f t="shared" si="15"/>
        <v>#VALUE!</v>
      </c>
      <c r="M88" s="267">
        <v>3350</v>
      </c>
      <c r="N88" s="268">
        <f t="shared" si="16"/>
        <v>6700</v>
      </c>
    </row>
    <row r="89" spans="2:14" ht="25.15" customHeight="1" thickBot="1" x14ac:dyDescent="0.4">
      <c r="B89" s="262">
        <v>65</v>
      </c>
      <c r="C89" s="293"/>
      <c r="D89" s="264" t="s">
        <v>644</v>
      </c>
      <c r="E89" s="294" t="s">
        <v>563</v>
      </c>
      <c r="F89" s="295">
        <v>1</v>
      </c>
      <c r="G89" s="296">
        <v>0</v>
      </c>
      <c r="H89" s="271">
        <f t="shared" si="13"/>
        <v>0</v>
      </c>
      <c r="I89" s="296">
        <v>2500</v>
      </c>
      <c r="J89" s="271">
        <f t="shared" si="14"/>
        <v>2500</v>
      </c>
      <c r="K89" s="296"/>
      <c r="L89" s="268" t="e">
        <f t="shared" si="15"/>
        <v>#VALUE!</v>
      </c>
      <c r="M89" s="296">
        <v>3300</v>
      </c>
      <c r="N89" s="268">
        <f t="shared" si="16"/>
        <v>3300</v>
      </c>
    </row>
    <row r="90" spans="2:14" ht="25.15" customHeight="1" thickBot="1" x14ac:dyDescent="0.4">
      <c r="B90" s="262">
        <v>66</v>
      </c>
      <c r="C90" s="263"/>
      <c r="D90" s="264" t="s">
        <v>645</v>
      </c>
      <c r="E90" s="265" t="s">
        <v>563</v>
      </c>
      <c r="F90" s="266">
        <v>1</v>
      </c>
      <c r="G90" s="267">
        <v>4200</v>
      </c>
      <c r="H90" s="271">
        <f t="shared" si="13"/>
        <v>4200</v>
      </c>
      <c r="I90" s="267">
        <v>3800</v>
      </c>
      <c r="J90" s="271">
        <f t="shared" si="14"/>
        <v>3800</v>
      </c>
      <c r="K90" s="267"/>
      <c r="L90" s="268" t="e">
        <f t="shared" si="15"/>
        <v>#VALUE!</v>
      </c>
      <c r="M90" s="267">
        <v>2630</v>
      </c>
      <c r="N90" s="268">
        <f t="shared" si="16"/>
        <v>2630</v>
      </c>
    </row>
    <row r="91" spans="2:14" ht="25.15" customHeight="1" thickBot="1" x14ac:dyDescent="0.4">
      <c r="B91" s="262">
        <v>67</v>
      </c>
      <c r="C91" s="263"/>
      <c r="D91" s="264" t="s">
        <v>646</v>
      </c>
      <c r="E91" s="265" t="s">
        <v>563</v>
      </c>
      <c r="F91" s="266">
        <v>2</v>
      </c>
      <c r="G91" s="298">
        <v>500</v>
      </c>
      <c r="H91" s="292">
        <f t="shared" si="13"/>
        <v>1000</v>
      </c>
      <c r="I91" s="297">
        <v>100</v>
      </c>
      <c r="J91" s="271">
        <f t="shared" si="14"/>
        <v>200</v>
      </c>
      <c r="K91" s="297"/>
      <c r="L91" s="268" t="e">
        <f t="shared" si="15"/>
        <v>#VALUE!</v>
      </c>
      <c r="M91" s="297">
        <v>675</v>
      </c>
      <c r="N91" s="268">
        <f t="shared" si="16"/>
        <v>1350</v>
      </c>
    </row>
    <row r="92" spans="2:14" ht="25.15" customHeight="1" thickBot="1" x14ac:dyDescent="0.4">
      <c r="B92" s="262">
        <v>68</v>
      </c>
      <c r="C92" s="263"/>
      <c r="D92" s="264" t="s">
        <v>647</v>
      </c>
      <c r="E92" s="265" t="s">
        <v>563</v>
      </c>
      <c r="F92" s="266">
        <v>1</v>
      </c>
      <c r="G92" s="267">
        <v>1440</v>
      </c>
      <c r="H92" s="271">
        <f t="shared" si="13"/>
        <v>1440</v>
      </c>
      <c r="I92" s="267">
        <v>1300</v>
      </c>
      <c r="J92" s="271">
        <f t="shared" si="14"/>
        <v>1300</v>
      </c>
      <c r="K92" s="267"/>
      <c r="L92" s="268" t="e">
        <f t="shared" si="15"/>
        <v>#VALUE!</v>
      </c>
      <c r="M92" s="267">
        <v>3900</v>
      </c>
      <c r="N92" s="268">
        <f t="shared" si="16"/>
        <v>3900</v>
      </c>
    </row>
    <row r="93" spans="2:14" ht="25.15" customHeight="1" thickBot="1" x14ac:dyDescent="0.4">
      <c r="B93" s="262">
        <v>69</v>
      </c>
      <c r="C93" s="263"/>
      <c r="D93" s="264" t="s">
        <v>648</v>
      </c>
      <c r="E93" s="265" t="s">
        <v>563</v>
      </c>
      <c r="F93" s="266">
        <v>4</v>
      </c>
      <c r="G93" s="273">
        <v>420</v>
      </c>
      <c r="H93" s="292">
        <f t="shared" si="13"/>
        <v>1680</v>
      </c>
      <c r="I93" s="267">
        <v>380</v>
      </c>
      <c r="J93" s="271">
        <f t="shared" si="14"/>
        <v>1520</v>
      </c>
      <c r="K93" s="267"/>
      <c r="L93" s="268" t="e">
        <f t="shared" si="15"/>
        <v>#VALUE!</v>
      </c>
      <c r="M93" s="267">
        <v>1041.25</v>
      </c>
      <c r="N93" s="268">
        <f t="shared" si="16"/>
        <v>4165</v>
      </c>
    </row>
    <row r="94" spans="2:14" ht="25.15" customHeight="1" thickBot="1" x14ac:dyDescent="0.4">
      <c r="B94" s="262">
        <v>70</v>
      </c>
      <c r="C94" s="263"/>
      <c r="D94" s="264" t="s">
        <v>649</v>
      </c>
      <c r="E94" s="265" t="s">
        <v>571</v>
      </c>
      <c r="F94" s="266">
        <v>200</v>
      </c>
      <c r="G94" s="297">
        <v>49</v>
      </c>
      <c r="H94" s="271">
        <f t="shared" si="13"/>
        <v>9800</v>
      </c>
      <c r="I94" s="297">
        <v>53</v>
      </c>
      <c r="J94" s="271">
        <f t="shared" si="14"/>
        <v>10600</v>
      </c>
      <c r="K94" s="297"/>
      <c r="L94" s="268" t="e">
        <f t="shared" si="15"/>
        <v>#VALUE!</v>
      </c>
      <c r="M94" s="297">
        <v>15.25</v>
      </c>
      <c r="N94" s="268">
        <f t="shared" si="16"/>
        <v>3050</v>
      </c>
    </row>
    <row r="95" spans="2:14" ht="25.15" customHeight="1" thickBot="1" x14ac:dyDescent="0.4">
      <c r="B95" s="262">
        <v>71</v>
      </c>
      <c r="C95" s="263"/>
      <c r="D95" s="264" t="s">
        <v>650</v>
      </c>
      <c r="E95" s="265" t="s">
        <v>571</v>
      </c>
      <c r="F95" s="266">
        <v>80</v>
      </c>
      <c r="G95" s="297">
        <v>48</v>
      </c>
      <c r="H95" s="271">
        <f t="shared" si="13"/>
        <v>3840</v>
      </c>
      <c r="I95" s="297">
        <v>43</v>
      </c>
      <c r="J95" s="271">
        <f t="shared" si="14"/>
        <v>3440</v>
      </c>
      <c r="K95" s="297"/>
      <c r="L95" s="268" t="e">
        <f t="shared" si="15"/>
        <v>#VALUE!</v>
      </c>
      <c r="M95" s="298">
        <v>74.19</v>
      </c>
      <c r="N95" s="274">
        <f t="shared" si="16"/>
        <v>5935.2</v>
      </c>
    </row>
    <row r="96" spans="2:14" ht="25.15" customHeight="1" thickBot="1" x14ac:dyDescent="0.4">
      <c r="B96" s="262">
        <v>72</v>
      </c>
      <c r="C96" s="263"/>
      <c r="D96" s="264" t="s">
        <v>651</v>
      </c>
      <c r="E96" s="265" t="s">
        <v>571</v>
      </c>
      <c r="F96" s="266">
        <v>400</v>
      </c>
      <c r="G96" s="297">
        <v>15.6</v>
      </c>
      <c r="H96" s="271">
        <f t="shared" si="13"/>
        <v>6240</v>
      </c>
      <c r="I96" s="297">
        <v>14.15</v>
      </c>
      <c r="J96" s="271">
        <f t="shared" si="14"/>
        <v>5660</v>
      </c>
      <c r="K96" s="297"/>
      <c r="L96" s="268" t="e">
        <f t="shared" si="15"/>
        <v>#VALUE!</v>
      </c>
      <c r="M96" s="298">
        <v>10.08</v>
      </c>
      <c r="N96" s="274">
        <f t="shared" si="16"/>
        <v>4032</v>
      </c>
    </row>
    <row r="97" spans="2:14" ht="25.15" customHeight="1" thickBot="1" x14ac:dyDescent="0.4">
      <c r="B97" s="262">
        <v>73</v>
      </c>
      <c r="C97" s="263"/>
      <c r="D97" s="264" t="s">
        <v>652</v>
      </c>
      <c r="E97" s="265" t="s">
        <v>571</v>
      </c>
      <c r="F97" s="266">
        <v>200</v>
      </c>
      <c r="G97" s="298">
        <v>3000</v>
      </c>
      <c r="H97" s="292">
        <f t="shared" si="13"/>
        <v>600000</v>
      </c>
      <c r="I97" s="297">
        <v>16.75</v>
      </c>
      <c r="J97" s="271">
        <f t="shared" si="14"/>
        <v>3350</v>
      </c>
      <c r="K97" s="297"/>
      <c r="L97" s="268" t="e">
        <f t="shared" si="15"/>
        <v>#VALUE!</v>
      </c>
      <c r="M97" s="297">
        <v>62.75</v>
      </c>
      <c r="N97" s="268">
        <f t="shared" si="16"/>
        <v>12550</v>
      </c>
    </row>
    <row r="98" spans="2:14" ht="25.15" customHeight="1" thickBot="1" x14ac:dyDescent="0.4">
      <c r="B98" s="262">
        <v>74</v>
      </c>
      <c r="C98" s="263"/>
      <c r="D98" s="264" t="s">
        <v>653</v>
      </c>
      <c r="E98" s="265" t="s">
        <v>571</v>
      </c>
      <c r="F98" s="266">
        <v>150</v>
      </c>
      <c r="G98" s="297">
        <v>17</v>
      </c>
      <c r="H98" s="271">
        <f t="shared" si="13"/>
        <v>2550</v>
      </c>
      <c r="I98" s="297">
        <v>18.45</v>
      </c>
      <c r="J98" s="271">
        <f t="shared" si="14"/>
        <v>2767.5</v>
      </c>
      <c r="K98" s="297"/>
      <c r="L98" s="268">
        <v>63250</v>
      </c>
      <c r="M98" s="297">
        <v>8.27</v>
      </c>
      <c r="N98" s="268">
        <f t="shared" si="16"/>
        <v>1240.5</v>
      </c>
    </row>
    <row r="99" spans="2:14" ht="25.15" customHeight="1" thickBot="1" x14ac:dyDescent="0.4">
      <c r="B99" s="262">
        <v>75</v>
      </c>
      <c r="C99" s="263"/>
      <c r="D99" s="264" t="s">
        <v>654</v>
      </c>
      <c r="E99" s="265" t="s">
        <v>11</v>
      </c>
      <c r="F99" s="266">
        <v>1</v>
      </c>
      <c r="G99" s="297">
        <v>0</v>
      </c>
      <c r="H99" s="271">
        <f t="shared" si="13"/>
        <v>0</v>
      </c>
      <c r="I99" s="297">
        <v>600</v>
      </c>
      <c r="J99" s="271">
        <f t="shared" si="14"/>
        <v>600</v>
      </c>
      <c r="K99" s="297"/>
      <c r="L99" s="268" t="e">
        <f t="shared" si="15"/>
        <v>#VALUE!</v>
      </c>
      <c r="M99" s="297">
        <v>2500</v>
      </c>
      <c r="N99" s="268">
        <f t="shared" si="16"/>
        <v>2500</v>
      </c>
    </row>
    <row r="100" spans="2:14" ht="25.15" customHeight="1" thickBot="1" x14ac:dyDescent="0.4">
      <c r="B100" s="2042" t="s">
        <v>655</v>
      </c>
      <c r="C100" s="2043"/>
      <c r="D100" s="2043"/>
      <c r="E100" s="2043"/>
      <c r="F100" s="2043"/>
      <c r="G100" s="251"/>
      <c r="H100" s="269">
        <f>SUM(H87:H99)</f>
        <v>651176</v>
      </c>
      <c r="I100" s="251"/>
      <c r="J100" s="269">
        <f>SUM(J87:J99)</f>
        <v>49137.5</v>
      </c>
      <c r="K100" s="251"/>
      <c r="L100" s="269" t="e">
        <f>+SUM(L87:L99)</f>
        <v>#VALUE!</v>
      </c>
      <c r="M100" s="251"/>
      <c r="N100" s="269">
        <f>+SUM(N87:N99)</f>
        <v>61806.7</v>
      </c>
    </row>
    <row r="101" spans="2:14" ht="25.15" customHeight="1" thickBot="1" x14ac:dyDescent="0.4">
      <c r="B101" s="256"/>
      <c r="C101" s="257"/>
      <c r="D101" s="258" t="s">
        <v>656</v>
      </c>
      <c r="E101" s="259"/>
      <c r="F101" s="259"/>
      <c r="G101" s="259"/>
      <c r="H101" s="269"/>
      <c r="I101" s="259"/>
      <c r="J101" s="269"/>
      <c r="K101" s="259"/>
      <c r="L101" s="270"/>
      <c r="M101" s="259"/>
      <c r="N101" s="270"/>
    </row>
    <row r="102" spans="2:14" ht="25.15" customHeight="1" thickBot="1" x14ac:dyDescent="0.4">
      <c r="B102" s="262">
        <v>76</v>
      </c>
      <c r="C102" s="263"/>
      <c r="D102" s="264" t="s">
        <v>657</v>
      </c>
      <c r="E102" s="265" t="s">
        <v>100</v>
      </c>
      <c r="F102" s="266">
        <v>1</v>
      </c>
      <c r="G102" s="267">
        <v>1800</v>
      </c>
      <c r="H102" s="271">
        <f t="shared" ref="H102:H107" si="17">G102*F102</f>
        <v>1800</v>
      </c>
      <c r="I102" s="267">
        <v>7500</v>
      </c>
      <c r="J102" s="271">
        <f t="shared" ref="J102:J107" si="18">I102*F102</f>
        <v>7500</v>
      </c>
      <c r="K102" s="267"/>
      <c r="L102" s="268" t="e">
        <f>+($F102*$E102)</f>
        <v>#VALUE!</v>
      </c>
      <c r="M102" s="267">
        <v>8000</v>
      </c>
      <c r="N102" s="268">
        <f t="shared" ref="N102:N107" si="19">M102*F102</f>
        <v>8000</v>
      </c>
    </row>
    <row r="103" spans="2:14" ht="25.15" customHeight="1" thickBot="1" x14ac:dyDescent="0.4">
      <c r="B103" s="262">
        <v>77</v>
      </c>
      <c r="C103" s="263"/>
      <c r="D103" s="264" t="s">
        <v>658</v>
      </c>
      <c r="E103" s="265" t="s">
        <v>577</v>
      </c>
      <c r="F103" s="266">
        <v>30</v>
      </c>
      <c r="G103" s="267">
        <v>70.400000000000006</v>
      </c>
      <c r="H103" s="271">
        <f t="shared" si="17"/>
        <v>2112</v>
      </c>
      <c r="I103" s="267">
        <v>62</v>
      </c>
      <c r="J103" s="271">
        <f t="shared" si="18"/>
        <v>1860</v>
      </c>
      <c r="K103" s="267"/>
      <c r="L103" s="268">
        <v>2300</v>
      </c>
      <c r="M103" s="267">
        <v>75</v>
      </c>
      <c r="N103" s="268">
        <f t="shared" si="19"/>
        <v>2250</v>
      </c>
    </row>
    <row r="104" spans="2:14" ht="25.15" customHeight="1" thickBot="1" x14ac:dyDescent="0.4">
      <c r="B104" s="262">
        <v>78</v>
      </c>
      <c r="C104" s="263"/>
      <c r="D104" s="264" t="s">
        <v>659</v>
      </c>
      <c r="E104" s="265" t="s">
        <v>577</v>
      </c>
      <c r="F104" s="266">
        <v>30</v>
      </c>
      <c r="G104" s="267">
        <v>245.5</v>
      </c>
      <c r="H104" s="271">
        <f t="shared" si="17"/>
        <v>7365</v>
      </c>
      <c r="I104" s="267">
        <v>350</v>
      </c>
      <c r="J104" s="271">
        <f t="shared" si="18"/>
        <v>10500</v>
      </c>
      <c r="K104" s="267"/>
      <c r="L104" s="268" t="e">
        <f>+($F104*$E104)</f>
        <v>#VALUE!</v>
      </c>
      <c r="M104" s="273">
        <v>30</v>
      </c>
      <c r="N104" s="274">
        <f t="shared" si="19"/>
        <v>900</v>
      </c>
    </row>
    <row r="105" spans="2:14" ht="25.15" customHeight="1" thickBot="1" x14ac:dyDescent="0.4">
      <c r="B105" s="262">
        <v>79</v>
      </c>
      <c r="C105" s="263"/>
      <c r="D105" s="264" t="s">
        <v>660</v>
      </c>
      <c r="E105" s="265" t="s">
        <v>247</v>
      </c>
      <c r="F105" s="299">
        <v>0.4</v>
      </c>
      <c r="G105" s="273">
        <v>95.16</v>
      </c>
      <c r="H105" s="292">
        <f t="shared" si="17"/>
        <v>38.064</v>
      </c>
      <c r="I105" s="267">
        <v>4500</v>
      </c>
      <c r="J105" s="271">
        <f t="shared" si="18"/>
        <v>1800</v>
      </c>
      <c r="K105" s="267"/>
      <c r="L105" s="268">
        <v>6500</v>
      </c>
      <c r="M105" s="267">
        <v>2000</v>
      </c>
      <c r="N105" s="268">
        <f t="shared" si="19"/>
        <v>800</v>
      </c>
    </row>
    <row r="106" spans="2:14" ht="25.15" customHeight="1" thickBot="1" x14ac:dyDescent="0.4">
      <c r="B106" s="262">
        <v>80</v>
      </c>
      <c r="C106" s="263" t="s">
        <v>388</v>
      </c>
      <c r="D106" s="272" t="s">
        <v>661</v>
      </c>
      <c r="E106" s="265" t="s">
        <v>563</v>
      </c>
      <c r="F106" s="266">
        <v>1</v>
      </c>
      <c r="G106" s="267">
        <v>3840</v>
      </c>
      <c r="H106" s="271">
        <f t="shared" si="17"/>
        <v>3840</v>
      </c>
      <c r="I106" s="267">
        <v>4000</v>
      </c>
      <c r="J106" s="271">
        <f t="shared" si="18"/>
        <v>4000</v>
      </c>
      <c r="K106" s="267"/>
      <c r="L106" s="268" t="e">
        <f>+($F106*$E106)</f>
        <v>#VALUE!</v>
      </c>
      <c r="M106" s="267">
        <v>5600</v>
      </c>
      <c r="N106" s="268">
        <f t="shared" si="19"/>
        <v>5600</v>
      </c>
    </row>
    <row r="107" spans="2:14" ht="25.15" customHeight="1" thickBot="1" x14ac:dyDescent="0.4">
      <c r="B107" s="262">
        <v>81</v>
      </c>
      <c r="C107" s="263" t="s">
        <v>388</v>
      </c>
      <c r="D107" s="272" t="s">
        <v>662</v>
      </c>
      <c r="E107" s="265" t="s">
        <v>563</v>
      </c>
      <c r="F107" s="266">
        <v>6</v>
      </c>
      <c r="G107" s="273">
        <v>6240</v>
      </c>
      <c r="H107" s="292">
        <f t="shared" si="17"/>
        <v>37440</v>
      </c>
      <c r="I107" s="267">
        <v>2000</v>
      </c>
      <c r="J107" s="271">
        <f t="shared" si="18"/>
        <v>12000</v>
      </c>
      <c r="K107" s="267"/>
      <c r="L107" s="268">
        <v>11750</v>
      </c>
      <c r="M107" s="267">
        <v>345</v>
      </c>
      <c r="N107" s="268">
        <f t="shared" si="19"/>
        <v>2070</v>
      </c>
    </row>
    <row r="108" spans="2:14" ht="25.15" customHeight="1" thickBot="1" x14ac:dyDescent="0.4">
      <c r="B108" s="2042" t="s">
        <v>663</v>
      </c>
      <c r="C108" s="2043"/>
      <c r="D108" s="2043"/>
      <c r="E108" s="2043"/>
      <c r="F108" s="2043"/>
      <c r="G108" s="251"/>
      <c r="H108" s="269">
        <f>SUM(H102:H107)</f>
        <v>52595.063999999998</v>
      </c>
      <c r="I108" s="251"/>
      <c r="J108" s="269">
        <f>SUM(J102:J107)</f>
        <v>37660</v>
      </c>
      <c r="K108" s="251"/>
      <c r="L108" s="269" t="e">
        <f>+SUM(L103:L107)</f>
        <v>#VALUE!</v>
      </c>
      <c r="M108" s="251"/>
      <c r="N108" s="269">
        <f>+SUM(N103:N107)</f>
        <v>11620</v>
      </c>
    </row>
    <row r="109" spans="2:14" ht="25.15" customHeight="1" thickBot="1" x14ac:dyDescent="0.4">
      <c r="B109" s="256"/>
      <c r="C109" s="257"/>
      <c r="D109" s="258" t="s">
        <v>291</v>
      </c>
      <c r="E109" s="259"/>
      <c r="F109" s="259"/>
      <c r="G109" s="259"/>
      <c r="H109" s="269"/>
      <c r="I109" s="259"/>
      <c r="J109" s="269"/>
      <c r="K109" s="259"/>
      <c r="L109" s="270"/>
      <c r="M109" s="259"/>
      <c r="N109" s="270"/>
    </row>
    <row r="110" spans="2:14" ht="25.15" customHeight="1" thickBot="1" x14ac:dyDescent="0.4">
      <c r="B110" s="262">
        <v>82</v>
      </c>
      <c r="C110" s="263"/>
      <c r="D110" s="264" t="s">
        <v>664</v>
      </c>
      <c r="E110" s="265" t="s">
        <v>563</v>
      </c>
      <c r="F110" s="266">
        <v>1</v>
      </c>
      <c r="G110" s="267">
        <v>4500</v>
      </c>
      <c r="H110" s="271">
        <f>G110*F110</f>
        <v>4500</v>
      </c>
      <c r="I110" s="267">
        <v>7400</v>
      </c>
      <c r="J110" s="271">
        <f>I110*F110</f>
        <v>7400</v>
      </c>
      <c r="K110" s="267"/>
      <c r="L110" s="268">
        <v>8000</v>
      </c>
      <c r="M110" s="267">
        <v>12000</v>
      </c>
      <c r="N110" s="268">
        <f>M110*F110</f>
        <v>12000</v>
      </c>
    </row>
    <row r="111" spans="2:14" ht="25.15" customHeight="1" thickBot="1" x14ac:dyDescent="0.4">
      <c r="B111" s="262">
        <v>83</v>
      </c>
      <c r="C111" s="263"/>
      <c r="D111" s="264" t="s">
        <v>665</v>
      </c>
      <c r="E111" s="265" t="s">
        <v>563</v>
      </c>
      <c r="F111" s="266">
        <v>1</v>
      </c>
      <c r="G111" s="267">
        <v>1500</v>
      </c>
      <c r="H111" s="271">
        <f>G111*F111</f>
        <v>1500</v>
      </c>
      <c r="I111" s="267">
        <v>13000</v>
      </c>
      <c r="J111" s="271">
        <f>I111*F111</f>
        <v>13000</v>
      </c>
      <c r="K111" s="267"/>
      <c r="L111" s="268">
        <v>3075</v>
      </c>
      <c r="M111" s="267">
        <v>5000</v>
      </c>
      <c r="N111" s="268">
        <f>M111*F111</f>
        <v>5000</v>
      </c>
    </row>
    <row r="112" spans="2:14" ht="25.15" customHeight="1" thickBot="1" x14ac:dyDescent="0.4">
      <c r="B112" s="262">
        <v>84</v>
      </c>
      <c r="C112" s="293"/>
      <c r="D112" s="264" t="s">
        <v>666</v>
      </c>
      <c r="E112" s="265" t="s">
        <v>563</v>
      </c>
      <c r="F112" s="266">
        <v>1</v>
      </c>
      <c r="G112" s="267">
        <v>3000</v>
      </c>
      <c r="H112" s="271">
        <f>G112*F112</f>
        <v>3000</v>
      </c>
      <c r="I112" s="267">
        <v>5000</v>
      </c>
      <c r="J112" s="271">
        <f>I112*F112</f>
        <v>5000</v>
      </c>
      <c r="K112" s="267"/>
      <c r="L112" s="268">
        <v>2500</v>
      </c>
      <c r="M112" s="267">
        <v>2500</v>
      </c>
      <c r="N112" s="268">
        <f>M112*F112</f>
        <v>2500</v>
      </c>
    </row>
    <row r="113" spans="2:14" ht="25.15" customHeight="1" thickBot="1" x14ac:dyDescent="0.4">
      <c r="B113" s="262">
        <v>85</v>
      </c>
      <c r="C113" s="293"/>
      <c r="D113" s="300" t="s">
        <v>667</v>
      </c>
      <c r="E113" s="294" t="s">
        <v>563</v>
      </c>
      <c r="F113" s="295">
        <v>1</v>
      </c>
      <c r="G113" s="296">
        <v>4800</v>
      </c>
      <c r="H113" s="271">
        <f>G113*F113</f>
        <v>4800</v>
      </c>
      <c r="I113" s="296">
        <v>9200</v>
      </c>
      <c r="J113" s="271">
        <f>I113*F113</f>
        <v>9200</v>
      </c>
      <c r="K113" s="296"/>
      <c r="L113" s="268">
        <v>1200</v>
      </c>
      <c r="M113" s="296">
        <v>2500</v>
      </c>
      <c r="N113" s="268">
        <f>M113*F113</f>
        <v>2500</v>
      </c>
    </row>
    <row r="114" spans="2:14" ht="25.15" customHeight="1" thickBot="1" x14ac:dyDescent="0.4">
      <c r="B114" s="262">
        <v>86</v>
      </c>
      <c r="C114" s="293"/>
      <c r="D114" s="300" t="s">
        <v>668</v>
      </c>
      <c r="E114" s="294" t="s">
        <v>100</v>
      </c>
      <c r="F114" s="295">
        <v>1</v>
      </c>
      <c r="G114" s="296">
        <v>5000</v>
      </c>
      <c r="H114" s="271">
        <f>G114*F114</f>
        <v>5000</v>
      </c>
      <c r="I114" s="296">
        <v>5000</v>
      </c>
      <c r="J114" s="271">
        <f>I114*F114</f>
        <v>5000</v>
      </c>
      <c r="K114" s="296"/>
      <c r="L114" s="268">
        <v>5000</v>
      </c>
      <c r="M114" s="296">
        <v>5000</v>
      </c>
      <c r="N114" s="268">
        <f>M114*F114</f>
        <v>5000</v>
      </c>
    </row>
    <row r="115" spans="2:14" ht="25.15" customHeight="1" thickBot="1" x14ac:dyDescent="0.4">
      <c r="B115" s="2042" t="s">
        <v>669</v>
      </c>
      <c r="C115" s="2043"/>
      <c r="D115" s="2043"/>
      <c r="E115" s="2043"/>
      <c r="F115" s="2043"/>
      <c r="G115" s="251"/>
      <c r="H115" s="269">
        <f>SUM(H110:H114)</f>
        <v>18800</v>
      </c>
      <c r="I115" s="251"/>
      <c r="J115" s="269">
        <f>SUM(J110:J114)</f>
        <v>39600</v>
      </c>
      <c r="K115" s="251"/>
      <c r="L115" s="269">
        <f>+SUM(L110:L114)</f>
        <v>19775</v>
      </c>
      <c r="M115" s="251"/>
      <c r="N115" s="269">
        <f>+SUM(N110:N114)</f>
        <v>27000</v>
      </c>
    </row>
    <row r="116" spans="2:14" ht="25.15" customHeight="1" thickBot="1" x14ac:dyDescent="0.4">
      <c r="B116" s="301"/>
      <c r="C116" s="301"/>
      <c r="D116" s="301"/>
      <c r="E116" s="301"/>
      <c r="F116" s="302"/>
      <c r="G116" s="301"/>
      <c r="H116" s="301"/>
      <c r="I116" s="301"/>
      <c r="J116" s="301"/>
      <c r="K116" s="301"/>
      <c r="L116" s="301"/>
      <c r="M116" s="301"/>
      <c r="N116" s="301"/>
    </row>
    <row r="117" spans="2:14" ht="25.15" customHeight="1" thickBot="1" x14ac:dyDescent="0.4">
      <c r="B117" s="303" t="s">
        <v>670</v>
      </c>
      <c r="C117" s="304"/>
      <c r="D117" s="304"/>
      <c r="E117" s="304"/>
      <c r="F117" s="305"/>
      <c r="G117" s="304"/>
      <c r="H117" s="307">
        <f>+H22+H37+H42+H48+H55+H62+H76+H85+H100+H108+H115</f>
        <v>956803.64399999997</v>
      </c>
      <c r="I117" s="304"/>
      <c r="J117" s="307">
        <f>+J22+J37+J42+J48+J55+J62+J76+J85+J100+J108+J115</f>
        <v>303261.59999999998</v>
      </c>
      <c r="K117" s="304"/>
      <c r="L117" s="306" t="e">
        <f>+L22+L37+L42+L48+L55+L62+L76+L85+L100+L108+L115</f>
        <v>#VALUE!</v>
      </c>
      <c r="M117" s="304"/>
      <c r="N117" s="307">
        <f>+N22+N37+N42+N48+N55+N62+N76+N85+N100+N108+N115</f>
        <v>442511.7</v>
      </c>
    </row>
    <row r="118" spans="2:14" ht="25.15" customHeight="1" x14ac:dyDescent="0.35">
      <c r="B118" s="308"/>
      <c r="C118" s="309"/>
      <c r="D118" s="309" t="s">
        <v>671</v>
      </c>
      <c r="E118" s="309"/>
      <c r="F118" s="302"/>
      <c r="G118" s="309"/>
      <c r="H118" s="310">
        <v>295184.58</v>
      </c>
      <c r="I118" s="311"/>
      <c r="J118" s="310">
        <v>303261.59999999998</v>
      </c>
      <c r="K118" s="311"/>
      <c r="L118" s="310">
        <v>315000</v>
      </c>
      <c r="M118" s="309"/>
      <c r="N118" s="310">
        <v>468609</v>
      </c>
    </row>
    <row r="119" spans="2:14" ht="25.15" customHeight="1" x14ac:dyDescent="0.35">
      <c r="B119" s="312"/>
      <c r="C119" s="312"/>
      <c r="D119" s="312" t="s">
        <v>672</v>
      </c>
      <c r="E119" s="251"/>
      <c r="F119" s="313"/>
      <c r="G119" s="251"/>
      <c r="H119" s="314">
        <f>H117-H118</f>
        <v>661619.06400000001</v>
      </c>
      <c r="I119" s="315"/>
      <c r="J119" s="315">
        <f>J117-J118</f>
        <v>0</v>
      </c>
      <c r="K119" s="315"/>
      <c r="L119" s="314" t="e">
        <f>L117-L118</f>
        <v>#VALUE!</v>
      </c>
      <c r="M119" s="251"/>
      <c r="N119" s="316">
        <f>N117-N118</f>
        <v>-26097.299999999988</v>
      </c>
    </row>
  </sheetData>
  <mergeCells count="17">
    <mergeCell ref="B115:F115"/>
    <mergeCell ref="B55:F55"/>
    <mergeCell ref="B62:F62"/>
    <mergeCell ref="B76:F76"/>
    <mergeCell ref="B85:F85"/>
    <mergeCell ref="B100:F100"/>
    <mergeCell ref="B108:F108"/>
    <mergeCell ref="M6:N6"/>
    <mergeCell ref="B22:F22"/>
    <mergeCell ref="B37:F37"/>
    <mergeCell ref="B42:F42"/>
    <mergeCell ref="I6:J6"/>
    <mergeCell ref="B48:F48"/>
    <mergeCell ref="H4:I4"/>
    <mergeCell ref="B6:F6"/>
    <mergeCell ref="G6:H6"/>
    <mergeCell ref="K6:L6"/>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50"/>
  <sheetViews>
    <sheetView workbookViewId="0">
      <selection activeCell="F6" sqref="F6:W6"/>
    </sheetView>
  </sheetViews>
  <sheetFormatPr defaultRowHeight="14.5" x14ac:dyDescent="0.35"/>
  <cols>
    <col min="3" max="3" width="47.7265625" customWidth="1"/>
    <col min="4" max="4" width="12.1796875" bestFit="1" customWidth="1"/>
    <col min="6" max="23" width="13.7265625" customWidth="1"/>
  </cols>
  <sheetData>
    <row r="1" spans="1:23" ht="15.5" x14ac:dyDescent="0.35">
      <c r="D1" s="692" t="s">
        <v>844</v>
      </c>
    </row>
    <row r="2" spans="1:23" ht="15.5" x14ac:dyDescent="0.35">
      <c r="D2" s="694" t="s">
        <v>1576</v>
      </c>
    </row>
    <row r="3" spans="1:23" ht="15.75" customHeight="1" x14ac:dyDescent="0.35">
      <c r="C3" s="653"/>
      <c r="D3" s="770">
        <v>42725</v>
      </c>
      <c r="E3" s="653"/>
      <c r="F3" s="653"/>
      <c r="G3" s="653"/>
    </row>
    <row r="4" spans="1:23" ht="15.75" customHeight="1" x14ac:dyDescent="0.35">
      <c r="C4" s="653"/>
      <c r="D4" s="656"/>
      <c r="E4" s="653"/>
      <c r="F4" s="653"/>
      <c r="G4" s="653"/>
    </row>
    <row r="5" spans="1:23" ht="15" thickBot="1" x14ac:dyDescent="0.4">
      <c r="C5" s="654"/>
      <c r="D5" s="654"/>
      <c r="E5" s="654"/>
      <c r="F5" s="654"/>
      <c r="G5" s="654"/>
    </row>
    <row r="6" spans="1:23" ht="15" thickBot="1" x14ac:dyDescent="0.4">
      <c r="A6" s="421"/>
      <c r="B6" s="421"/>
      <c r="C6" s="421"/>
      <c r="D6" s="421"/>
      <c r="E6" s="421"/>
      <c r="F6" s="2048" t="s">
        <v>1592</v>
      </c>
      <c r="G6" s="2049"/>
      <c r="H6" s="2048" t="s">
        <v>1593</v>
      </c>
      <c r="I6" s="2049"/>
      <c r="J6" s="2048" t="s">
        <v>1594</v>
      </c>
      <c r="K6" s="2049"/>
      <c r="L6" s="2048" t="s">
        <v>1595</v>
      </c>
      <c r="M6" s="2049"/>
      <c r="N6" s="2048" t="s">
        <v>1596</v>
      </c>
      <c r="O6" s="2049"/>
      <c r="P6" s="2048" t="s">
        <v>1597</v>
      </c>
      <c r="Q6" s="2049"/>
      <c r="R6" s="2048" t="s">
        <v>1598</v>
      </c>
      <c r="S6" s="2049"/>
      <c r="T6" s="2048" t="s">
        <v>1599</v>
      </c>
      <c r="U6" s="2049"/>
      <c r="V6" s="2048" t="s">
        <v>1600</v>
      </c>
      <c r="W6" s="2049"/>
    </row>
    <row r="7" spans="1:23" ht="15" thickBot="1" x14ac:dyDescent="0.4">
      <c r="B7" s="696" t="s">
        <v>845</v>
      </c>
      <c r="C7" s="697"/>
      <c r="D7" s="698" t="s">
        <v>456</v>
      </c>
      <c r="E7" s="699" t="s">
        <v>459</v>
      </c>
      <c r="F7" s="422" t="s">
        <v>95</v>
      </c>
      <c r="G7" s="423" t="s">
        <v>846</v>
      </c>
      <c r="H7" s="422" t="s">
        <v>95</v>
      </c>
      <c r="I7" s="423" t="s">
        <v>846</v>
      </c>
      <c r="J7" s="422" t="s">
        <v>95</v>
      </c>
      <c r="K7" s="423" t="s">
        <v>846</v>
      </c>
      <c r="L7" s="422" t="s">
        <v>95</v>
      </c>
      <c r="M7" s="423" t="s">
        <v>846</v>
      </c>
      <c r="N7" s="422" t="s">
        <v>95</v>
      </c>
      <c r="O7" s="423" t="s">
        <v>846</v>
      </c>
      <c r="P7" s="422" t="s">
        <v>95</v>
      </c>
      <c r="Q7" s="423" t="s">
        <v>846</v>
      </c>
      <c r="R7" s="422" t="s">
        <v>95</v>
      </c>
      <c r="S7" s="423" t="s">
        <v>846</v>
      </c>
      <c r="T7" s="422" t="s">
        <v>95</v>
      </c>
      <c r="U7" s="423" t="s">
        <v>846</v>
      </c>
      <c r="V7" s="422" t="s">
        <v>95</v>
      </c>
      <c r="W7" s="423" t="s">
        <v>846</v>
      </c>
    </row>
    <row r="8" spans="1:23" ht="15" thickBot="1" x14ac:dyDescent="0.4">
      <c r="B8" s="598">
        <v>1</v>
      </c>
      <c r="C8" s="598" t="s">
        <v>847</v>
      </c>
      <c r="D8" s="144" t="s">
        <v>100</v>
      </c>
      <c r="E8" s="144">
        <v>1</v>
      </c>
      <c r="F8" s="425">
        <v>200897</v>
      </c>
      <c r="G8" s="426">
        <f t="shared" ref="G8:G13" si="0">E8*F8</f>
        <v>200897</v>
      </c>
      <c r="H8" s="425">
        <v>257050</v>
      </c>
      <c r="I8" s="426">
        <f t="shared" ref="I8:I13" si="1">H8*E8</f>
        <v>257050</v>
      </c>
      <c r="J8" s="425">
        <v>175000</v>
      </c>
      <c r="K8" s="426">
        <f t="shared" ref="K8:K13" si="2">J8*E8</f>
        <v>175000</v>
      </c>
      <c r="L8" s="425">
        <v>245600</v>
      </c>
      <c r="M8" s="426">
        <f t="shared" ref="M8:M13" si="3">L8*E8</f>
        <v>245600</v>
      </c>
      <c r="N8" s="425">
        <v>141198</v>
      </c>
      <c r="O8" s="426">
        <f t="shared" ref="O8:O13" si="4">N8*E8</f>
        <v>141198</v>
      </c>
      <c r="P8" s="425">
        <v>196000</v>
      </c>
      <c r="Q8" s="426">
        <f t="shared" ref="Q8:Q13" si="5">P8*E8</f>
        <v>196000</v>
      </c>
      <c r="R8" s="425">
        <v>193497.2</v>
      </c>
      <c r="S8" s="426">
        <f t="shared" ref="S8:S13" si="6">R8*E8</f>
        <v>193497.2</v>
      </c>
      <c r="T8" s="425">
        <v>152000</v>
      </c>
      <c r="U8" s="426">
        <f t="shared" ref="U8:U13" si="7">T8*E8</f>
        <v>152000</v>
      </c>
      <c r="V8" s="425">
        <v>225000</v>
      </c>
      <c r="W8" s="426">
        <f t="shared" ref="W8:W13" si="8">V8*E8</f>
        <v>225000</v>
      </c>
    </row>
    <row r="9" spans="1:23" ht="15" thickBot="1" x14ac:dyDescent="0.4">
      <c r="B9" s="598">
        <v>2</v>
      </c>
      <c r="C9" s="598" t="s">
        <v>848</v>
      </c>
      <c r="D9" s="144" t="s">
        <v>100</v>
      </c>
      <c r="E9" s="144">
        <v>1</v>
      </c>
      <c r="F9" s="425">
        <v>13000</v>
      </c>
      <c r="G9" s="426">
        <f t="shared" si="0"/>
        <v>13000</v>
      </c>
      <c r="H9" s="425">
        <v>16800</v>
      </c>
      <c r="I9" s="426">
        <f t="shared" si="1"/>
        <v>16800</v>
      </c>
      <c r="J9" s="425">
        <v>20000</v>
      </c>
      <c r="K9" s="426">
        <f t="shared" si="2"/>
        <v>20000</v>
      </c>
      <c r="L9" s="425">
        <v>13390</v>
      </c>
      <c r="M9" s="426">
        <f t="shared" si="3"/>
        <v>13390</v>
      </c>
      <c r="N9" s="425">
        <v>8700</v>
      </c>
      <c r="O9" s="426">
        <f t="shared" si="4"/>
        <v>8700</v>
      </c>
      <c r="P9" s="425">
        <v>23790</v>
      </c>
      <c r="Q9" s="426">
        <f t="shared" si="5"/>
        <v>23790</v>
      </c>
      <c r="R9" s="425">
        <v>21221.21</v>
      </c>
      <c r="S9" s="426">
        <f t="shared" si="6"/>
        <v>21221.21</v>
      </c>
      <c r="T9" s="425">
        <v>26000</v>
      </c>
      <c r="U9" s="426">
        <f t="shared" si="7"/>
        <v>26000</v>
      </c>
      <c r="V9" s="425">
        <v>54000</v>
      </c>
      <c r="W9" s="426">
        <f t="shared" si="8"/>
        <v>54000</v>
      </c>
    </row>
    <row r="10" spans="1:23" ht="15" thickBot="1" x14ac:dyDescent="0.4">
      <c r="B10" s="598">
        <v>3</v>
      </c>
      <c r="C10" s="598" t="s">
        <v>849</v>
      </c>
      <c r="D10" s="144" t="s">
        <v>3</v>
      </c>
      <c r="E10" s="144">
        <v>110</v>
      </c>
      <c r="F10" s="425">
        <v>46.8</v>
      </c>
      <c r="G10" s="426">
        <f t="shared" si="0"/>
        <v>5148</v>
      </c>
      <c r="H10" s="425">
        <v>49.5</v>
      </c>
      <c r="I10" s="426">
        <f t="shared" si="1"/>
        <v>5445</v>
      </c>
      <c r="J10" s="425">
        <v>15</v>
      </c>
      <c r="K10" s="426">
        <f t="shared" si="2"/>
        <v>1650</v>
      </c>
      <c r="L10" s="425">
        <v>48</v>
      </c>
      <c r="M10" s="426">
        <f t="shared" si="3"/>
        <v>5280</v>
      </c>
      <c r="N10" s="425">
        <v>55</v>
      </c>
      <c r="O10" s="426">
        <f t="shared" si="4"/>
        <v>6050</v>
      </c>
      <c r="P10" s="425">
        <v>58</v>
      </c>
      <c r="Q10" s="426">
        <f t="shared" si="5"/>
        <v>6380</v>
      </c>
      <c r="R10" s="425">
        <v>54.54</v>
      </c>
      <c r="S10" s="426">
        <f t="shared" si="6"/>
        <v>5999.4</v>
      </c>
      <c r="T10" s="425">
        <v>46</v>
      </c>
      <c r="U10" s="426">
        <f t="shared" si="7"/>
        <v>5060</v>
      </c>
      <c r="V10" s="425">
        <v>45</v>
      </c>
      <c r="W10" s="426">
        <f t="shared" si="8"/>
        <v>4950</v>
      </c>
    </row>
    <row r="11" spans="1:23" ht="15" thickBot="1" x14ac:dyDescent="0.4">
      <c r="B11" s="598">
        <v>4</v>
      </c>
      <c r="C11" s="598" t="s">
        <v>850</v>
      </c>
      <c r="D11" s="144" t="s">
        <v>10</v>
      </c>
      <c r="E11" s="144">
        <v>1</v>
      </c>
      <c r="F11" s="425">
        <v>2000</v>
      </c>
      <c r="G11" s="426">
        <f t="shared" si="0"/>
        <v>2000</v>
      </c>
      <c r="H11" s="425">
        <v>1100</v>
      </c>
      <c r="I11" s="426">
        <f t="shared" si="1"/>
        <v>1100</v>
      </c>
      <c r="J11" s="425">
        <v>5500</v>
      </c>
      <c r="K11" s="426">
        <f t="shared" si="2"/>
        <v>5500</v>
      </c>
      <c r="L11" s="425">
        <v>2060</v>
      </c>
      <c r="M11" s="426">
        <f t="shared" si="3"/>
        <v>2060</v>
      </c>
      <c r="N11" s="425">
        <v>2230</v>
      </c>
      <c r="O11" s="426">
        <f t="shared" si="4"/>
        <v>2230</v>
      </c>
      <c r="P11" s="425">
        <v>1650</v>
      </c>
      <c r="Q11" s="426">
        <f t="shared" si="5"/>
        <v>1650</v>
      </c>
      <c r="R11" s="425">
        <v>1500</v>
      </c>
      <c r="S11" s="426">
        <f t="shared" si="6"/>
        <v>1500</v>
      </c>
      <c r="T11" s="425">
        <v>2000</v>
      </c>
      <c r="U11" s="426">
        <f t="shared" si="7"/>
        <v>2000</v>
      </c>
      <c r="V11" s="425">
        <v>3500</v>
      </c>
      <c r="W11" s="426">
        <f t="shared" si="8"/>
        <v>3500</v>
      </c>
    </row>
    <row r="12" spans="1:23" ht="15" thickBot="1" x14ac:dyDescent="0.4">
      <c r="B12" s="598">
        <v>5</v>
      </c>
      <c r="C12" s="598" t="s">
        <v>851</v>
      </c>
      <c r="D12" s="144" t="s">
        <v>8</v>
      </c>
      <c r="E12" s="144">
        <v>95</v>
      </c>
      <c r="F12" s="425">
        <v>20</v>
      </c>
      <c r="G12" s="426">
        <f t="shared" si="0"/>
        <v>1900</v>
      </c>
      <c r="H12" s="425">
        <v>45</v>
      </c>
      <c r="I12" s="426">
        <f t="shared" si="1"/>
        <v>4275</v>
      </c>
      <c r="J12" s="425">
        <v>20</v>
      </c>
      <c r="K12" s="426">
        <f t="shared" si="2"/>
        <v>1900</v>
      </c>
      <c r="L12" s="425">
        <v>21</v>
      </c>
      <c r="M12" s="426">
        <f t="shared" si="3"/>
        <v>1995</v>
      </c>
      <c r="N12" s="425">
        <v>28</v>
      </c>
      <c r="O12" s="426">
        <f t="shared" si="4"/>
        <v>2660</v>
      </c>
      <c r="P12" s="425">
        <v>7</v>
      </c>
      <c r="Q12" s="426">
        <f t="shared" si="5"/>
        <v>665</v>
      </c>
      <c r="R12" s="425">
        <v>54.78</v>
      </c>
      <c r="S12" s="426">
        <f t="shared" si="6"/>
        <v>5204.1000000000004</v>
      </c>
      <c r="T12" s="425">
        <v>17</v>
      </c>
      <c r="U12" s="426">
        <f t="shared" si="7"/>
        <v>1615</v>
      </c>
      <c r="V12" s="425">
        <v>18.5</v>
      </c>
      <c r="W12" s="426">
        <f t="shared" si="8"/>
        <v>1757.5</v>
      </c>
    </row>
    <row r="13" spans="1:23" ht="15" thickBot="1" x14ac:dyDescent="0.4">
      <c r="B13" s="598">
        <v>6</v>
      </c>
      <c r="C13" s="598" t="s">
        <v>852</v>
      </c>
      <c r="D13" s="144" t="s">
        <v>100</v>
      </c>
      <c r="E13" s="144">
        <v>1</v>
      </c>
      <c r="F13" s="425">
        <v>4000</v>
      </c>
      <c r="G13" s="426">
        <f t="shared" si="0"/>
        <v>4000</v>
      </c>
      <c r="H13" s="425">
        <v>12100</v>
      </c>
      <c r="I13" s="426">
        <f t="shared" si="1"/>
        <v>12100</v>
      </c>
      <c r="J13" s="425">
        <v>7500</v>
      </c>
      <c r="K13" s="426">
        <f t="shared" si="2"/>
        <v>7500</v>
      </c>
      <c r="L13" s="425">
        <v>4120</v>
      </c>
      <c r="M13" s="426">
        <f t="shared" si="3"/>
        <v>4120</v>
      </c>
      <c r="N13" s="425">
        <v>7850</v>
      </c>
      <c r="O13" s="426">
        <f t="shared" si="4"/>
        <v>7850</v>
      </c>
      <c r="P13" s="425">
        <v>7800</v>
      </c>
      <c r="Q13" s="426">
        <f t="shared" si="5"/>
        <v>7800</v>
      </c>
      <c r="R13" s="425">
        <v>11877.7</v>
      </c>
      <c r="S13" s="426">
        <f t="shared" si="6"/>
        <v>11877.7</v>
      </c>
      <c r="T13" s="425">
        <v>19000</v>
      </c>
      <c r="U13" s="426">
        <f t="shared" si="7"/>
        <v>19000</v>
      </c>
      <c r="V13" s="425">
        <v>21050</v>
      </c>
      <c r="W13" s="426">
        <f t="shared" si="8"/>
        <v>21050</v>
      </c>
    </row>
    <row r="14" spans="1:23" x14ac:dyDescent="0.35">
      <c r="D14" s="424"/>
      <c r="E14" s="424"/>
      <c r="F14" s="425"/>
      <c r="G14" s="426"/>
      <c r="H14" s="425"/>
      <c r="I14" s="426"/>
      <c r="J14" s="425"/>
      <c r="K14" s="426"/>
      <c r="L14" s="425"/>
      <c r="M14" s="426"/>
      <c r="N14" s="425"/>
      <c r="O14" s="426"/>
      <c r="P14" s="425"/>
      <c r="Q14" s="426"/>
      <c r="R14" s="425"/>
      <c r="S14" s="426"/>
      <c r="T14" s="425"/>
      <c r="U14" s="426"/>
      <c r="V14" s="425"/>
      <c r="W14" s="426"/>
    </row>
    <row r="15" spans="1:23" x14ac:dyDescent="0.35">
      <c r="D15" s="427" t="s">
        <v>853</v>
      </c>
      <c r="E15" s="428"/>
      <c r="F15" s="429"/>
      <c r="G15" s="430">
        <f>SUM(G8:G14)</f>
        <v>226945</v>
      </c>
      <c r="H15" s="429"/>
      <c r="I15" s="430">
        <f>SUM(I8:I14)</f>
        <v>296770</v>
      </c>
      <c r="J15" s="429"/>
      <c r="K15" s="430">
        <f>SUM(K8:K14)</f>
        <v>211550</v>
      </c>
      <c r="L15" s="429"/>
      <c r="M15" s="430">
        <f>SUM(M8:M14)</f>
        <v>272445</v>
      </c>
      <c r="N15" s="429"/>
      <c r="O15" s="430">
        <f>SUM(O8:O14)</f>
        <v>168688</v>
      </c>
      <c r="P15" s="429"/>
      <c r="Q15" s="430">
        <f>SUM(Q8:Q14)</f>
        <v>236285</v>
      </c>
      <c r="R15" s="429"/>
      <c r="S15" s="430">
        <f>SUM(S8:S14)</f>
        <v>239299.61000000002</v>
      </c>
      <c r="T15" s="429"/>
      <c r="U15" s="430">
        <f>SUM(U8:U14)</f>
        <v>205675</v>
      </c>
      <c r="V15" s="429"/>
      <c r="W15" s="430">
        <f>SUM(W8:W14)</f>
        <v>310257.5</v>
      </c>
    </row>
    <row r="16" spans="1:23" x14ac:dyDescent="0.35">
      <c r="D16" s="431"/>
      <c r="E16" s="432"/>
      <c r="F16" s="425"/>
      <c r="G16" s="426"/>
      <c r="H16" s="425"/>
      <c r="I16" s="426"/>
      <c r="J16" s="425"/>
      <c r="K16" s="426"/>
      <c r="L16" s="425"/>
      <c r="M16" s="426"/>
      <c r="N16" s="425"/>
      <c r="O16" s="426"/>
      <c r="P16" s="425"/>
      <c r="Q16" s="426"/>
      <c r="R16" s="425"/>
      <c r="S16" s="426"/>
      <c r="T16" s="425"/>
      <c r="U16" s="426"/>
      <c r="V16" s="425"/>
      <c r="W16" s="426"/>
    </row>
    <row r="17" spans="2:23" ht="15" thickBot="1" x14ac:dyDescent="0.4">
      <c r="D17" s="424"/>
      <c r="E17" s="424"/>
      <c r="F17" s="425"/>
      <c r="G17" s="426"/>
      <c r="H17" s="425"/>
      <c r="I17" s="426"/>
      <c r="J17" s="425"/>
      <c r="K17" s="426"/>
      <c r="L17" s="425"/>
      <c r="M17" s="426"/>
      <c r="N17" s="425"/>
      <c r="O17" s="426"/>
      <c r="P17" s="425"/>
      <c r="Q17" s="426"/>
      <c r="R17" s="425"/>
      <c r="S17" s="426"/>
      <c r="T17" s="425"/>
      <c r="U17" s="426"/>
      <c r="V17" s="425"/>
      <c r="W17" s="426"/>
    </row>
    <row r="18" spans="2:23" ht="15" thickBot="1" x14ac:dyDescent="0.4">
      <c r="B18" s="696" t="s">
        <v>854</v>
      </c>
      <c r="C18" s="697"/>
      <c r="D18" s="698" t="s">
        <v>456</v>
      </c>
      <c r="E18" s="699" t="s">
        <v>459</v>
      </c>
      <c r="F18" s="422" t="s">
        <v>95</v>
      </c>
      <c r="G18" s="423" t="s">
        <v>846</v>
      </c>
      <c r="H18" s="422" t="s">
        <v>95</v>
      </c>
      <c r="I18" s="423" t="s">
        <v>846</v>
      </c>
      <c r="J18" s="422" t="s">
        <v>95</v>
      </c>
      <c r="K18" s="423" t="s">
        <v>846</v>
      </c>
      <c r="L18" s="422" t="s">
        <v>95</v>
      </c>
      <c r="M18" s="423" t="s">
        <v>846</v>
      </c>
      <c r="N18" s="422" t="s">
        <v>95</v>
      </c>
      <c r="O18" s="423" t="s">
        <v>846</v>
      </c>
      <c r="P18" s="422" t="s">
        <v>95</v>
      </c>
      <c r="Q18" s="423" t="s">
        <v>846</v>
      </c>
      <c r="R18" s="422" t="s">
        <v>95</v>
      </c>
      <c r="S18" s="423" t="s">
        <v>846</v>
      </c>
      <c r="T18" s="422" t="s">
        <v>95</v>
      </c>
      <c r="U18" s="423" t="s">
        <v>846</v>
      </c>
      <c r="V18" s="422" t="s">
        <v>95</v>
      </c>
      <c r="W18" s="423" t="s">
        <v>846</v>
      </c>
    </row>
    <row r="19" spans="2:23" ht="15" thickBot="1" x14ac:dyDescent="0.4">
      <c r="B19" s="598">
        <v>7</v>
      </c>
      <c r="C19" s="598" t="s">
        <v>855</v>
      </c>
      <c r="D19" s="144" t="s">
        <v>100</v>
      </c>
      <c r="E19" s="144">
        <v>1</v>
      </c>
      <c r="F19" s="425">
        <v>78315</v>
      </c>
      <c r="G19" s="426">
        <f>E19*F19</f>
        <v>78315</v>
      </c>
      <c r="H19" s="425">
        <v>80875</v>
      </c>
      <c r="I19" s="426">
        <f>H19*E19</f>
        <v>80875</v>
      </c>
      <c r="J19" s="425">
        <v>58000</v>
      </c>
      <c r="K19" s="426">
        <f>J19*E19</f>
        <v>58000</v>
      </c>
      <c r="L19" s="425">
        <v>80665</v>
      </c>
      <c r="M19" s="426">
        <f>L19*E19</f>
        <v>80665</v>
      </c>
      <c r="N19" s="425">
        <v>60320</v>
      </c>
      <c r="O19" s="426">
        <f>N19*E19</f>
        <v>60320</v>
      </c>
      <c r="P19" s="425">
        <v>44600</v>
      </c>
      <c r="Q19" s="426">
        <f>P19*E19</f>
        <v>44600</v>
      </c>
      <c r="R19" s="425">
        <v>122942.8</v>
      </c>
      <c r="S19" s="426">
        <f>R19*E19</f>
        <v>122942.8</v>
      </c>
      <c r="T19" s="425">
        <v>106000</v>
      </c>
      <c r="U19" s="426">
        <f>T19*E19</f>
        <v>106000</v>
      </c>
      <c r="V19" s="425">
        <v>20000</v>
      </c>
      <c r="W19" s="426">
        <f>V19*E19</f>
        <v>20000</v>
      </c>
    </row>
    <row r="20" spans="2:23" ht="15" thickBot="1" x14ac:dyDescent="0.4">
      <c r="B20" s="598">
        <v>8</v>
      </c>
      <c r="C20" s="598" t="s">
        <v>856</v>
      </c>
      <c r="D20" s="144" t="s">
        <v>3</v>
      </c>
      <c r="E20" s="144">
        <v>125</v>
      </c>
      <c r="F20" s="425">
        <v>90</v>
      </c>
      <c r="G20" s="426">
        <f>E20*F20</f>
        <v>11250</v>
      </c>
      <c r="H20" s="425">
        <v>95</v>
      </c>
      <c r="I20" s="426">
        <f>H20*E20</f>
        <v>11875</v>
      </c>
      <c r="J20" s="425">
        <v>150</v>
      </c>
      <c r="K20" s="426">
        <f>J20*E20</f>
        <v>18750</v>
      </c>
      <c r="L20" s="425">
        <v>93</v>
      </c>
      <c r="M20" s="426">
        <f>L20*E20</f>
        <v>11625</v>
      </c>
      <c r="N20" s="425">
        <v>50</v>
      </c>
      <c r="O20" s="426">
        <f>N20*E20</f>
        <v>6250</v>
      </c>
      <c r="P20" s="425">
        <v>303.8</v>
      </c>
      <c r="Q20" s="426">
        <f>P20*E20</f>
        <v>37975</v>
      </c>
      <c r="R20" s="425">
        <v>74.150000000000006</v>
      </c>
      <c r="S20" s="426">
        <f>R20*E20</f>
        <v>9268.75</v>
      </c>
      <c r="T20" s="425">
        <v>105</v>
      </c>
      <c r="U20" s="426">
        <f>T20*E20</f>
        <v>13125</v>
      </c>
      <c r="V20" s="425">
        <v>178.5</v>
      </c>
      <c r="W20" s="426">
        <f>V20*E20</f>
        <v>22312.5</v>
      </c>
    </row>
    <row r="21" spans="2:23" ht="15" thickBot="1" x14ac:dyDescent="0.4">
      <c r="B21" s="598">
        <v>9</v>
      </c>
      <c r="C21" s="598" t="s">
        <v>857</v>
      </c>
      <c r="D21" s="144" t="s">
        <v>10</v>
      </c>
      <c r="E21" s="144">
        <v>2</v>
      </c>
      <c r="F21" s="425">
        <v>3800</v>
      </c>
      <c r="G21" s="426">
        <f>E21*F21</f>
        <v>7600</v>
      </c>
      <c r="H21" s="425">
        <v>7000</v>
      </c>
      <c r="I21" s="426">
        <f>H21*E21</f>
        <v>14000</v>
      </c>
      <c r="J21" s="425">
        <v>5000</v>
      </c>
      <c r="K21" s="426">
        <f>J21*E21</f>
        <v>10000</v>
      </c>
      <c r="L21" s="425">
        <v>3914</v>
      </c>
      <c r="M21" s="426">
        <f>L21*E21</f>
        <v>7828</v>
      </c>
      <c r="N21" s="425">
        <v>2700</v>
      </c>
      <c r="O21" s="426">
        <f>N21*E21</f>
        <v>5400</v>
      </c>
      <c r="P21" s="425">
        <v>4195</v>
      </c>
      <c r="Q21" s="426">
        <f>P21*E21</f>
        <v>8390</v>
      </c>
      <c r="R21" s="425">
        <v>7983.79</v>
      </c>
      <c r="S21" s="426">
        <f>R21*E21</f>
        <v>15967.58</v>
      </c>
      <c r="T21" s="425">
        <v>4500</v>
      </c>
      <c r="U21" s="426">
        <f>T21*E21</f>
        <v>9000</v>
      </c>
      <c r="V21" s="425">
        <v>3400</v>
      </c>
      <c r="W21" s="426">
        <f>V21*E21</f>
        <v>6800</v>
      </c>
    </row>
    <row r="22" spans="2:23" ht="15" thickBot="1" x14ac:dyDescent="0.4">
      <c r="B22" s="598">
        <v>10</v>
      </c>
      <c r="C22" s="598" t="s">
        <v>858</v>
      </c>
      <c r="D22" s="144" t="s">
        <v>10</v>
      </c>
      <c r="E22" s="144">
        <v>2</v>
      </c>
      <c r="F22" s="425">
        <v>1200</v>
      </c>
      <c r="G22" s="426">
        <f>E22*F22</f>
        <v>2400</v>
      </c>
      <c r="H22" s="425">
        <v>3000</v>
      </c>
      <c r="I22" s="426">
        <f>H22*E22</f>
        <v>6000</v>
      </c>
      <c r="J22" s="425">
        <v>2000</v>
      </c>
      <c r="K22" s="426">
        <f>J22*E22</f>
        <v>4000</v>
      </c>
      <c r="L22" s="425">
        <v>1250</v>
      </c>
      <c r="M22" s="426">
        <f>L22*E22</f>
        <v>2500</v>
      </c>
      <c r="N22" s="425">
        <v>400</v>
      </c>
      <c r="O22" s="426">
        <f>N22*E22</f>
        <v>800</v>
      </c>
      <c r="P22" s="425">
        <v>2560</v>
      </c>
      <c r="Q22" s="426">
        <f>P22*E22</f>
        <v>5120</v>
      </c>
      <c r="R22" s="425">
        <v>1170.02</v>
      </c>
      <c r="S22" s="426">
        <f>R22*E22</f>
        <v>2340.04</v>
      </c>
      <c r="T22" s="425">
        <v>2400</v>
      </c>
      <c r="U22" s="426">
        <f>T22*E22</f>
        <v>4800</v>
      </c>
      <c r="V22" s="425">
        <v>3400</v>
      </c>
      <c r="W22" s="426">
        <f>V22*E22</f>
        <v>6800</v>
      </c>
    </row>
    <row r="23" spans="2:23" ht="15" thickBot="1" x14ac:dyDescent="0.4">
      <c r="B23" s="598">
        <v>11</v>
      </c>
      <c r="C23" s="598" t="s">
        <v>859</v>
      </c>
      <c r="D23" s="144" t="s">
        <v>100</v>
      </c>
      <c r="E23" s="144">
        <v>1</v>
      </c>
      <c r="F23" s="425">
        <v>58973</v>
      </c>
      <c r="G23" s="426">
        <f>E23*F23</f>
        <v>58973</v>
      </c>
      <c r="H23" s="425">
        <v>52000</v>
      </c>
      <c r="I23" s="426">
        <f>H23*E23</f>
        <v>52000</v>
      </c>
      <c r="J23" s="425">
        <v>40000</v>
      </c>
      <c r="K23" s="426">
        <f>J23*E23</f>
        <v>40000</v>
      </c>
      <c r="L23" s="425">
        <v>60770</v>
      </c>
      <c r="M23" s="426">
        <f>L23*E23</f>
        <v>60770</v>
      </c>
      <c r="N23" s="425">
        <v>42815</v>
      </c>
      <c r="O23" s="426">
        <f>N23*E23</f>
        <v>42815</v>
      </c>
      <c r="P23" s="425">
        <v>62500</v>
      </c>
      <c r="Q23" s="426">
        <f>P23*E23</f>
        <v>62500</v>
      </c>
      <c r="R23" s="425">
        <v>78300</v>
      </c>
      <c r="S23" s="426">
        <f>R23*E23</f>
        <v>78300</v>
      </c>
      <c r="T23" s="425">
        <v>70000</v>
      </c>
      <c r="U23" s="426">
        <f>T23*E23</f>
        <v>70000</v>
      </c>
      <c r="V23" s="425">
        <v>67210</v>
      </c>
      <c r="W23" s="426">
        <f>V23*E23</f>
        <v>67210</v>
      </c>
    </row>
    <row r="24" spans="2:23" x14ac:dyDescent="0.35">
      <c r="D24" s="424"/>
      <c r="E24" s="424"/>
      <c r="F24" s="425"/>
      <c r="G24" s="426"/>
      <c r="H24" s="425"/>
      <c r="I24" s="426"/>
      <c r="J24" s="425"/>
      <c r="K24" s="426"/>
      <c r="L24" s="425"/>
      <c r="M24" s="426"/>
      <c r="N24" s="425"/>
      <c r="O24" s="426"/>
      <c r="P24" s="425"/>
      <c r="Q24" s="426"/>
      <c r="R24" s="425"/>
      <c r="S24" s="426"/>
      <c r="T24" s="425"/>
      <c r="U24" s="426"/>
      <c r="V24" s="425"/>
      <c r="W24" s="426"/>
    </row>
    <row r="25" spans="2:23" x14ac:dyDescent="0.35">
      <c r="D25" s="424"/>
      <c r="E25" s="424"/>
      <c r="F25" s="425"/>
      <c r="G25" s="426"/>
      <c r="H25" s="425"/>
      <c r="I25" s="426"/>
      <c r="J25" s="425"/>
      <c r="K25" s="426"/>
      <c r="L25" s="425"/>
      <c r="M25" s="426"/>
      <c r="N25" s="425"/>
      <c r="O25" s="426"/>
      <c r="P25" s="425"/>
      <c r="Q25" s="426"/>
      <c r="R25" s="425"/>
      <c r="S25" s="426"/>
      <c r="T25" s="425"/>
      <c r="U25" s="426"/>
      <c r="V25" s="425"/>
      <c r="W25" s="426"/>
    </row>
    <row r="26" spans="2:23" x14ac:dyDescent="0.35">
      <c r="D26" s="427" t="s">
        <v>860</v>
      </c>
      <c r="E26" s="428"/>
      <c r="F26" s="429"/>
      <c r="G26" s="430">
        <f>SUM(G19:G25)</f>
        <v>158538</v>
      </c>
      <c r="H26" s="429"/>
      <c r="I26" s="430">
        <f>SUM(I19:I25)</f>
        <v>164750</v>
      </c>
      <c r="J26" s="429"/>
      <c r="K26" s="430">
        <f>SUM(K19:K25)</f>
        <v>130750</v>
      </c>
      <c r="L26" s="429"/>
      <c r="M26" s="430">
        <f>SUM(M19:M25)</f>
        <v>163388</v>
      </c>
      <c r="N26" s="429"/>
      <c r="O26" s="430">
        <f>SUM(O19:O25)</f>
        <v>115585</v>
      </c>
      <c r="P26" s="429"/>
      <c r="Q26" s="430">
        <f>SUM(Q19:Q25)</f>
        <v>158585</v>
      </c>
      <c r="R26" s="429"/>
      <c r="S26" s="430">
        <f>SUM(S19:S25)</f>
        <v>228819.16999999998</v>
      </c>
      <c r="T26" s="429"/>
      <c r="U26" s="430">
        <f>SUM(U19:U25)</f>
        <v>202925</v>
      </c>
      <c r="V26" s="429"/>
      <c r="W26" s="430">
        <f>SUM(W19:W25)</f>
        <v>123122.5</v>
      </c>
    </row>
    <row r="27" spans="2:23" x14ac:dyDescent="0.35">
      <c r="D27" s="431"/>
      <c r="E27" s="432"/>
      <c r="F27" s="425"/>
      <c r="G27" s="426"/>
      <c r="H27" s="425"/>
      <c r="I27" s="426"/>
      <c r="J27" s="425"/>
      <c r="K27" s="426"/>
      <c r="L27" s="425"/>
      <c r="M27" s="426"/>
      <c r="N27" s="425"/>
      <c r="O27" s="426"/>
      <c r="P27" s="425"/>
      <c r="Q27" s="426"/>
      <c r="R27" s="425"/>
      <c r="S27" s="426"/>
      <c r="T27" s="425"/>
      <c r="U27" s="426"/>
      <c r="V27" s="425"/>
      <c r="W27" s="426"/>
    </row>
    <row r="28" spans="2:23" ht="15" thickBot="1" x14ac:dyDescent="0.4">
      <c r="D28" s="424"/>
      <c r="E28" s="424"/>
      <c r="F28" s="425"/>
      <c r="G28" s="426"/>
      <c r="H28" s="425"/>
      <c r="I28" s="426"/>
      <c r="J28" s="425"/>
      <c r="K28" s="426"/>
      <c r="L28" s="425"/>
      <c r="M28" s="426"/>
      <c r="N28" s="425"/>
      <c r="O28" s="426"/>
      <c r="P28" s="425"/>
      <c r="Q28" s="426"/>
      <c r="R28" s="425"/>
      <c r="S28" s="426"/>
      <c r="T28" s="425"/>
      <c r="U28" s="426"/>
      <c r="V28" s="425"/>
      <c r="W28" s="426"/>
    </row>
    <row r="29" spans="2:23" ht="15" thickBot="1" x14ac:dyDescent="0.4">
      <c r="B29" s="696" t="s">
        <v>861</v>
      </c>
      <c r="C29" s="697"/>
      <c r="D29" s="698" t="s">
        <v>456</v>
      </c>
      <c r="E29" s="699" t="s">
        <v>459</v>
      </c>
      <c r="F29" s="422" t="s">
        <v>95</v>
      </c>
      <c r="G29" s="423" t="s">
        <v>846</v>
      </c>
      <c r="H29" s="422" t="s">
        <v>95</v>
      </c>
      <c r="I29" s="423" t="s">
        <v>846</v>
      </c>
      <c r="J29" s="422" t="s">
        <v>95</v>
      </c>
      <c r="K29" s="423" t="s">
        <v>846</v>
      </c>
      <c r="L29" s="422" t="s">
        <v>95</v>
      </c>
      <c r="M29" s="423" t="s">
        <v>846</v>
      </c>
      <c r="N29" s="422" t="s">
        <v>95</v>
      </c>
      <c r="O29" s="423" t="s">
        <v>846</v>
      </c>
      <c r="P29" s="422" t="s">
        <v>95</v>
      </c>
      <c r="Q29" s="423" t="s">
        <v>846</v>
      </c>
      <c r="R29" s="422" t="s">
        <v>95</v>
      </c>
      <c r="S29" s="423" t="s">
        <v>846</v>
      </c>
      <c r="T29" s="422" t="s">
        <v>95</v>
      </c>
      <c r="U29" s="423" t="s">
        <v>846</v>
      </c>
      <c r="V29" s="422" t="s">
        <v>95</v>
      </c>
      <c r="W29" s="423" t="s">
        <v>846</v>
      </c>
    </row>
    <row r="30" spans="2:23" ht="15" thickBot="1" x14ac:dyDescent="0.4">
      <c r="B30" s="598">
        <v>12</v>
      </c>
      <c r="C30" s="598" t="s">
        <v>862</v>
      </c>
      <c r="D30" s="144" t="s">
        <v>3</v>
      </c>
      <c r="E30" s="700">
        <v>10675</v>
      </c>
      <c r="F30" s="425">
        <v>31.52</v>
      </c>
      <c r="G30" s="426">
        <f>E30*F30</f>
        <v>336476</v>
      </c>
      <c r="H30" s="425">
        <v>25</v>
      </c>
      <c r="I30" s="426">
        <f>H30*E30</f>
        <v>266875</v>
      </c>
      <c r="J30" s="425">
        <v>35</v>
      </c>
      <c r="K30" s="426">
        <f>J30*E30</f>
        <v>373625</v>
      </c>
      <c r="L30" s="425">
        <v>30</v>
      </c>
      <c r="M30" s="426">
        <f>L30*E30</f>
        <v>320250</v>
      </c>
      <c r="N30" s="425">
        <v>49.5</v>
      </c>
      <c r="O30" s="426">
        <f>N30*E30</f>
        <v>528412.5</v>
      </c>
      <c r="P30" s="425">
        <v>35.799999999999997</v>
      </c>
      <c r="Q30" s="426">
        <f>P30*E30</f>
        <v>382164.99999999994</v>
      </c>
      <c r="R30" s="425">
        <v>32.200000000000003</v>
      </c>
      <c r="S30" s="426">
        <f>R30*E30</f>
        <v>343735.00000000006</v>
      </c>
      <c r="T30" s="425">
        <v>45</v>
      </c>
      <c r="U30" s="426">
        <f>T30*E30</f>
        <v>480375</v>
      </c>
      <c r="V30" s="425">
        <v>57.25</v>
      </c>
      <c r="W30" s="426">
        <f>V30*E30</f>
        <v>611143.75</v>
      </c>
    </row>
    <row r="31" spans="2:23" ht="15" thickBot="1" x14ac:dyDescent="0.4">
      <c r="B31" s="598">
        <v>13</v>
      </c>
      <c r="C31" s="598" t="s">
        <v>863</v>
      </c>
      <c r="D31" s="144" t="s">
        <v>3</v>
      </c>
      <c r="E31" s="144">
        <v>500</v>
      </c>
      <c r="F31" s="425">
        <v>10.51</v>
      </c>
      <c r="G31" s="426">
        <f t="shared" ref="G31:G42" si="9">E31*F31</f>
        <v>5255</v>
      </c>
      <c r="H31" s="425">
        <v>22</v>
      </c>
      <c r="I31" s="426">
        <f t="shared" ref="I31:I43" si="10">H31*E31</f>
        <v>11000</v>
      </c>
      <c r="J31" s="425">
        <v>35</v>
      </c>
      <c r="K31" s="426">
        <f t="shared" ref="K31:K43" si="11">J31*E31</f>
        <v>17500</v>
      </c>
      <c r="L31" s="425">
        <v>10</v>
      </c>
      <c r="M31" s="426">
        <f t="shared" ref="M31:M43" si="12">L31*E31</f>
        <v>5000</v>
      </c>
      <c r="N31" s="425">
        <v>30</v>
      </c>
      <c r="O31" s="426">
        <f t="shared" ref="O31:O43" si="13">N31*E31</f>
        <v>15000</v>
      </c>
      <c r="P31" s="425">
        <v>33</v>
      </c>
      <c r="Q31" s="426">
        <f t="shared" ref="Q31:Q43" si="14">P31*E31</f>
        <v>16500</v>
      </c>
      <c r="R31" s="425">
        <v>35.9</v>
      </c>
      <c r="S31" s="426">
        <f t="shared" ref="S31:S43" si="15">R31*E31</f>
        <v>17950</v>
      </c>
      <c r="T31" s="425">
        <v>35</v>
      </c>
      <c r="U31" s="426">
        <f t="shared" ref="U31:U43" si="16">T31*E31</f>
        <v>17500</v>
      </c>
      <c r="V31" s="425">
        <v>68.599999999999994</v>
      </c>
      <c r="W31" s="426">
        <f t="shared" ref="W31:W43" si="17">V31*E31</f>
        <v>34300</v>
      </c>
    </row>
    <row r="32" spans="2:23" ht="15" thickBot="1" x14ac:dyDescent="0.4">
      <c r="B32" s="598">
        <v>14</v>
      </c>
      <c r="C32" s="598" t="s">
        <v>864</v>
      </c>
      <c r="D32" s="144" t="s">
        <v>3</v>
      </c>
      <c r="E32" s="144">
        <v>500</v>
      </c>
      <c r="F32" s="425">
        <v>63.04</v>
      </c>
      <c r="G32" s="426">
        <f t="shared" si="9"/>
        <v>31520</v>
      </c>
      <c r="H32" s="425">
        <v>25</v>
      </c>
      <c r="I32" s="426">
        <f t="shared" si="10"/>
        <v>12500</v>
      </c>
      <c r="J32" s="425">
        <v>90</v>
      </c>
      <c r="K32" s="426">
        <f t="shared" si="11"/>
        <v>45000</v>
      </c>
      <c r="L32" s="425">
        <v>60</v>
      </c>
      <c r="M32" s="426">
        <f t="shared" si="12"/>
        <v>30000</v>
      </c>
      <c r="N32" s="425">
        <v>70</v>
      </c>
      <c r="O32" s="426">
        <f t="shared" si="13"/>
        <v>35000</v>
      </c>
      <c r="P32" s="425">
        <v>66</v>
      </c>
      <c r="Q32" s="426">
        <f t="shared" si="14"/>
        <v>33000</v>
      </c>
      <c r="R32" s="425">
        <v>63.27</v>
      </c>
      <c r="S32" s="426">
        <f t="shared" si="15"/>
        <v>31635</v>
      </c>
      <c r="T32" s="425">
        <v>75</v>
      </c>
      <c r="U32" s="426">
        <f t="shared" si="16"/>
        <v>37500</v>
      </c>
      <c r="V32" s="425">
        <v>108.8</v>
      </c>
      <c r="W32" s="426">
        <f t="shared" si="17"/>
        <v>54400</v>
      </c>
    </row>
    <row r="33" spans="2:23" ht="15" thickBot="1" x14ac:dyDescent="0.4">
      <c r="B33" s="598">
        <v>15</v>
      </c>
      <c r="C33" s="598" t="s">
        <v>865</v>
      </c>
      <c r="D33" s="144" t="s">
        <v>100</v>
      </c>
      <c r="E33" s="144">
        <v>1</v>
      </c>
      <c r="F33" s="425">
        <v>522.08000000000004</v>
      </c>
      <c r="G33" s="426">
        <f t="shared" si="9"/>
        <v>522.08000000000004</v>
      </c>
      <c r="H33" s="425">
        <v>41405</v>
      </c>
      <c r="I33" s="426">
        <f t="shared" si="10"/>
        <v>41405</v>
      </c>
      <c r="J33" s="425">
        <v>250</v>
      </c>
      <c r="K33" s="426">
        <f t="shared" si="11"/>
        <v>250</v>
      </c>
      <c r="L33" s="425">
        <v>500</v>
      </c>
      <c r="M33" s="426">
        <f t="shared" si="12"/>
        <v>500</v>
      </c>
      <c r="N33" s="425">
        <v>4500</v>
      </c>
      <c r="O33" s="426">
        <f t="shared" si="13"/>
        <v>4500</v>
      </c>
      <c r="P33" s="425">
        <v>550</v>
      </c>
      <c r="Q33" s="426">
        <f t="shared" si="14"/>
        <v>550</v>
      </c>
      <c r="R33" s="425">
        <v>582.94000000000005</v>
      </c>
      <c r="S33" s="426">
        <f t="shared" si="15"/>
        <v>582.94000000000005</v>
      </c>
      <c r="T33" s="425">
        <v>5000</v>
      </c>
      <c r="U33" s="426">
        <f t="shared" si="16"/>
        <v>5000</v>
      </c>
      <c r="V33" s="425">
        <v>2500</v>
      </c>
      <c r="W33" s="426">
        <f t="shared" si="17"/>
        <v>2500</v>
      </c>
    </row>
    <row r="34" spans="2:23" ht="15" thickBot="1" x14ac:dyDescent="0.4">
      <c r="B34" s="598">
        <v>16</v>
      </c>
      <c r="C34" s="598" t="s">
        <v>866</v>
      </c>
      <c r="D34" s="144" t="s">
        <v>10</v>
      </c>
      <c r="E34" s="144">
        <v>12</v>
      </c>
      <c r="F34" s="425">
        <v>8150</v>
      </c>
      <c r="G34" s="426">
        <f t="shared" si="9"/>
        <v>97800</v>
      </c>
      <c r="H34" s="425">
        <v>10000</v>
      </c>
      <c r="I34" s="426">
        <f t="shared" si="10"/>
        <v>120000</v>
      </c>
      <c r="J34" s="425">
        <v>9500</v>
      </c>
      <c r="K34" s="426">
        <f t="shared" si="11"/>
        <v>114000</v>
      </c>
      <c r="L34" s="425">
        <v>12700</v>
      </c>
      <c r="M34" s="426">
        <f t="shared" si="12"/>
        <v>152400</v>
      </c>
      <c r="N34" s="425">
        <v>8956</v>
      </c>
      <c r="O34" s="426">
        <f t="shared" si="13"/>
        <v>107472</v>
      </c>
      <c r="P34" s="425">
        <v>13970</v>
      </c>
      <c r="Q34" s="426">
        <f t="shared" si="14"/>
        <v>167640</v>
      </c>
      <c r="R34" s="425">
        <v>12181.49</v>
      </c>
      <c r="S34" s="433">
        <f t="shared" si="15"/>
        <v>146177.88</v>
      </c>
      <c r="T34" s="425">
        <v>7500</v>
      </c>
      <c r="U34" s="426">
        <f t="shared" si="16"/>
        <v>90000</v>
      </c>
      <c r="V34" s="425">
        <v>11859</v>
      </c>
      <c r="W34" s="426">
        <f t="shared" si="17"/>
        <v>142308</v>
      </c>
    </row>
    <row r="35" spans="2:23" ht="15" thickBot="1" x14ac:dyDescent="0.4">
      <c r="B35" s="598">
        <v>17</v>
      </c>
      <c r="C35" s="598" t="s">
        <v>867</v>
      </c>
      <c r="D35" s="144" t="s">
        <v>10</v>
      </c>
      <c r="E35" s="144">
        <v>5</v>
      </c>
      <c r="F35" s="425">
        <v>1006.53</v>
      </c>
      <c r="G35" s="426">
        <f t="shared" si="9"/>
        <v>5032.6499999999996</v>
      </c>
      <c r="H35" s="425">
        <v>100</v>
      </c>
      <c r="I35" s="426">
        <f t="shared" si="10"/>
        <v>500</v>
      </c>
      <c r="J35" s="425">
        <v>500</v>
      </c>
      <c r="K35" s="426">
        <f t="shared" si="11"/>
        <v>2500</v>
      </c>
      <c r="L35" s="425">
        <v>900</v>
      </c>
      <c r="M35" s="426">
        <f t="shared" si="12"/>
        <v>4500</v>
      </c>
      <c r="N35" s="425">
        <v>425</v>
      </c>
      <c r="O35" s="426">
        <f t="shared" si="13"/>
        <v>2125</v>
      </c>
      <c r="P35" s="425">
        <v>990</v>
      </c>
      <c r="Q35" s="426">
        <f t="shared" si="14"/>
        <v>4950</v>
      </c>
      <c r="R35" s="425">
        <v>935.39</v>
      </c>
      <c r="S35" s="426">
        <f t="shared" si="15"/>
        <v>4676.95</v>
      </c>
      <c r="T35" s="425">
        <v>250</v>
      </c>
      <c r="U35" s="426">
        <f t="shared" si="16"/>
        <v>1250</v>
      </c>
      <c r="V35" s="425">
        <v>600</v>
      </c>
      <c r="W35" s="426">
        <f t="shared" si="17"/>
        <v>3000</v>
      </c>
    </row>
    <row r="36" spans="2:23" ht="15" thickBot="1" x14ac:dyDescent="0.4">
      <c r="B36" s="598">
        <v>18</v>
      </c>
      <c r="C36" s="598" t="s">
        <v>868</v>
      </c>
      <c r="D36" s="144" t="s">
        <v>10</v>
      </c>
      <c r="E36" s="144">
        <v>2</v>
      </c>
      <c r="F36" s="425">
        <v>1800</v>
      </c>
      <c r="G36" s="426">
        <f t="shared" si="9"/>
        <v>3600</v>
      </c>
      <c r="H36" s="425">
        <v>100</v>
      </c>
      <c r="I36" s="426">
        <f t="shared" si="10"/>
        <v>200</v>
      </c>
      <c r="J36" s="425">
        <v>1000</v>
      </c>
      <c r="K36" s="426">
        <f t="shared" si="11"/>
        <v>2000</v>
      </c>
      <c r="L36" s="425">
        <v>1700</v>
      </c>
      <c r="M36" s="426">
        <f t="shared" si="12"/>
        <v>3400</v>
      </c>
      <c r="N36" s="425">
        <v>475</v>
      </c>
      <c r="O36" s="426">
        <f t="shared" si="13"/>
        <v>950</v>
      </c>
      <c r="P36" s="425">
        <v>1870</v>
      </c>
      <c r="Q36" s="426">
        <f t="shared" si="14"/>
        <v>3740</v>
      </c>
      <c r="R36" s="425">
        <v>935.75</v>
      </c>
      <c r="S36" s="426">
        <f t="shared" si="15"/>
        <v>1871.5</v>
      </c>
      <c r="T36" s="425">
        <v>250</v>
      </c>
      <c r="U36" s="426">
        <f t="shared" si="16"/>
        <v>500</v>
      </c>
      <c r="V36" s="425">
        <v>700</v>
      </c>
      <c r="W36" s="426">
        <f t="shared" si="17"/>
        <v>1400</v>
      </c>
    </row>
    <row r="37" spans="2:23" ht="15" thickBot="1" x14ac:dyDescent="0.4">
      <c r="B37" s="598">
        <v>19</v>
      </c>
      <c r="C37" s="598" t="s">
        <v>869</v>
      </c>
      <c r="D37" s="144" t="s">
        <v>8</v>
      </c>
      <c r="E37" s="144">
        <v>200</v>
      </c>
      <c r="F37" s="425">
        <v>54</v>
      </c>
      <c r="G37" s="426">
        <f t="shared" si="9"/>
        <v>10800</v>
      </c>
      <c r="H37" s="425">
        <v>75</v>
      </c>
      <c r="I37" s="426">
        <f t="shared" si="10"/>
        <v>15000</v>
      </c>
      <c r="J37" s="425">
        <v>100</v>
      </c>
      <c r="K37" s="426">
        <f t="shared" si="11"/>
        <v>20000</v>
      </c>
      <c r="L37" s="425">
        <v>55</v>
      </c>
      <c r="M37" s="426">
        <f t="shared" si="12"/>
        <v>11000</v>
      </c>
      <c r="N37" s="425">
        <v>75</v>
      </c>
      <c r="O37" s="426">
        <f t="shared" si="13"/>
        <v>15000</v>
      </c>
      <c r="P37" s="425">
        <v>93.5</v>
      </c>
      <c r="Q37" s="426">
        <f t="shared" si="14"/>
        <v>18700</v>
      </c>
      <c r="R37" s="425">
        <v>68.16</v>
      </c>
      <c r="S37" s="426">
        <f t="shared" si="15"/>
        <v>13632</v>
      </c>
      <c r="T37" s="425">
        <v>35</v>
      </c>
      <c r="U37" s="426">
        <f t="shared" si="16"/>
        <v>7000</v>
      </c>
      <c r="V37" s="425">
        <v>50.5</v>
      </c>
      <c r="W37" s="426">
        <f t="shared" si="17"/>
        <v>10100</v>
      </c>
    </row>
    <row r="38" spans="2:23" ht="15" thickBot="1" x14ac:dyDescent="0.4">
      <c r="B38" s="598">
        <v>20</v>
      </c>
      <c r="C38" s="598" t="s">
        <v>870</v>
      </c>
      <c r="D38" s="144" t="s">
        <v>100</v>
      </c>
      <c r="E38" s="144">
        <v>1</v>
      </c>
      <c r="F38" s="425">
        <v>13000</v>
      </c>
      <c r="G38" s="426">
        <f t="shared" si="9"/>
        <v>13000</v>
      </c>
      <c r="H38" s="425">
        <v>13000</v>
      </c>
      <c r="I38" s="426">
        <f t="shared" si="10"/>
        <v>13000</v>
      </c>
      <c r="J38" s="425">
        <v>7500</v>
      </c>
      <c r="K38" s="426">
        <f t="shared" si="11"/>
        <v>7500</v>
      </c>
      <c r="L38" s="425">
        <v>13825</v>
      </c>
      <c r="M38" s="426">
        <f t="shared" si="12"/>
        <v>13825</v>
      </c>
      <c r="N38" s="425">
        <v>5500</v>
      </c>
      <c r="O38" s="426">
        <f t="shared" si="13"/>
        <v>5500</v>
      </c>
      <c r="P38" s="425">
        <v>14300</v>
      </c>
      <c r="Q38" s="426">
        <f t="shared" si="14"/>
        <v>14300</v>
      </c>
      <c r="R38" s="425">
        <v>22460</v>
      </c>
      <c r="S38" s="426">
        <f t="shared" si="15"/>
        <v>22460</v>
      </c>
      <c r="T38" s="425">
        <v>10000</v>
      </c>
      <c r="U38" s="426">
        <f t="shared" si="16"/>
        <v>10000</v>
      </c>
      <c r="V38" s="425">
        <v>46500</v>
      </c>
      <c r="W38" s="426">
        <f t="shared" si="17"/>
        <v>46500</v>
      </c>
    </row>
    <row r="39" spans="2:23" ht="15" thickBot="1" x14ac:dyDescent="0.4">
      <c r="B39" s="598">
        <v>21</v>
      </c>
      <c r="C39" s="598" t="s">
        <v>871</v>
      </c>
      <c r="D39" s="144" t="s">
        <v>100</v>
      </c>
      <c r="E39" s="144">
        <v>1</v>
      </c>
      <c r="F39" s="425">
        <v>3500</v>
      </c>
      <c r="G39" s="426">
        <f t="shared" si="9"/>
        <v>3500</v>
      </c>
      <c r="H39" s="425">
        <v>4500</v>
      </c>
      <c r="I39" s="426">
        <f t="shared" si="10"/>
        <v>4500</v>
      </c>
      <c r="J39" s="425">
        <v>20000</v>
      </c>
      <c r="K39" s="426">
        <f t="shared" si="11"/>
        <v>20000</v>
      </c>
      <c r="L39" s="425">
        <v>3825</v>
      </c>
      <c r="M39" s="426">
        <f t="shared" si="12"/>
        <v>3825</v>
      </c>
      <c r="N39" s="425">
        <v>4500</v>
      </c>
      <c r="O39" s="426">
        <f t="shared" si="13"/>
        <v>4500</v>
      </c>
      <c r="P39" s="425">
        <v>3300</v>
      </c>
      <c r="Q39" s="426">
        <f t="shared" si="14"/>
        <v>3300</v>
      </c>
      <c r="R39" s="425">
        <v>9217.7999999999993</v>
      </c>
      <c r="S39" s="426">
        <f t="shared" si="15"/>
        <v>9217.7999999999993</v>
      </c>
      <c r="T39" s="425">
        <v>10000</v>
      </c>
      <c r="U39" s="426">
        <f t="shared" si="16"/>
        <v>10000</v>
      </c>
      <c r="V39" s="425">
        <v>10000</v>
      </c>
      <c r="W39" s="426">
        <f t="shared" si="17"/>
        <v>10000</v>
      </c>
    </row>
    <row r="40" spans="2:23" ht="15" thickBot="1" x14ac:dyDescent="0.4">
      <c r="B40" s="598">
        <v>22</v>
      </c>
      <c r="C40" s="598" t="s">
        <v>872</v>
      </c>
      <c r="D40" s="144" t="s">
        <v>100</v>
      </c>
      <c r="E40" s="144">
        <v>1</v>
      </c>
      <c r="F40" s="425">
        <v>22000</v>
      </c>
      <c r="G40" s="426">
        <f t="shared" si="9"/>
        <v>22000</v>
      </c>
      <c r="H40" s="425">
        <v>6000</v>
      </c>
      <c r="I40" s="426">
        <f t="shared" si="10"/>
        <v>6000</v>
      </c>
      <c r="J40" s="425">
        <v>45000</v>
      </c>
      <c r="K40" s="426">
        <f t="shared" si="11"/>
        <v>45000</v>
      </c>
      <c r="L40" s="425">
        <v>20600</v>
      </c>
      <c r="M40" s="426">
        <f t="shared" si="12"/>
        <v>20600</v>
      </c>
      <c r="N40" s="425">
        <v>15400</v>
      </c>
      <c r="O40" s="426">
        <f t="shared" si="13"/>
        <v>15400</v>
      </c>
      <c r="P40" s="425">
        <v>27600</v>
      </c>
      <c r="Q40" s="426">
        <f t="shared" si="14"/>
        <v>27600</v>
      </c>
      <c r="R40" s="425">
        <v>9000</v>
      </c>
      <c r="S40" s="426">
        <f t="shared" si="15"/>
        <v>9000</v>
      </c>
      <c r="T40" s="425">
        <v>7500</v>
      </c>
      <c r="U40" s="426">
        <f t="shared" si="16"/>
        <v>7500</v>
      </c>
      <c r="V40" s="425">
        <v>12000</v>
      </c>
      <c r="W40" s="426">
        <f t="shared" si="17"/>
        <v>12000</v>
      </c>
    </row>
    <row r="41" spans="2:23" ht="15" thickBot="1" x14ac:dyDescent="0.4">
      <c r="B41" s="598">
        <v>23</v>
      </c>
      <c r="C41" s="598" t="s">
        <v>22</v>
      </c>
      <c r="D41" s="144" t="s">
        <v>100</v>
      </c>
      <c r="E41" s="144">
        <v>1</v>
      </c>
      <c r="F41" s="425">
        <v>3600</v>
      </c>
      <c r="G41" s="426">
        <f t="shared" si="9"/>
        <v>3600</v>
      </c>
      <c r="H41" s="425">
        <v>2000</v>
      </c>
      <c r="I41" s="426">
        <f t="shared" si="10"/>
        <v>2000</v>
      </c>
      <c r="J41" s="425">
        <v>2135</v>
      </c>
      <c r="K41" s="426">
        <f t="shared" si="11"/>
        <v>2135</v>
      </c>
      <c r="L41" s="425">
        <v>4100</v>
      </c>
      <c r="M41" s="426">
        <f t="shared" si="12"/>
        <v>4100</v>
      </c>
      <c r="N41" s="425">
        <v>6324</v>
      </c>
      <c r="O41" s="426">
        <f t="shared" si="13"/>
        <v>6324</v>
      </c>
      <c r="P41" s="425">
        <v>6700</v>
      </c>
      <c r="Q41" s="426">
        <f t="shared" si="14"/>
        <v>6700</v>
      </c>
      <c r="R41" s="425">
        <v>8216</v>
      </c>
      <c r="S41" s="426">
        <f t="shared" si="15"/>
        <v>8216</v>
      </c>
      <c r="T41" s="425">
        <v>10000</v>
      </c>
      <c r="U41" s="426">
        <f t="shared" si="16"/>
        <v>10000</v>
      </c>
      <c r="V41" s="425">
        <v>27000</v>
      </c>
      <c r="W41" s="426">
        <f t="shared" si="17"/>
        <v>27000</v>
      </c>
    </row>
    <row r="42" spans="2:23" ht="15" thickBot="1" x14ac:dyDescent="0.4">
      <c r="B42" s="598">
        <v>24</v>
      </c>
      <c r="C42" s="598" t="s">
        <v>679</v>
      </c>
      <c r="D42" s="144" t="s">
        <v>100</v>
      </c>
      <c r="E42" s="144">
        <v>1</v>
      </c>
      <c r="F42" s="425">
        <v>2750</v>
      </c>
      <c r="G42" s="426">
        <f t="shared" si="9"/>
        <v>2750</v>
      </c>
      <c r="H42" s="425">
        <v>4500</v>
      </c>
      <c r="I42" s="426">
        <f t="shared" si="10"/>
        <v>4500</v>
      </c>
      <c r="J42" s="425">
        <v>1000</v>
      </c>
      <c r="K42" s="426">
        <f t="shared" si="11"/>
        <v>1000</v>
      </c>
      <c r="L42" s="425">
        <v>3530</v>
      </c>
      <c r="M42" s="426">
        <f t="shared" si="12"/>
        <v>3530</v>
      </c>
      <c r="N42" s="425">
        <v>6500</v>
      </c>
      <c r="O42" s="426">
        <f t="shared" si="13"/>
        <v>6500</v>
      </c>
      <c r="P42" s="425">
        <v>5250</v>
      </c>
      <c r="Q42" s="426">
        <f t="shared" si="14"/>
        <v>5250</v>
      </c>
      <c r="R42" s="425">
        <v>2184</v>
      </c>
      <c r="S42" s="426">
        <f t="shared" si="15"/>
        <v>2184</v>
      </c>
      <c r="T42" s="425">
        <v>20000</v>
      </c>
      <c r="U42" s="426">
        <f t="shared" si="16"/>
        <v>20000</v>
      </c>
      <c r="V42" s="425">
        <v>30000</v>
      </c>
      <c r="W42" s="426">
        <f t="shared" si="17"/>
        <v>30000</v>
      </c>
    </row>
    <row r="43" spans="2:23" ht="15" thickBot="1" x14ac:dyDescent="0.4">
      <c r="B43" s="598">
        <v>25</v>
      </c>
      <c r="C43" s="598" t="s">
        <v>873</v>
      </c>
      <c r="D43" s="144" t="s">
        <v>330</v>
      </c>
      <c r="E43" s="144">
        <v>1</v>
      </c>
      <c r="F43" s="425">
        <v>20000</v>
      </c>
      <c r="G43" s="426">
        <f>E43*F43</f>
        <v>20000</v>
      </c>
      <c r="H43" s="425">
        <v>20000</v>
      </c>
      <c r="I43" s="426">
        <f t="shared" si="10"/>
        <v>20000</v>
      </c>
      <c r="J43" s="425">
        <v>20000</v>
      </c>
      <c r="K43" s="426">
        <f t="shared" si="11"/>
        <v>20000</v>
      </c>
      <c r="L43" s="425">
        <v>20000</v>
      </c>
      <c r="M43" s="426">
        <f t="shared" si="12"/>
        <v>20000</v>
      </c>
      <c r="N43" s="425">
        <v>20000</v>
      </c>
      <c r="O43" s="426">
        <f t="shared" si="13"/>
        <v>20000</v>
      </c>
      <c r="P43" s="425">
        <v>20000</v>
      </c>
      <c r="Q43" s="426">
        <f t="shared" si="14"/>
        <v>20000</v>
      </c>
      <c r="R43" s="425">
        <v>20000</v>
      </c>
      <c r="S43" s="426">
        <f t="shared" si="15"/>
        <v>20000</v>
      </c>
      <c r="T43" s="425">
        <v>20000</v>
      </c>
      <c r="U43" s="426">
        <f t="shared" si="16"/>
        <v>20000</v>
      </c>
      <c r="V43" s="425">
        <v>20000</v>
      </c>
      <c r="W43" s="426">
        <f t="shared" si="17"/>
        <v>20000</v>
      </c>
    </row>
    <row r="44" spans="2:23" x14ac:dyDescent="0.35">
      <c r="D44" s="424"/>
      <c r="E44" s="424"/>
      <c r="F44" s="425"/>
      <c r="G44" s="426"/>
      <c r="H44" s="425"/>
      <c r="I44" s="426"/>
      <c r="J44" s="425"/>
      <c r="K44" s="426"/>
      <c r="L44" s="425"/>
      <c r="M44" s="426"/>
      <c r="N44" s="425"/>
      <c r="O44" s="426"/>
      <c r="P44" s="425"/>
      <c r="Q44" s="426"/>
      <c r="R44" s="425"/>
      <c r="S44" s="426"/>
      <c r="T44" s="425"/>
      <c r="U44" s="426"/>
      <c r="V44" s="425"/>
      <c r="W44" s="426"/>
    </row>
    <row r="45" spans="2:23" ht="15" thickBot="1" x14ac:dyDescent="0.4">
      <c r="D45" s="434" t="s">
        <v>874</v>
      </c>
      <c r="E45" s="428"/>
      <c r="F45" s="435"/>
      <c r="G45" s="436">
        <f>SUM(G30:G43)</f>
        <v>555855.73</v>
      </c>
      <c r="H45" s="435"/>
      <c r="I45" s="436">
        <f>SUM(I30:I43)</f>
        <v>517480</v>
      </c>
      <c r="J45" s="435"/>
      <c r="K45" s="436">
        <f>SUM(K30:K43)</f>
        <v>670510</v>
      </c>
      <c r="L45" s="435"/>
      <c r="M45" s="436">
        <f>SUM(M30:M43)</f>
        <v>592930</v>
      </c>
      <c r="N45" s="435"/>
      <c r="O45" s="436">
        <f>SUM(O30:O43)</f>
        <v>766683.5</v>
      </c>
      <c r="P45" s="435"/>
      <c r="Q45" s="436">
        <f>SUM(Q30:Q43)</f>
        <v>704395</v>
      </c>
      <c r="R45" s="435"/>
      <c r="S45" s="436">
        <f>SUM(S30:S43)</f>
        <v>631339.07000000007</v>
      </c>
      <c r="T45" s="435"/>
      <c r="U45" s="436">
        <f>SUM(U30:U43)</f>
        <v>716625</v>
      </c>
      <c r="V45" s="435"/>
      <c r="W45" s="436">
        <f>SUM(W30:W43)</f>
        <v>1004651.75</v>
      </c>
    </row>
    <row r="46" spans="2:23" x14ac:dyDescent="0.35">
      <c r="D46" s="424"/>
      <c r="E46" s="424"/>
      <c r="F46" s="437"/>
      <c r="G46" s="437"/>
      <c r="H46" s="437"/>
      <c r="I46" s="437"/>
      <c r="J46" s="437"/>
      <c r="K46" s="437"/>
      <c r="L46" s="437"/>
      <c r="M46" s="437"/>
      <c r="N46" s="437"/>
      <c r="O46" s="437"/>
      <c r="P46" s="437"/>
      <c r="Q46" s="437"/>
      <c r="R46" s="437"/>
      <c r="S46" s="437"/>
      <c r="T46" s="437"/>
      <c r="U46" s="437"/>
      <c r="V46" s="437"/>
      <c r="W46" s="437"/>
    </row>
    <row r="47" spans="2:23" ht="15" thickBot="1" x14ac:dyDescent="0.4">
      <c r="D47" s="424"/>
      <c r="E47" s="424"/>
      <c r="F47" s="437"/>
      <c r="G47" s="437"/>
      <c r="H47" s="437"/>
      <c r="I47" s="437"/>
      <c r="J47" s="437"/>
      <c r="K47" s="437"/>
      <c r="L47" s="437"/>
      <c r="M47" s="437"/>
      <c r="N47" s="437"/>
      <c r="O47" s="437"/>
      <c r="P47" s="437"/>
      <c r="Q47" s="437"/>
      <c r="R47" s="437"/>
      <c r="S47" s="437"/>
      <c r="T47" s="437"/>
      <c r="U47" s="437"/>
      <c r="V47" s="437"/>
      <c r="W47" s="437"/>
    </row>
    <row r="48" spans="2:23" ht="15" thickBot="1" x14ac:dyDescent="0.4">
      <c r="D48" s="438" t="s">
        <v>875</v>
      </c>
      <c r="E48" s="439"/>
      <c r="F48" s="440"/>
      <c r="G48" s="437">
        <f>SUM(G45+G26+G15)</f>
        <v>941338.73</v>
      </c>
      <c r="H48" s="440"/>
      <c r="I48" s="437">
        <f>SUM(I45+I26+I15)</f>
        <v>979000</v>
      </c>
      <c r="J48" s="440"/>
      <c r="K48" s="437">
        <f>SUM(K45+K26+K15)</f>
        <v>1012810</v>
      </c>
      <c r="L48" s="440"/>
      <c r="M48" s="437">
        <f>SUM(M45+M26+M15)</f>
        <v>1028763</v>
      </c>
      <c r="N48" s="440"/>
      <c r="O48" s="437">
        <f>SUM(O45+O26+O15)</f>
        <v>1050956.5</v>
      </c>
      <c r="P48" s="440"/>
      <c r="Q48" s="437">
        <f>SUM(Q45+Q26+Q15)</f>
        <v>1099265</v>
      </c>
      <c r="R48" s="440"/>
      <c r="S48" s="441">
        <f>SUM(S45+S26+S15)</f>
        <v>1099457.8500000001</v>
      </c>
      <c r="T48" s="440"/>
      <c r="U48" s="437">
        <f>SUM(U45+U26+U15)</f>
        <v>1125225</v>
      </c>
      <c r="V48" s="440"/>
      <c r="W48" s="437">
        <f>SUM(W45+W26+W15)</f>
        <v>1438031.75</v>
      </c>
    </row>
    <row r="49" spans="4:23" x14ac:dyDescent="0.35">
      <c r="D49" t="s">
        <v>876</v>
      </c>
      <c r="G49" s="437">
        <f>[4]Results!C9</f>
        <v>979000</v>
      </c>
      <c r="I49" s="437">
        <f>[4]Results!C10</f>
        <v>1012810</v>
      </c>
      <c r="K49" s="437">
        <f>[4]Results!C11</f>
        <v>1028848</v>
      </c>
      <c r="M49" s="437">
        <f>[4]Results!C12</f>
        <v>1050956.5</v>
      </c>
      <c r="O49" s="437">
        <f>[4]Results!C13</f>
        <v>1099265</v>
      </c>
      <c r="Q49" s="437">
        <f>[4]Results!C14</f>
        <v>1099482.08</v>
      </c>
      <c r="S49" s="437">
        <f>[4]Results!C15</f>
        <v>1125225</v>
      </c>
      <c r="U49" s="437">
        <f>[4]Results!C16</f>
        <v>1438031.75</v>
      </c>
      <c r="W49" s="437">
        <f>[4]Results!C17</f>
        <v>0</v>
      </c>
    </row>
    <row r="50" spans="4:23" x14ac:dyDescent="0.35">
      <c r="D50" t="s">
        <v>672</v>
      </c>
      <c r="G50" s="437">
        <f>G49-G48</f>
        <v>37661.270000000019</v>
      </c>
      <c r="I50" s="437">
        <f>I49-I48</f>
        <v>33810</v>
      </c>
      <c r="K50" s="437">
        <f>K49-K48</f>
        <v>16038</v>
      </c>
      <c r="M50" s="442">
        <f>M49-M48</f>
        <v>22193.5</v>
      </c>
      <c r="O50" s="441">
        <f>O49-O48</f>
        <v>48308.5</v>
      </c>
      <c r="Q50" s="441">
        <f>Q49-Q48</f>
        <v>217.08000000007451</v>
      </c>
      <c r="S50" s="442">
        <f>S49-S48</f>
        <v>25767.149999999907</v>
      </c>
      <c r="U50" s="441">
        <f>U49-U48</f>
        <v>312806.75</v>
      </c>
      <c r="W50" s="441">
        <f>W49-W48</f>
        <v>-1438031.75</v>
      </c>
    </row>
  </sheetData>
  <mergeCells count="9">
    <mergeCell ref="R6:S6"/>
    <mergeCell ref="T6:U6"/>
    <mergeCell ref="V6:W6"/>
    <mergeCell ref="L6:M6"/>
    <mergeCell ref="F6:G6"/>
    <mergeCell ref="H6:I6"/>
    <mergeCell ref="J6:K6"/>
    <mergeCell ref="N6:O6"/>
    <mergeCell ref="P6:Q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312"/>
  <sheetViews>
    <sheetView workbookViewId="0">
      <selection activeCell="J6" sqref="J6:K6"/>
    </sheetView>
  </sheetViews>
  <sheetFormatPr defaultRowHeight="14.5" x14ac:dyDescent="0.35"/>
  <cols>
    <col min="3" max="3" width="57.1796875" customWidth="1"/>
    <col min="5" max="5" width="9.81640625" bestFit="1" customWidth="1"/>
    <col min="6" max="11" width="17.7265625" customWidth="1"/>
  </cols>
  <sheetData>
    <row r="1" spans="1:11" ht="15.5" x14ac:dyDescent="0.35">
      <c r="D1" s="530"/>
      <c r="E1" s="695" t="s">
        <v>1588</v>
      </c>
      <c r="F1" s="531"/>
      <c r="G1" s="531"/>
      <c r="H1" s="441"/>
      <c r="I1" s="441"/>
      <c r="J1" s="441"/>
      <c r="K1" s="441"/>
    </row>
    <row r="2" spans="1:11" ht="15.5" x14ac:dyDescent="0.35">
      <c r="D2" s="531"/>
      <c r="E2" s="694" t="s">
        <v>1576</v>
      </c>
      <c r="F2" s="531"/>
      <c r="G2" s="531"/>
      <c r="H2" s="441"/>
      <c r="I2" s="441"/>
      <c r="J2" s="441"/>
      <c r="K2" s="441"/>
    </row>
    <row r="3" spans="1:11" ht="15.5" x14ac:dyDescent="0.35">
      <c r="D3" s="533"/>
      <c r="E3" s="762">
        <v>42797</v>
      </c>
      <c r="F3" s="762"/>
      <c r="G3" s="761"/>
      <c r="H3" s="441"/>
      <c r="I3" s="441"/>
      <c r="J3" s="441"/>
      <c r="K3" s="441"/>
    </row>
    <row r="4" spans="1:11" ht="15.5" x14ac:dyDescent="0.35">
      <c r="D4" s="534"/>
      <c r="H4" s="441"/>
      <c r="I4" s="441"/>
      <c r="J4" s="441"/>
      <c r="K4" s="441"/>
    </row>
    <row r="5" spans="1:11" ht="16" thickBot="1" x14ac:dyDescent="0.4">
      <c r="A5" s="250"/>
      <c r="B5" s="534"/>
      <c r="C5" s="534"/>
      <c r="D5" s="534"/>
      <c r="E5" s="535"/>
      <c r="F5" s="441"/>
      <c r="G5" s="441"/>
      <c r="H5" s="441"/>
      <c r="I5" s="441"/>
      <c r="J5" s="441"/>
      <c r="K5" s="441"/>
    </row>
    <row r="6" spans="1:11" ht="16" thickBot="1" x14ac:dyDescent="0.4">
      <c r="A6" s="701"/>
      <c r="B6" s="702"/>
      <c r="C6" s="702"/>
      <c r="D6" s="702"/>
      <c r="E6" s="703"/>
      <c r="F6" s="2050" t="s">
        <v>1592</v>
      </c>
      <c r="G6" s="2051"/>
      <c r="H6" s="2050" t="s">
        <v>1593</v>
      </c>
      <c r="I6" s="2051"/>
      <c r="J6" s="2050" t="s">
        <v>1594</v>
      </c>
      <c r="K6" s="2051"/>
    </row>
    <row r="7" spans="1:11" ht="20.5" thickBot="1" x14ac:dyDescent="0.4">
      <c r="A7" s="536" t="s">
        <v>551</v>
      </c>
      <c r="B7" s="536" t="s">
        <v>552</v>
      </c>
      <c r="C7" s="537" t="s">
        <v>553</v>
      </c>
      <c r="D7" s="537" t="s">
        <v>2</v>
      </c>
      <c r="E7" s="538" t="s">
        <v>323</v>
      </c>
      <c r="F7" s="704" t="s">
        <v>95</v>
      </c>
      <c r="G7" s="704" t="s">
        <v>96</v>
      </c>
      <c r="H7" s="704" t="s">
        <v>95</v>
      </c>
      <c r="I7" s="704" t="s">
        <v>96</v>
      </c>
      <c r="J7" s="704" t="s">
        <v>95</v>
      </c>
      <c r="K7" s="704" t="s">
        <v>96</v>
      </c>
    </row>
    <row r="8" spans="1:11" ht="16" thickBot="1" x14ac:dyDescent="0.4">
      <c r="A8" s="657"/>
      <c r="B8" s="658"/>
      <c r="C8" s="659" t="s">
        <v>556</v>
      </c>
      <c r="D8" s="660"/>
      <c r="E8" s="539"/>
      <c r="F8" s="441"/>
      <c r="G8" s="441"/>
      <c r="H8" s="441"/>
      <c r="I8" s="441"/>
      <c r="J8" s="441"/>
      <c r="K8" s="441"/>
    </row>
    <row r="9" spans="1:11" ht="31.5" customHeight="1" thickBot="1" x14ac:dyDescent="0.4">
      <c r="A9" s="661">
        <v>1</v>
      </c>
      <c r="B9" s="661">
        <v>201</v>
      </c>
      <c r="C9" s="662" t="s">
        <v>1271</v>
      </c>
      <c r="D9" s="661" t="s">
        <v>1272</v>
      </c>
      <c r="E9" s="663">
        <f>'[5]QTY TAKEOFF'!O12</f>
        <v>28</v>
      </c>
      <c r="F9" s="441">
        <v>3500</v>
      </c>
      <c r="G9" s="441">
        <f t="shared" ref="G9:G24" si="0">+F9*E9</f>
        <v>98000</v>
      </c>
      <c r="H9" s="441">
        <v>10000</v>
      </c>
      <c r="I9" s="441">
        <f t="shared" ref="I9:I72" si="1">H9*E9</f>
        <v>280000</v>
      </c>
      <c r="J9" s="441">
        <v>15000</v>
      </c>
      <c r="K9" s="441">
        <f>J9*E9</f>
        <v>420000</v>
      </c>
    </row>
    <row r="10" spans="1:11" ht="31.5" customHeight="1" thickBot="1" x14ac:dyDescent="0.4">
      <c r="A10" s="661">
        <f>A9+1</f>
        <v>2</v>
      </c>
      <c r="B10" s="661">
        <v>202</v>
      </c>
      <c r="C10" s="662" t="s">
        <v>558</v>
      </c>
      <c r="D10" s="661" t="s">
        <v>559</v>
      </c>
      <c r="E10" s="663">
        <f>'[5]QTY TAKEOFF'!O13</f>
        <v>9569</v>
      </c>
      <c r="F10" s="441">
        <v>2.25</v>
      </c>
      <c r="G10" s="441">
        <f t="shared" si="0"/>
        <v>21530.25</v>
      </c>
      <c r="H10" s="441">
        <v>4</v>
      </c>
      <c r="I10" s="441">
        <f t="shared" si="1"/>
        <v>38276</v>
      </c>
      <c r="J10" s="441">
        <v>12</v>
      </c>
      <c r="K10" s="441">
        <f t="shared" ref="K10:K73" si="2">J10*E10</f>
        <v>114828</v>
      </c>
    </row>
    <row r="11" spans="1:11" ht="31.5" customHeight="1" thickBot="1" x14ac:dyDescent="0.4">
      <c r="A11" s="661">
        <f t="shared" ref="A11:A24" si="3">A10+1</f>
        <v>3</v>
      </c>
      <c r="B11" s="661">
        <v>202</v>
      </c>
      <c r="C11" s="662" t="s">
        <v>1273</v>
      </c>
      <c r="D11" s="661" t="s">
        <v>559</v>
      </c>
      <c r="E11" s="663">
        <f>'[5]QTY TAKEOFF'!O14</f>
        <v>235</v>
      </c>
      <c r="F11" s="441">
        <v>14.75</v>
      </c>
      <c r="G11" s="441">
        <f t="shared" si="0"/>
        <v>3466.25</v>
      </c>
      <c r="H11" s="441">
        <v>24</v>
      </c>
      <c r="I11" s="441">
        <f t="shared" si="1"/>
        <v>5640</v>
      </c>
      <c r="J11" s="441">
        <v>33</v>
      </c>
      <c r="K11" s="441">
        <f t="shared" si="2"/>
        <v>7755</v>
      </c>
    </row>
    <row r="12" spans="1:11" ht="31.5" customHeight="1" thickBot="1" x14ac:dyDescent="0.4">
      <c r="A12" s="661">
        <f t="shared" si="3"/>
        <v>4</v>
      </c>
      <c r="B12" s="661">
        <v>202</v>
      </c>
      <c r="C12" s="662" t="s">
        <v>1274</v>
      </c>
      <c r="D12" s="661" t="s">
        <v>559</v>
      </c>
      <c r="E12" s="663">
        <f>'[5]QTY TAKEOFF'!O15</f>
        <v>1204</v>
      </c>
      <c r="F12" s="441">
        <v>2.5</v>
      </c>
      <c r="G12" s="441">
        <f t="shared" si="0"/>
        <v>3010</v>
      </c>
      <c r="H12" s="441">
        <v>5</v>
      </c>
      <c r="I12" s="441">
        <f t="shared" si="1"/>
        <v>6020</v>
      </c>
      <c r="J12" s="441">
        <v>1</v>
      </c>
      <c r="K12" s="441">
        <f t="shared" si="2"/>
        <v>1204</v>
      </c>
    </row>
    <row r="13" spans="1:11" ht="31.5" customHeight="1" thickBot="1" x14ac:dyDescent="0.4">
      <c r="A13" s="661">
        <f t="shared" si="3"/>
        <v>5</v>
      </c>
      <c r="B13" s="661">
        <v>203</v>
      </c>
      <c r="C13" s="662" t="s">
        <v>564</v>
      </c>
      <c r="D13" s="661" t="s">
        <v>563</v>
      </c>
      <c r="E13" s="663">
        <f>'[5]QTY TAKEOFF'!O16</f>
        <v>4</v>
      </c>
      <c r="F13" s="441">
        <v>900</v>
      </c>
      <c r="G13" s="441">
        <f t="shared" si="0"/>
        <v>3600</v>
      </c>
      <c r="H13" s="441">
        <v>2500</v>
      </c>
      <c r="I13" s="441">
        <f t="shared" si="1"/>
        <v>10000</v>
      </c>
      <c r="J13" s="441">
        <v>9000</v>
      </c>
      <c r="K13" s="441">
        <f t="shared" si="2"/>
        <v>36000</v>
      </c>
    </row>
    <row r="14" spans="1:11" ht="31.5" customHeight="1" thickBot="1" x14ac:dyDescent="0.4">
      <c r="A14" s="661">
        <f t="shared" si="3"/>
        <v>6</v>
      </c>
      <c r="B14" s="661">
        <v>202</v>
      </c>
      <c r="C14" s="662" t="s">
        <v>570</v>
      </c>
      <c r="D14" s="661" t="s">
        <v>571</v>
      </c>
      <c r="E14" s="663">
        <f>'[5]QTY TAKEOFF'!O17</f>
        <v>1017</v>
      </c>
      <c r="F14" s="441">
        <v>25</v>
      </c>
      <c r="G14" s="441">
        <f t="shared" si="0"/>
        <v>25425</v>
      </c>
      <c r="H14" s="441">
        <v>8</v>
      </c>
      <c r="I14" s="441">
        <f t="shared" si="1"/>
        <v>8136</v>
      </c>
      <c r="J14" s="441">
        <v>5</v>
      </c>
      <c r="K14" s="441">
        <f t="shared" si="2"/>
        <v>5085</v>
      </c>
    </row>
    <row r="15" spans="1:11" ht="31.5" customHeight="1" thickBot="1" x14ac:dyDescent="0.4">
      <c r="A15" s="661">
        <f t="shared" si="3"/>
        <v>7</v>
      </c>
      <c r="B15" s="661">
        <v>202</v>
      </c>
      <c r="C15" s="662" t="s">
        <v>1275</v>
      </c>
      <c r="D15" s="661" t="s">
        <v>571</v>
      </c>
      <c r="E15" s="663">
        <f>'[5]QTY TAKEOFF'!O18</f>
        <v>148</v>
      </c>
      <c r="F15" s="441">
        <v>30</v>
      </c>
      <c r="G15" s="441">
        <f t="shared" si="0"/>
        <v>4440</v>
      </c>
      <c r="H15" s="441">
        <v>8</v>
      </c>
      <c r="I15" s="441">
        <f t="shared" si="1"/>
        <v>1184</v>
      </c>
      <c r="J15" s="441">
        <v>10</v>
      </c>
      <c r="K15" s="441">
        <f t="shared" si="2"/>
        <v>1480</v>
      </c>
    </row>
    <row r="16" spans="1:11" ht="31.5" customHeight="1" thickBot="1" x14ac:dyDescent="0.4">
      <c r="A16" s="661">
        <f t="shared" si="3"/>
        <v>8</v>
      </c>
      <c r="B16" s="661">
        <v>202</v>
      </c>
      <c r="C16" s="662" t="s">
        <v>1276</v>
      </c>
      <c r="D16" s="661" t="s">
        <v>563</v>
      </c>
      <c r="E16" s="663">
        <f>'[5]QTY TAKEOFF'!O19</f>
        <v>12</v>
      </c>
      <c r="F16" s="441">
        <v>250</v>
      </c>
      <c r="G16" s="441">
        <f t="shared" si="0"/>
        <v>3000</v>
      </c>
      <c r="H16" s="441">
        <v>240</v>
      </c>
      <c r="I16" s="441">
        <f t="shared" si="1"/>
        <v>2880</v>
      </c>
      <c r="J16" s="441">
        <v>100</v>
      </c>
      <c r="K16" s="441">
        <f t="shared" si="2"/>
        <v>1200</v>
      </c>
    </row>
    <row r="17" spans="1:11" ht="31.5" customHeight="1" thickBot="1" x14ac:dyDescent="0.4">
      <c r="A17" s="661">
        <f t="shared" si="3"/>
        <v>9</v>
      </c>
      <c r="B17" s="661">
        <v>202</v>
      </c>
      <c r="C17" s="662" t="s">
        <v>1277</v>
      </c>
      <c r="D17" s="661" t="s">
        <v>571</v>
      </c>
      <c r="E17" s="663">
        <f>'[5]QTY TAKEOFF'!O20</f>
        <v>3891</v>
      </c>
      <c r="F17" s="441">
        <v>5</v>
      </c>
      <c r="G17" s="441">
        <f t="shared" si="0"/>
        <v>19455</v>
      </c>
      <c r="H17" s="441">
        <v>3</v>
      </c>
      <c r="I17" s="441">
        <f t="shared" si="1"/>
        <v>11673</v>
      </c>
      <c r="J17" s="441">
        <v>2</v>
      </c>
      <c r="K17" s="441">
        <f t="shared" si="2"/>
        <v>7782</v>
      </c>
    </row>
    <row r="18" spans="1:11" ht="31.5" customHeight="1" thickBot="1" x14ac:dyDescent="0.4">
      <c r="A18" s="661">
        <f t="shared" si="3"/>
        <v>10</v>
      </c>
      <c r="B18" s="661">
        <v>202</v>
      </c>
      <c r="C18" s="662" t="s">
        <v>1278</v>
      </c>
      <c r="D18" s="661" t="s">
        <v>571</v>
      </c>
      <c r="E18" s="663">
        <f>'[5]QTY TAKEOFF'!O21</f>
        <v>547</v>
      </c>
      <c r="F18" s="441">
        <v>25</v>
      </c>
      <c r="G18" s="441">
        <f t="shared" si="0"/>
        <v>13675</v>
      </c>
      <c r="H18" s="441">
        <v>14</v>
      </c>
      <c r="I18" s="441">
        <f t="shared" si="1"/>
        <v>7658</v>
      </c>
      <c r="J18" s="441">
        <v>5</v>
      </c>
      <c r="K18" s="441">
        <f t="shared" si="2"/>
        <v>2735</v>
      </c>
    </row>
    <row r="19" spans="1:11" ht="31.5" customHeight="1" thickBot="1" x14ac:dyDescent="0.4">
      <c r="A19" s="661">
        <f t="shared" si="3"/>
        <v>11</v>
      </c>
      <c r="B19" s="661">
        <v>202</v>
      </c>
      <c r="C19" s="662" t="s">
        <v>1279</v>
      </c>
      <c r="D19" s="661" t="s">
        <v>571</v>
      </c>
      <c r="E19" s="663">
        <f>'[5]QTY TAKEOFF'!O22</f>
        <v>907</v>
      </c>
      <c r="F19" s="441">
        <v>5.5</v>
      </c>
      <c r="G19" s="441">
        <f t="shared" si="0"/>
        <v>4988.5</v>
      </c>
      <c r="H19" s="441">
        <v>6</v>
      </c>
      <c r="I19" s="441">
        <f t="shared" si="1"/>
        <v>5442</v>
      </c>
      <c r="J19" s="441">
        <v>5</v>
      </c>
      <c r="K19" s="441">
        <f t="shared" si="2"/>
        <v>4535</v>
      </c>
    </row>
    <row r="20" spans="1:11" ht="31.5" customHeight="1" thickBot="1" x14ac:dyDescent="0.4">
      <c r="A20" s="661">
        <f t="shared" si="3"/>
        <v>12</v>
      </c>
      <c r="B20" s="661"/>
      <c r="C20" s="662" t="s">
        <v>1280</v>
      </c>
      <c r="D20" s="661" t="s">
        <v>563</v>
      </c>
      <c r="E20" s="663">
        <f>'[5]QTY TAKEOFF'!O23</f>
        <v>39</v>
      </c>
      <c r="F20" s="441">
        <v>75</v>
      </c>
      <c r="G20" s="441">
        <f t="shared" si="0"/>
        <v>2925</v>
      </c>
      <c r="H20" s="441">
        <v>60</v>
      </c>
      <c r="I20" s="441">
        <f t="shared" si="1"/>
        <v>2340</v>
      </c>
      <c r="J20" s="441">
        <v>25</v>
      </c>
      <c r="K20" s="441">
        <f t="shared" si="2"/>
        <v>975</v>
      </c>
    </row>
    <row r="21" spans="1:11" ht="31.5" customHeight="1" thickBot="1" x14ac:dyDescent="0.4">
      <c r="A21" s="661">
        <f t="shared" si="3"/>
        <v>13</v>
      </c>
      <c r="B21" s="661"/>
      <c r="C21" s="662" t="s">
        <v>991</v>
      </c>
      <c r="D21" s="661" t="s">
        <v>563</v>
      </c>
      <c r="E21" s="663">
        <f>'[5]QTY TAKEOFF'!O24</f>
        <v>0</v>
      </c>
      <c r="F21" s="441"/>
      <c r="G21" s="441">
        <f t="shared" si="0"/>
        <v>0</v>
      </c>
      <c r="H21" s="441">
        <v>0</v>
      </c>
      <c r="I21" s="441">
        <f t="shared" si="1"/>
        <v>0</v>
      </c>
      <c r="J21" s="441">
        <v>0</v>
      </c>
      <c r="K21" s="441">
        <f t="shared" si="2"/>
        <v>0</v>
      </c>
    </row>
    <row r="22" spans="1:11" ht="31.5" customHeight="1" thickBot="1" x14ac:dyDescent="0.4">
      <c r="A22" s="661">
        <f t="shared" si="3"/>
        <v>14</v>
      </c>
      <c r="B22" s="661"/>
      <c r="C22" s="662" t="s">
        <v>1281</v>
      </c>
      <c r="D22" s="661" t="s">
        <v>563</v>
      </c>
      <c r="E22" s="663">
        <f>'[5]QTY TAKEOFF'!O25</f>
        <v>21</v>
      </c>
      <c r="F22" s="441">
        <v>150</v>
      </c>
      <c r="G22" s="441">
        <f t="shared" si="0"/>
        <v>3150</v>
      </c>
      <c r="H22" s="441">
        <v>90</v>
      </c>
      <c r="I22" s="441">
        <f t="shared" si="1"/>
        <v>1890</v>
      </c>
      <c r="J22" s="441">
        <v>100</v>
      </c>
      <c r="K22" s="441">
        <f t="shared" si="2"/>
        <v>2100</v>
      </c>
    </row>
    <row r="23" spans="1:11" ht="31.5" customHeight="1" thickBot="1" x14ac:dyDescent="0.4">
      <c r="A23" s="661">
        <f t="shared" si="3"/>
        <v>15</v>
      </c>
      <c r="B23" s="661"/>
      <c r="C23" s="662" t="s">
        <v>1282</v>
      </c>
      <c r="D23" s="661" t="s">
        <v>563</v>
      </c>
      <c r="E23" s="663">
        <f>'[5]QTY TAKEOFF'!O26</f>
        <v>2</v>
      </c>
      <c r="F23" s="441">
        <v>650</v>
      </c>
      <c r="G23" s="441">
        <f t="shared" si="0"/>
        <v>1300</v>
      </c>
      <c r="H23" s="441">
        <v>600</v>
      </c>
      <c r="I23" s="441">
        <f t="shared" si="1"/>
        <v>1200</v>
      </c>
      <c r="J23" s="441">
        <v>400</v>
      </c>
      <c r="K23" s="441">
        <f t="shared" si="2"/>
        <v>800</v>
      </c>
    </row>
    <row r="24" spans="1:11" ht="31.5" customHeight="1" thickBot="1" x14ac:dyDescent="0.4">
      <c r="A24" s="661">
        <f t="shared" si="3"/>
        <v>16</v>
      </c>
      <c r="B24" s="661"/>
      <c r="C24" s="662" t="s">
        <v>1283</v>
      </c>
      <c r="D24" s="661" t="s">
        <v>563</v>
      </c>
      <c r="E24" s="663">
        <f>'[5]QTY TAKEOFF'!O27</f>
        <v>1</v>
      </c>
      <c r="F24" s="441">
        <v>3200</v>
      </c>
      <c r="G24" s="441">
        <f t="shared" si="0"/>
        <v>3200</v>
      </c>
      <c r="H24" s="441">
        <v>3200</v>
      </c>
      <c r="I24" s="441">
        <f t="shared" si="1"/>
        <v>3200</v>
      </c>
      <c r="J24" s="441">
        <v>4900</v>
      </c>
      <c r="K24" s="441">
        <f t="shared" si="2"/>
        <v>4900</v>
      </c>
    </row>
    <row r="25" spans="1:11" ht="31.5" customHeight="1" thickBot="1" x14ac:dyDescent="0.4">
      <c r="A25" s="2052" t="s">
        <v>574</v>
      </c>
      <c r="B25" s="2053"/>
      <c r="C25" s="2053"/>
      <c r="D25" s="2053"/>
      <c r="E25" s="2053"/>
      <c r="F25" s="441"/>
      <c r="G25" s="441">
        <f>SUM(G9:G24)</f>
        <v>211165</v>
      </c>
      <c r="H25" s="441"/>
      <c r="I25" s="441">
        <f>SUM(I9:I24)</f>
        <v>385539</v>
      </c>
      <c r="J25" s="441"/>
      <c r="K25" s="441">
        <f>SUM(K9:K24)</f>
        <v>611379</v>
      </c>
    </row>
    <row r="26" spans="1:11" ht="31.5" customHeight="1" thickBot="1" x14ac:dyDescent="0.4">
      <c r="A26" s="657"/>
      <c r="B26" s="658"/>
      <c r="C26" s="659" t="s">
        <v>632</v>
      </c>
      <c r="D26" s="660"/>
      <c r="E26" s="660"/>
      <c r="F26" s="441"/>
      <c r="G26" s="441"/>
      <c r="H26" s="441"/>
      <c r="I26" s="441">
        <f t="shared" si="1"/>
        <v>0</v>
      </c>
      <c r="J26" s="441"/>
      <c r="K26" s="441">
        <f t="shared" si="2"/>
        <v>0</v>
      </c>
    </row>
    <row r="27" spans="1:11" ht="31.5" customHeight="1" thickBot="1" x14ac:dyDescent="0.4">
      <c r="A27" s="661">
        <f>A24+1</f>
        <v>17</v>
      </c>
      <c r="B27" s="661"/>
      <c r="C27" s="662" t="s">
        <v>1284</v>
      </c>
      <c r="D27" s="661" t="s">
        <v>571</v>
      </c>
      <c r="E27" s="663">
        <f>'[5]QTY TAKEOFF'!O31</f>
        <v>10428</v>
      </c>
      <c r="F27" s="441">
        <v>2.5</v>
      </c>
      <c r="G27" s="441">
        <f t="shared" ref="G27:G40" si="4">+F27*E27</f>
        <v>26070</v>
      </c>
      <c r="H27" s="441">
        <v>2.5</v>
      </c>
      <c r="I27" s="441">
        <f t="shared" si="1"/>
        <v>26070</v>
      </c>
      <c r="J27" s="441">
        <v>2</v>
      </c>
      <c r="K27" s="441">
        <f t="shared" si="2"/>
        <v>20856</v>
      </c>
    </row>
    <row r="28" spans="1:11" ht="31.5" customHeight="1" thickBot="1" x14ac:dyDescent="0.4">
      <c r="A28" s="661">
        <f>A27+1</f>
        <v>18</v>
      </c>
      <c r="B28" s="661"/>
      <c r="C28" s="662" t="s">
        <v>636</v>
      </c>
      <c r="D28" s="661" t="s">
        <v>563</v>
      </c>
      <c r="E28" s="663">
        <f>'[5]QTY TAKEOFF'!O32</f>
        <v>22</v>
      </c>
      <c r="F28" s="441">
        <v>100</v>
      </c>
      <c r="G28" s="441">
        <f t="shared" si="4"/>
        <v>2200</v>
      </c>
      <c r="H28" s="441">
        <v>390</v>
      </c>
      <c r="I28" s="441">
        <f t="shared" si="1"/>
        <v>8580</v>
      </c>
      <c r="J28" s="441">
        <v>100</v>
      </c>
      <c r="K28" s="441">
        <f t="shared" si="2"/>
        <v>2200</v>
      </c>
    </row>
    <row r="29" spans="1:11" ht="31.5" customHeight="1" thickBot="1" x14ac:dyDescent="0.4">
      <c r="A29" s="661">
        <f t="shared" ref="A29:A40" si="5">A28+1</f>
        <v>19</v>
      </c>
      <c r="B29" s="661"/>
      <c r="C29" s="662" t="s">
        <v>1285</v>
      </c>
      <c r="D29" s="661" t="s">
        <v>563</v>
      </c>
      <c r="E29" s="663">
        <f>'[5]QTY TAKEOFF'!O33</f>
        <v>126</v>
      </c>
      <c r="F29" s="441">
        <v>450</v>
      </c>
      <c r="G29" s="441">
        <f t="shared" si="4"/>
        <v>56700</v>
      </c>
      <c r="H29" s="441">
        <v>68</v>
      </c>
      <c r="I29" s="441">
        <f t="shared" si="1"/>
        <v>8568</v>
      </c>
      <c r="J29" s="441">
        <v>400</v>
      </c>
      <c r="K29" s="441">
        <f t="shared" si="2"/>
        <v>50400</v>
      </c>
    </row>
    <row r="30" spans="1:11" ht="31.5" customHeight="1" thickBot="1" x14ac:dyDescent="0.4">
      <c r="A30" s="661">
        <f t="shared" si="5"/>
        <v>20</v>
      </c>
      <c r="B30" s="661" t="s">
        <v>1286</v>
      </c>
      <c r="C30" s="662" t="s">
        <v>1287</v>
      </c>
      <c r="D30" s="661" t="s">
        <v>563</v>
      </c>
      <c r="E30" s="663">
        <f>'[5]QTY TAKEOFF'!O34</f>
        <v>9</v>
      </c>
      <c r="F30" s="441">
        <v>7500</v>
      </c>
      <c r="G30" s="441">
        <f t="shared" si="4"/>
        <v>67500</v>
      </c>
      <c r="H30" s="441">
        <v>6050</v>
      </c>
      <c r="I30" s="441">
        <f t="shared" si="1"/>
        <v>54450</v>
      </c>
      <c r="J30" s="441">
        <v>2650</v>
      </c>
      <c r="K30" s="441">
        <f t="shared" si="2"/>
        <v>23850</v>
      </c>
    </row>
    <row r="31" spans="1:11" ht="31.5" customHeight="1" thickBot="1" x14ac:dyDescent="0.4">
      <c r="A31" s="661">
        <f t="shared" si="5"/>
        <v>21</v>
      </c>
      <c r="B31" s="661"/>
      <c r="C31" s="662" t="s">
        <v>1288</v>
      </c>
      <c r="D31" s="661" t="s">
        <v>563</v>
      </c>
      <c r="E31" s="663">
        <f>'[5]QTY TAKEOFF'!O35</f>
        <v>3</v>
      </c>
      <c r="F31" s="441">
        <v>2500</v>
      </c>
      <c r="G31" s="441">
        <f t="shared" si="4"/>
        <v>7500</v>
      </c>
      <c r="H31" s="441">
        <v>5500</v>
      </c>
      <c r="I31" s="441">
        <f t="shared" si="1"/>
        <v>16500</v>
      </c>
      <c r="J31" s="441">
        <v>3000</v>
      </c>
      <c r="K31" s="441">
        <f t="shared" si="2"/>
        <v>9000</v>
      </c>
    </row>
    <row r="32" spans="1:11" ht="31.5" customHeight="1" thickBot="1" x14ac:dyDescent="0.4">
      <c r="A32" s="661">
        <f t="shared" si="5"/>
        <v>22</v>
      </c>
      <c r="B32" s="661">
        <v>680</v>
      </c>
      <c r="C32" s="662" t="s">
        <v>1289</v>
      </c>
      <c r="D32" s="661" t="s">
        <v>571</v>
      </c>
      <c r="E32" s="663">
        <f>'[5]QTY TAKEOFF'!O36</f>
        <v>3694</v>
      </c>
      <c r="F32" s="441">
        <v>4.5</v>
      </c>
      <c r="G32" s="441">
        <f t="shared" si="4"/>
        <v>16623</v>
      </c>
      <c r="H32" s="441">
        <v>5</v>
      </c>
      <c r="I32" s="441">
        <f t="shared" si="1"/>
        <v>18470</v>
      </c>
      <c r="J32" s="441">
        <v>2.5</v>
      </c>
      <c r="K32" s="441">
        <f t="shared" si="2"/>
        <v>9235</v>
      </c>
    </row>
    <row r="33" spans="1:11" ht="31.5" customHeight="1" thickBot="1" x14ac:dyDescent="0.4">
      <c r="A33" s="661">
        <f t="shared" si="5"/>
        <v>23</v>
      </c>
      <c r="B33" s="661">
        <v>659</v>
      </c>
      <c r="C33" s="662" t="s">
        <v>1290</v>
      </c>
      <c r="D33" s="661" t="s">
        <v>8</v>
      </c>
      <c r="E33" s="663">
        <f>'[5]QTY TAKEOFF'!O37</f>
        <v>60580</v>
      </c>
      <c r="F33" s="441">
        <v>0.5</v>
      </c>
      <c r="G33" s="441">
        <f t="shared" si="4"/>
        <v>30290</v>
      </c>
      <c r="H33" s="441">
        <v>0.5</v>
      </c>
      <c r="I33" s="441">
        <f t="shared" si="1"/>
        <v>30290</v>
      </c>
      <c r="J33" s="441">
        <v>0.5</v>
      </c>
      <c r="K33" s="441">
        <f t="shared" si="2"/>
        <v>30290</v>
      </c>
    </row>
    <row r="34" spans="1:11" ht="31.5" customHeight="1" thickBot="1" x14ac:dyDescent="0.4">
      <c r="A34" s="661">
        <f t="shared" si="5"/>
        <v>24</v>
      </c>
      <c r="B34" s="661" t="s">
        <v>1286</v>
      </c>
      <c r="C34" s="662" t="s">
        <v>1291</v>
      </c>
      <c r="D34" s="661" t="s">
        <v>563</v>
      </c>
      <c r="E34" s="663">
        <f>'[5]QTY TAKEOFF'!O38</f>
        <v>16</v>
      </c>
      <c r="F34" s="441">
        <v>1500</v>
      </c>
      <c r="G34" s="441">
        <f t="shared" si="4"/>
        <v>24000</v>
      </c>
      <c r="H34" s="441">
        <v>2800</v>
      </c>
      <c r="I34" s="441">
        <f t="shared" si="1"/>
        <v>44800</v>
      </c>
      <c r="J34" s="441">
        <v>1300</v>
      </c>
      <c r="K34" s="441">
        <f t="shared" si="2"/>
        <v>20800</v>
      </c>
    </row>
    <row r="35" spans="1:11" ht="31.5" customHeight="1" thickBot="1" x14ac:dyDescent="0.4">
      <c r="A35" s="661">
        <f t="shared" si="5"/>
        <v>25</v>
      </c>
      <c r="B35" s="661"/>
      <c r="C35" s="662" t="s">
        <v>638</v>
      </c>
      <c r="D35" s="661" t="s">
        <v>11</v>
      </c>
      <c r="E35" s="663">
        <f>'[5]QTY TAKEOFF'!O39</f>
        <v>1</v>
      </c>
      <c r="F35" s="441">
        <v>100000</v>
      </c>
      <c r="G35" s="441">
        <f t="shared" si="4"/>
        <v>100000</v>
      </c>
      <c r="H35" s="441">
        <v>33000</v>
      </c>
      <c r="I35" s="441">
        <f t="shared" si="1"/>
        <v>33000</v>
      </c>
      <c r="J35" s="441">
        <v>750</v>
      </c>
      <c r="K35" s="441">
        <f t="shared" si="2"/>
        <v>750</v>
      </c>
    </row>
    <row r="36" spans="1:11" ht="31.5" customHeight="1" thickBot="1" x14ac:dyDescent="0.4">
      <c r="A36" s="661">
        <f t="shared" si="5"/>
        <v>26</v>
      </c>
      <c r="B36" s="661"/>
      <c r="C36" s="662" t="s">
        <v>639</v>
      </c>
      <c r="D36" s="661" t="s">
        <v>11</v>
      </c>
      <c r="E36" s="663">
        <f>'[5]QTY TAKEOFF'!O40</f>
        <v>1</v>
      </c>
      <c r="F36" s="441">
        <v>9500</v>
      </c>
      <c r="G36" s="441">
        <f t="shared" si="4"/>
        <v>9500</v>
      </c>
      <c r="H36" s="441">
        <v>32000</v>
      </c>
      <c r="I36" s="441">
        <f t="shared" si="1"/>
        <v>32000</v>
      </c>
      <c r="J36" s="441">
        <v>7500</v>
      </c>
      <c r="K36" s="441">
        <f t="shared" si="2"/>
        <v>7500</v>
      </c>
    </row>
    <row r="37" spans="1:11" ht="31.5" customHeight="1" thickBot="1" x14ac:dyDescent="0.4">
      <c r="A37" s="661">
        <f t="shared" si="5"/>
        <v>27</v>
      </c>
      <c r="B37" s="661" t="s">
        <v>1286</v>
      </c>
      <c r="C37" s="662" t="s">
        <v>1292</v>
      </c>
      <c r="D37" s="661" t="s">
        <v>131</v>
      </c>
      <c r="E37" s="663">
        <f>'[5]QTY TAKEOFF'!O41</f>
        <v>15245</v>
      </c>
      <c r="F37" s="441">
        <v>15.5</v>
      </c>
      <c r="G37" s="441">
        <f t="shared" si="4"/>
        <v>236297.5</v>
      </c>
      <c r="H37" s="441">
        <v>18</v>
      </c>
      <c r="I37" s="441">
        <f t="shared" si="1"/>
        <v>274410</v>
      </c>
      <c r="J37" s="441">
        <v>15</v>
      </c>
      <c r="K37" s="441">
        <f t="shared" si="2"/>
        <v>228675</v>
      </c>
    </row>
    <row r="38" spans="1:11" ht="31.5" customHeight="1" thickBot="1" x14ac:dyDescent="0.4">
      <c r="A38" s="661">
        <f t="shared" si="5"/>
        <v>28</v>
      </c>
      <c r="B38" s="661">
        <v>671</v>
      </c>
      <c r="C38" s="662" t="s">
        <v>1293</v>
      </c>
      <c r="D38" s="661" t="s">
        <v>8</v>
      </c>
      <c r="E38" s="663">
        <f>'[5]QTY TAKEOFF'!O42</f>
        <v>43327</v>
      </c>
      <c r="F38" s="441">
        <v>1.5</v>
      </c>
      <c r="G38" s="441">
        <f t="shared" si="4"/>
        <v>64990.5</v>
      </c>
      <c r="H38" s="441">
        <v>2.4</v>
      </c>
      <c r="I38" s="441">
        <f t="shared" si="1"/>
        <v>103984.8</v>
      </c>
      <c r="J38" s="441">
        <v>2</v>
      </c>
      <c r="K38" s="441">
        <f t="shared" si="2"/>
        <v>86654</v>
      </c>
    </row>
    <row r="39" spans="1:11" ht="31.5" customHeight="1" thickBot="1" x14ac:dyDescent="0.4">
      <c r="A39" s="661">
        <f t="shared" si="5"/>
        <v>29</v>
      </c>
      <c r="B39" s="661" t="s">
        <v>1286</v>
      </c>
      <c r="C39" s="662" t="s">
        <v>1294</v>
      </c>
      <c r="D39" s="661" t="s">
        <v>8</v>
      </c>
      <c r="E39" s="663">
        <f>'[5]QTY TAKEOFF'!O43</f>
        <v>324</v>
      </c>
      <c r="F39" s="441">
        <v>8</v>
      </c>
      <c r="G39" s="441">
        <f t="shared" si="4"/>
        <v>2592</v>
      </c>
      <c r="H39" s="441">
        <v>26</v>
      </c>
      <c r="I39" s="441">
        <f t="shared" si="1"/>
        <v>8424</v>
      </c>
      <c r="J39" s="441">
        <v>6</v>
      </c>
      <c r="K39" s="441">
        <f t="shared" si="2"/>
        <v>1944</v>
      </c>
    </row>
    <row r="40" spans="1:11" ht="31.5" customHeight="1" thickBot="1" x14ac:dyDescent="0.4">
      <c r="A40" s="661">
        <f t="shared" si="5"/>
        <v>30</v>
      </c>
      <c r="B40" s="661">
        <v>671</v>
      </c>
      <c r="C40" s="662" t="s">
        <v>1295</v>
      </c>
      <c r="D40" s="661" t="s">
        <v>8</v>
      </c>
      <c r="E40" s="663">
        <f>'[5]QTY TAKEOFF'!O44</f>
        <v>1398</v>
      </c>
      <c r="F40" s="441">
        <v>4.25</v>
      </c>
      <c r="G40" s="441">
        <f t="shared" si="4"/>
        <v>5941.5</v>
      </c>
      <c r="H40" s="441">
        <v>8.5</v>
      </c>
      <c r="I40" s="441">
        <f t="shared" si="1"/>
        <v>11883</v>
      </c>
      <c r="J40" s="441">
        <v>3.5</v>
      </c>
      <c r="K40" s="441">
        <f t="shared" si="2"/>
        <v>4893</v>
      </c>
    </row>
    <row r="41" spans="1:11" ht="31.5" customHeight="1" thickBot="1" x14ac:dyDescent="0.4">
      <c r="A41" s="2052" t="s">
        <v>640</v>
      </c>
      <c r="B41" s="2053"/>
      <c r="C41" s="2053"/>
      <c r="D41" s="2053"/>
      <c r="E41" s="2053"/>
      <c r="F41" s="441"/>
      <c r="G41" s="441">
        <f>SUM(G27:G40)</f>
        <v>650204.5</v>
      </c>
      <c r="H41" s="441"/>
      <c r="I41" s="441">
        <f>SUM(I27:I40)</f>
        <v>671429.8</v>
      </c>
      <c r="J41" s="441"/>
      <c r="K41" s="441">
        <f>SUM(K27:K40)</f>
        <v>497047</v>
      </c>
    </row>
    <row r="42" spans="1:11" ht="31.5" customHeight="1" thickBot="1" x14ac:dyDescent="0.4">
      <c r="A42" s="657"/>
      <c r="B42" s="658"/>
      <c r="C42" s="659" t="s">
        <v>609</v>
      </c>
      <c r="D42" s="660"/>
      <c r="E42" s="660"/>
      <c r="F42" s="441"/>
      <c r="G42" s="441"/>
      <c r="H42" s="441"/>
      <c r="I42" s="441">
        <f t="shared" si="1"/>
        <v>0</v>
      </c>
      <c r="J42" s="441"/>
      <c r="K42" s="441">
        <f t="shared" si="2"/>
        <v>0</v>
      </c>
    </row>
    <row r="43" spans="1:11" ht="31.5" customHeight="1" thickBot="1" x14ac:dyDescent="0.4">
      <c r="A43" s="661">
        <f>A40+1</f>
        <v>31</v>
      </c>
      <c r="B43" s="661">
        <v>203</v>
      </c>
      <c r="C43" s="662" t="s">
        <v>1296</v>
      </c>
      <c r="D43" s="661" t="s">
        <v>577</v>
      </c>
      <c r="E43" s="663">
        <f>'[5]QTY TAKEOFF'!O47</f>
        <v>22506</v>
      </c>
      <c r="F43" s="441">
        <v>5.5</v>
      </c>
      <c r="G43" s="441">
        <f t="shared" ref="G43:G50" si="6">+F43*E43</f>
        <v>123783</v>
      </c>
      <c r="H43" s="441">
        <v>5</v>
      </c>
      <c r="I43" s="441">
        <f t="shared" si="1"/>
        <v>112530</v>
      </c>
      <c r="J43" s="441">
        <v>9</v>
      </c>
      <c r="K43" s="441">
        <f t="shared" si="2"/>
        <v>202554</v>
      </c>
    </row>
    <row r="44" spans="1:11" ht="31.5" customHeight="1" thickBot="1" x14ac:dyDescent="0.4">
      <c r="A44" s="661">
        <f t="shared" ref="A44:A50" si="7">A43+1</f>
        <v>32</v>
      </c>
      <c r="B44" s="661">
        <v>203</v>
      </c>
      <c r="C44" s="662" t="s">
        <v>1297</v>
      </c>
      <c r="D44" s="661" t="s">
        <v>577</v>
      </c>
      <c r="E44" s="663">
        <f>'[5]QTY TAKEOFF'!O48</f>
        <v>114091</v>
      </c>
      <c r="F44" s="441">
        <v>6.75</v>
      </c>
      <c r="G44" s="441">
        <f t="shared" si="6"/>
        <v>770114.25</v>
      </c>
      <c r="H44" s="441">
        <v>9</v>
      </c>
      <c r="I44" s="441">
        <f t="shared" si="1"/>
        <v>1026819</v>
      </c>
      <c r="J44" s="441">
        <v>9</v>
      </c>
      <c r="K44" s="441">
        <f t="shared" si="2"/>
        <v>1026819</v>
      </c>
    </row>
    <row r="45" spans="1:11" ht="31.5" customHeight="1" thickBot="1" x14ac:dyDescent="0.4">
      <c r="A45" s="661">
        <f t="shared" si="7"/>
        <v>33</v>
      </c>
      <c r="B45" s="661">
        <v>203</v>
      </c>
      <c r="C45" s="662" t="s">
        <v>1298</v>
      </c>
      <c r="D45" s="661" t="s">
        <v>577</v>
      </c>
      <c r="E45" s="663">
        <f>'[5]QTY TAKEOFF'!O49</f>
        <v>5536</v>
      </c>
      <c r="F45" s="441">
        <v>5.5</v>
      </c>
      <c r="G45" s="441">
        <f t="shared" si="6"/>
        <v>30448</v>
      </c>
      <c r="H45" s="441">
        <v>7</v>
      </c>
      <c r="I45" s="441">
        <f t="shared" si="1"/>
        <v>38752</v>
      </c>
      <c r="J45" s="441">
        <v>9</v>
      </c>
      <c r="K45" s="441">
        <f t="shared" si="2"/>
        <v>49824</v>
      </c>
    </row>
    <row r="46" spans="1:11" ht="31.5" customHeight="1" thickBot="1" x14ac:dyDescent="0.4">
      <c r="A46" s="661">
        <f t="shared" si="7"/>
        <v>34</v>
      </c>
      <c r="B46" s="661" t="s">
        <v>1286</v>
      </c>
      <c r="C46" s="662" t="s">
        <v>1299</v>
      </c>
      <c r="D46" s="661" t="s">
        <v>563</v>
      </c>
      <c r="E46" s="663">
        <f>'[5]QTY TAKEOFF'!O50</f>
        <v>4</v>
      </c>
      <c r="F46" s="441">
        <v>2000</v>
      </c>
      <c r="G46" s="441">
        <f t="shared" si="6"/>
        <v>8000</v>
      </c>
      <c r="H46" s="441">
        <v>250</v>
      </c>
      <c r="I46" s="441">
        <f t="shared" si="1"/>
        <v>1000</v>
      </c>
      <c r="J46" s="441">
        <v>1000</v>
      </c>
      <c r="K46" s="441">
        <f t="shared" si="2"/>
        <v>4000</v>
      </c>
    </row>
    <row r="47" spans="1:11" ht="31.5" customHeight="1" thickBot="1" x14ac:dyDescent="0.4">
      <c r="A47" s="661">
        <f t="shared" si="7"/>
        <v>35</v>
      </c>
      <c r="B47" s="661">
        <v>651</v>
      </c>
      <c r="C47" s="662" t="s">
        <v>1300</v>
      </c>
      <c r="D47" s="661" t="s">
        <v>577</v>
      </c>
      <c r="E47" s="663">
        <f>'[5]QTY TAKEOFF'!O51</f>
        <v>16970</v>
      </c>
      <c r="F47" s="441">
        <v>9</v>
      </c>
      <c r="G47" s="441">
        <f t="shared" si="6"/>
        <v>152730</v>
      </c>
      <c r="H47" s="441">
        <v>12.5</v>
      </c>
      <c r="I47" s="441">
        <f t="shared" si="1"/>
        <v>212125</v>
      </c>
      <c r="J47" s="441">
        <v>6</v>
      </c>
      <c r="K47" s="441">
        <f t="shared" si="2"/>
        <v>101820</v>
      </c>
    </row>
    <row r="48" spans="1:11" ht="31.5" customHeight="1" thickBot="1" x14ac:dyDescent="0.4">
      <c r="A48" s="661">
        <f t="shared" si="7"/>
        <v>36</v>
      </c>
      <c r="B48" s="661">
        <v>651</v>
      </c>
      <c r="C48" s="662" t="s">
        <v>1301</v>
      </c>
      <c r="D48" s="661" t="s">
        <v>577</v>
      </c>
      <c r="E48" s="663">
        <f>'[5]QTY TAKEOFF'!O52</f>
        <v>500</v>
      </c>
      <c r="F48" s="441">
        <v>20</v>
      </c>
      <c r="G48" s="441">
        <f t="shared" si="6"/>
        <v>10000</v>
      </c>
      <c r="H48" s="441">
        <v>47</v>
      </c>
      <c r="I48" s="441">
        <f t="shared" si="1"/>
        <v>23500</v>
      </c>
      <c r="J48" s="441">
        <v>100</v>
      </c>
      <c r="K48" s="441">
        <f t="shared" si="2"/>
        <v>50000</v>
      </c>
    </row>
    <row r="49" spans="1:11" ht="31.5" customHeight="1" thickBot="1" x14ac:dyDescent="0.4">
      <c r="A49" s="661">
        <f t="shared" si="7"/>
        <v>37</v>
      </c>
      <c r="B49" s="661">
        <v>651</v>
      </c>
      <c r="C49" s="662" t="s">
        <v>1302</v>
      </c>
      <c r="D49" s="661" t="s">
        <v>577</v>
      </c>
      <c r="E49" s="663">
        <f>'[5]QTY TAKEOFF'!O53</f>
        <v>2600</v>
      </c>
      <c r="F49" s="441">
        <v>25</v>
      </c>
      <c r="G49" s="441">
        <f t="shared" si="6"/>
        <v>65000</v>
      </c>
      <c r="H49" s="441">
        <v>20</v>
      </c>
      <c r="I49" s="441">
        <f t="shared" si="1"/>
        <v>52000</v>
      </c>
      <c r="J49" s="441">
        <v>15</v>
      </c>
      <c r="K49" s="441">
        <f t="shared" si="2"/>
        <v>39000</v>
      </c>
    </row>
    <row r="50" spans="1:11" ht="31.5" customHeight="1" thickBot="1" x14ac:dyDescent="0.4">
      <c r="A50" s="661">
        <f t="shared" si="7"/>
        <v>38</v>
      </c>
      <c r="B50" s="661">
        <v>651</v>
      </c>
      <c r="C50" s="662" t="s">
        <v>1303</v>
      </c>
      <c r="D50" s="661" t="s">
        <v>577</v>
      </c>
      <c r="E50" s="663">
        <f>'[5]QTY TAKEOFF'!O54</f>
        <v>2600</v>
      </c>
      <c r="F50" s="441">
        <v>18</v>
      </c>
      <c r="G50" s="441">
        <f t="shared" si="6"/>
        <v>46800</v>
      </c>
      <c r="H50" s="441">
        <v>14</v>
      </c>
      <c r="I50" s="441">
        <f t="shared" si="1"/>
        <v>36400</v>
      </c>
      <c r="J50" s="441">
        <v>15</v>
      </c>
      <c r="K50" s="441">
        <f t="shared" si="2"/>
        <v>39000</v>
      </c>
    </row>
    <row r="51" spans="1:11" ht="31.5" customHeight="1" thickBot="1" x14ac:dyDescent="0.4">
      <c r="A51" s="2052" t="s">
        <v>616</v>
      </c>
      <c r="B51" s="2053"/>
      <c r="C51" s="2053"/>
      <c r="D51" s="2053"/>
      <c r="E51" s="2053"/>
      <c r="F51" s="441"/>
      <c r="G51" s="441">
        <f>SUM(G43:G50)</f>
        <v>1206875.25</v>
      </c>
      <c r="H51" s="441"/>
      <c r="I51" s="441">
        <f>SUM(I43:I50)</f>
        <v>1503126</v>
      </c>
      <c r="J51" s="441"/>
      <c r="K51" s="441">
        <f>SUM(K43:K50)</f>
        <v>1513017</v>
      </c>
    </row>
    <row r="52" spans="1:11" ht="31.5" customHeight="1" thickBot="1" x14ac:dyDescent="0.4">
      <c r="A52" s="657"/>
      <c r="B52" s="658"/>
      <c r="C52" s="659" t="s">
        <v>575</v>
      </c>
      <c r="D52" s="660"/>
      <c r="E52" s="660"/>
      <c r="F52" s="441"/>
      <c r="G52" s="441"/>
      <c r="H52" s="441"/>
      <c r="I52" s="441">
        <f t="shared" si="1"/>
        <v>0</v>
      </c>
      <c r="J52" s="441"/>
      <c r="K52" s="441">
        <f t="shared" si="2"/>
        <v>0</v>
      </c>
    </row>
    <row r="53" spans="1:11" ht="31.5" customHeight="1" thickBot="1" x14ac:dyDescent="0.4">
      <c r="A53" s="661">
        <f>A50+1</f>
        <v>39</v>
      </c>
      <c r="B53" s="661" t="s">
        <v>1286</v>
      </c>
      <c r="C53" s="662" t="s">
        <v>1304</v>
      </c>
      <c r="D53" s="661" t="s">
        <v>559</v>
      </c>
      <c r="E53" s="663">
        <f>'[5]QTY TAKEOFF'!O57</f>
        <v>78489</v>
      </c>
      <c r="F53" s="441">
        <v>1.5</v>
      </c>
      <c r="G53" s="441">
        <f t="shared" ref="G53:G100" si="8">+F53*E53</f>
        <v>117733.5</v>
      </c>
      <c r="H53" s="441">
        <v>1.4</v>
      </c>
      <c r="I53" s="441">
        <f t="shared" si="1"/>
        <v>109884.59999999999</v>
      </c>
      <c r="J53" s="441">
        <v>2</v>
      </c>
      <c r="K53" s="441">
        <f t="shared" si="2"/>
        <v>156978</v>
      </c>
    </row>
    <row r="54" spans="1:11" ht="31.5" customHeight="1" thickBot="1" x14ac:dyDescent="0.4">
      <c r="A54" s="661">
        <f t="shared" ref="A54:A59" si="9">A53+1</f>
        <v>40</v>
      </c>
      <c r="B54" s="661" t="s">
        <v>1286</v>
      </c>
      <c r="C54" s="662" t="s">
        <v>1305</v>
      </c>
      <c r="D54" s="661" t="s">
        <v>559</v>
      </c>
      <c r="E54" s="663">
        <f>'[5]QTY TAKEOFF'!O58</f>
        <v>370</v>
      </c>
      <c r="F54" s="441">
        <v>2.75</v>
      </c>
      <c r="G54" s="441">
        <f t="shared" si="8"/>
        <v>1017.5</v>
      </c>
      <c r="H54" s="441">
        <v>3</v>
      </c>
      <c r="I54" s="441">
        <f t="shared" si="1"/>
        <v>1110</v>
      </c>
      <c r="J54" s="441">
        <v>2.5</v>
      </c>
      <c r="K54" s="441">
        <f t="shared" si="2"/>
        <v>925</v>
      </c>
    </row>
    <row r="55" spans="1:11" ht="31.5" customHeight="1" thickBot="1" x14ac:dyDescent="0.4">
      <c r="A55" s="661">
        <f t="shared" si="9"/>
        <v>41</v>
      </c>
      <c r="B55" s="661" t="s">
        <v>1286</v>
      </c>
      <c r="C55" s="662" t="s">
        <v>1306</v>
      </c>
      <c r="D55" s="661" t="s">
        <v>559</v>
      </c>
      <c r="E55" s="663">
        <f>'[5]QTY TAKEOFF'!O59</f>
        <v>5755</v>
      </c>
      <c r="F55" s="441">
        <v>2.15</v>
      </c>
      <c r="G55" s="441">
        <f t="shared" si="8"/>
        <v>12373.25</v>
      </c>
      <c r="H55" s="441">
        <v>2.1</v>
      </c>
      <c r="I55" s="441">
        <f t="shared" si="1"/>
        <v>12085.5</v>
      </c>
      <c r="J55" s="441">
        <v>2</v>
      </c>
      <c r="K55" s="441">
        <f t="shared" si="2"/>
        <v>11510</v>
      </c>
    </row>
    <row r="56" spans="1:11" ht="31.5" customHeight="1" thickBot="1" x14ac:dyDescent="0.4">
      <c r="A56" s="661">
        <f t="shared" si="9"/>
        <v>42</v>
      </c>
      <c r="B56" s="661" t="s">
        <v>1286</v>
      </c>
      <c r="C56" s="662" t="s">
        <v>1307</v>
      </c>
      <c r="D56" s="661" t="s">
        <v>559</v>
      </c>
      <c r="E56" s="663">
        <f>'[5]QTY TAKEOFF'!O60</f>
        <v>18588</v>
      </c>
      <c r="F56" s="441">
        <v>2</v>
      </c>
      <c r="G56" s="441">
        <f t="shared" si="8"/>
        <v>37176</v>
      </c>
      <c r="H56" s="441">
        <v>2</v>
      </c>
      <c r="I56" s="441">
        <f t="shared" si="1"/>
        <v>37176</v>
      </c>
      <c r="J56" s="441">
        <v>1.7</v>
      </c>
      <c r="K56" s="441">
        <f t="shared" si="2"/>
        <v>31599.599999999999</v>
      </c>
    </row>
    <row r="57" spans="1:11" ht="31.5" customHeight="1" thickBot="1" x14ac:dyDescent="0.4">
      <c r="A57" s="661">
        <f t="shared" si="9"/>
        <v>43</v>
      </c>
      <c r="B57" s="661" t="s">
        <v>1286</v>
      </c>
      <c r="C57" s="662" t="s">
        <v>1308</v>
      </c>
      <c r="D57" s="661" t="s">
        <v>559</v>
      </c>
      <c r="E57" s="663">
        <f>'[5]QTY TAKEOFF'!O61</f>
        <v>4925</v>
      </c>
      <c r="F57" s="441">
        <v>1.25</v>
      </c>
      <c r="G57" s="441">
        <f t="shared" si="8"/>
        <v>6156.25</v>
      </c>
      <c r="H57" s="441">
        <v>1.3</v>
      </c>
      <c r="I57" s="441">
        <f t="shared" si="1"/>
        <v>6402.5</v>
      </c>
      <c r="J57" s="441">
        <v>1.1499999999999999</v>
      </c>
      <c r="K57" s="441">
        <f t="shared" si="2"/>
        <v>5663.75</v>
      </c>
    </row>
    <row r="58" spans="1:11" ht="31.5" customHeight="1" thickBot="1" x14ac:dyDescent="0.4">
      <c r="A58" s="661">
        <f t="shared" si="9"/>
        <v>44</v>
      </c>
      <c r="B58" s="661" t="s">
        <v>1286</v>
      </c>
      <c r="C58" s="662" t="s">
        <v>1309</v>
      </c>
      <c r="D58" s="661" t="s">
        <v>559</v>
      </c>
      <c r="E58" s="663">
        <f>'[5]QTY TAKEOFF'!O62</f>
        <v>2880</v>
      </c>
      <c r="F58" s="441">
        <v>2.5</v>
      </c>
      <c r="G58" s="441">
        <f t="shared" si="8"/>
        <v>7200</v>
      </c>
      <c r="H58" s="441">
        <v>2.6</v>
      </c>
      <c r="I58" s="441">
        <f t="shared" si="1"/>
        <v>7488</v>
      </c>
      <c r="J58" s="441">
        <v>2.2000000000000002</v>
      </c>
      <c r="K58" s="441">
        <f t="shared" si="2"/>
        <v>6336.0000000000009</v>
      </c>
    </row>
    <row r="59" spans="1:11" ht="31.5" customHeight="1" thickBot="1" x14ac:dyDescent="0.4">
      <c r="A59" s="661">
        <f t="shared" si="9"/>
        <v>45</v>
      </c>
      <c r="B59" s="661" t="s">
        <v>1286</v>
      </c>
      <c r="C59" s="662" t="s">
        <v>1310</v>
      </c>
      <c r="D59" s="661" t="s">
        <v>1311</v>
      </c>
      <c r="E59" s="663">
        <f>'[5]QTY TAKEOFF'!O63</f>
        <v>2500</v>
      </c>
      <c r="F59" s="441">
        <v>2.75</v>
      </c>
      <c r="G59" s="441">
        <f t="shared" si="8"/>
        <v>6875</v>
      </c>
      <c r="H59" s="441">
        <v>2.6</v>
      </c>
      <c r="I59" s="441">
        <f t="shared" si="1"/>
        <v>6500</v>
      </c>
      <c r="J59" s="441">
        <v>2.5</v>
      </c>
      <c r="K59" s="441">
        <f t="shared" si="2"/>
        <v>6250</v>
      </c>
    </row>
    <row r="60" spans="1:11" ht="31.5" customHeight="1" thickBot="1" x14ac:dyDescent="0.4">
      <c r="A60" s="661" t="s">
        <v>1312</v>
      </c>
      <c r="B60" s="661" t="s">
        <v>1286</v>
      </c>
      <c r="C60" s="662" t="s">
        <v>1313</v>
      </c>
      <c r="D60" s="661" t="s">
        <v>1314</v>
      </c>
      <c r="E60" s="663">
        <f>'[5]QTY TAKEOFF'!O64</f>
        <v>56</v>
      </c>
      <c r="F60" s="441">
        <v>430</v>
      </c>
      <c r="G60" s="441">
        <f t="shared" si="8"/>
        <v>24080</v>
      </c>
      <c r="H60" s="441">
        <v>420</v>
      </c>
      <c r="I60" s="441">
        <f t="shared" si="1"/>
        <v>23520</v>
      </c>
      <c r="J60" s="441">
        <v>450</v>
      </c>
      <c r="K60" s="441">
        <f t="shared" si="2"/>
        <v>25200</v>
      </c>
    </row>
    <row r="61" spans="1:11" ht="31.5" customHeight="1" thickBot="1" x14ac:dyDescent="0.4">
      <c r="A61" s="661" t="s">
        <v>1315</v>
      </c>
      <c r="B61" s="661" t="s">
        <v>1286</v>
      </c>
      <c r="C61" s="662" t="s">
        <v>1316</v>
      </c>
      <c r="D61" s="661" t="s">
        <v>563</v>
      </c>
      <c r="E61" s="663">
        <f>'[5]QTY TAKEOFF'!O65</f>
        <v>30</v>
      </c>
      <c r="F61" s="441">
        <v>500</v>
      </c>
      <c r="G61" s="441">
        <f t="shared" si="8"/>
        <v>15000</v>
      </c>
      <c r="H61" s="441">
        <v>500</v>
      </c>
      <c r="I61" s="441">
        <f t="shared" si="1"/>
        <v>15000</v>
      </c>
      <c r="J61" s="441">
        <v>500</v>
      </c>
      <c r="K61" s="441">
        <f t="shared" si="2"/>
        <v>15000</v>
      </c>
    </row>
    <row r="62" spans="1:11" ht="31.5" customHeight="1" thickBot="1" x14ac:dyDescent="0.4">
      <c r="A62" s="661" t="s">
        <v>1317</v>
      </c>
      <c r="B62" s="661" t="s">
        <v>1286</v>
      </c>
      <c r="C62" s="662" t="s">
        <v>1318</v>
      </c>
      <c r="D62" s="661" t="s">
        <v>563</v>
      </c>
      <c r="E62" s="663">
        <f>'[5]QTY TAKEOFF'!O66</f>
        <v>17</v>
      </c>
      <c r="F62" s="441">
        <v>830</v>
      </c>
      <c r="G62" s="441">
        <f t="shared" si="8"/>
        <v>14110</v>
      </c>
      <c r="H62" s="441">
        <v>800</v>
      </c>
      <c r="I62" s="441">
        <f t="shared" si="1"/>
        <v>13600</v>
      </c>
      <c r="J62" s="441">
        <v>800</v>
      </c>
      <c r="K62" s="441">
        <f t="shared" si="2"/>
        <v>13600</v>
      </c>
    </row>
    <row r="63" spans="1:11" ht="31.5" customHeight="1" thickBot="1" x14ac:dyDescent="0.4">
      <c r="A63" s="661" t="s">
        <v>1319</v>
      </c>
      <c r="B63" s="661" t="s">
        <v>1286</v>
      </c>
      <c r="C63" s="662" t="s">
        <v>1320</v>
      </c>
      <c r="D63" s="661" t="s">
        <v>563</v>
      </c>
      <c r="E63" s="663">
        <f>'[5]QTY TAKEOFF'!O67</f>
        <v>34</v>
      </c>
      <c r="F63" s="441">
        <v>460</v>
      </c>
      <c r="G63" s="441">
        <f t="shared" si="8"/>
        <v>15640</v>
      </c>
      <c r="H63" s="441">
        <v>500</v>
      </c>
      <c r="I63" s="441">
        <f t="shared" si="1"/>
        <v>17000</v>
      </c>
      <c r="J63" s="441">
        <v>450</v>
      </c>
      <c r="K63" s="441">
        <f t="shared" si="2"/>
        <v>15300</v>
      </c>
    </row>
    <row r="64" spans="1:11" ht="31.5" customHeight="1" thickBot="1" x14ac:dyDescent="0.4">
      <c r="A64" s="661" t="s">
        <v>1321</v>
      </c>
      <c r="B64" s="661" t="s">
        <v>1286</v>
      </c>
      <c r="C64" s="662" t="s">
        <v>1322</v>
      </c>
      <c r="D64" s="661" t="s">
        <v>1314</v>
      </c>
      <c r="E64" s="663">
        <f>'[5]QTY TAKEOFF'!O68</f>
        <v>24</v>
      </c>
      <c r="F64" s="441">
        <v>460</v>
      </c>
      <c r="G64" s="441">
        <f t="shared" si="8"/>
        <v>11040</v>
      </c>
      <c r="H64" s="441">
        <v>450</v>
      </c>
      <c r="I64" s="441">
        <f t="shared" si="1"/>
        <v>10800</v>
      </c>
      <c r="J64" s="441">
        <v>450</v>
      </c>
      <c r="K64" s="441">
        <f t="shared" si="2"/>
        <v>10800</v>
      </c>
    </row>
    <row r="65" spans="1:11" ht="31.5" customHeight="1" thickBot="1" x14ac:dyDescent="0.4">
      <c r="A65" s="661" t="s">
        <v>1323</v>
      </c>
      <c r="B65" s="661" t="s">
        <v>1286</v>
      </c>
      <c r="C65" s="662" t="s">
        <v>1324</v>
      </c>
      <c r="D65" s="661" t="s">
        <v>563</v>
      </c>
      <c r="E65" s="663">
        <f>'[5]QTY TAKEOFF'!O69</f>
        <v>17</v>
      </c>
      <c r="F65" s="441">
        <v>525</v>
      </c>
      <c r="G65" s="441">
        <f t="shared" si="8"/>
        <v>8925</v>
      </c>
      <c r="H65" s="441">
        <v>520</v>
      </c>
      <c r="I65" s="441">
        <f t="shared" si="1"/>
        <v>8840</v>
      </c>
      <c r="J65" s="441">
        <v>500</v>
      </c>
      <c r="K65" s="441">
        <f t="shared" si="2"/>
        <v>8500</v>
      </c>
    </row>
    <row r="66" spans="1:11" ht="31.5" customHeight="1" thickBot="1" x14ac:dyDescent="0.4">
      <c r="A66" s="661" t="s">
        <v>1325</v>
      </c>
      <c r="B66" s="661" t="s">
        <v>1286</v>
      </c>
      <c r="C66" s="662" t="s">
        <v>1326</v>
      </c>
      <c r="D66" s="661" t="s">
        <v>563</v>
      </c>
      <c r="E66" s="663">
        <f>'[5]QTY TAKEOFF'!O70</f>
        <v>17</v>
      </c>
      <c r="F66" s="441">
        <v>530</v>
      </c>
      <c r="G66" s="441">
        <f t="shared" si="8"/>
        <v>9010</v>
      </c>
      <c r="H66" s="441">
        <v>530</v>
      </c>
      <c r="I66" s="441">
        <f t="shared" si="1"/>
        <v>9010</v>
      </c>
      <c r="J66" s="441">
        <v>550</v>
      </c>
      <c r="K66" s="441">
        <f t="shared" si="2"/>
        <v>9350</v>
      </c>
    </row>
    <row r="67" spans="1:11" ht="31.5" customHeight="1" thickBot="1" x14ac:dyDescent="0.4">
      <c r="A67" s="661" t="s">
        <v>1327</v>
      </c>
      <c r="B67" s="661" t="s">
        <v>1286</v>
      </c>
      <c r="C67" s="662" t="s">
        <v>1328</v>
      </c>
      <c r="D67" s="661" t="s">
        <v>563</v>
      </c>
      <c r="E67" s="663">
        <f>'[5]QTY TAKEOFF'!O71</f>
        <v>15</v>
      </c>
      <c r="F67" s="441">
        <v>480</v>
      </c>
      <c r="G67" s="441">
        <f t="shared" si="8"/>
        <v>7200</v>
      </c>
      <c r="H67" s="441">
        <v>500</v>
      </c>
      <c r="I67" s="441">
        <f t="shared" si="1"/>
        <v>7500</v>
      </c>
      <c r="J67" s="441">
        <v>500</v>
      </c>
      <c r="K67" s="441">
        <f t="shared" si="2"/>
        <v>7500</v>
      </c>
    </row>
    <row r="68" spans="1:11" ht="31.5" customHeight="1" thickBot="1" x14ac:dyDescent="0.4">
      <c r="A68" s="661" t="s">
        <v>1329</v>
      </c>
      <c r="B68" s="661" t="s">
        <v>1286</v>
      </c>
      <c r="C68" s="662" t="s">
        <v>1330</v>
      </c>
      <c r="D68" s="661" t="s">
        <v>1314</v>
      </c>
      <c r="E68" s="663">
        <f>'[5]QTY TAKEOFF'!O72</f>
        <v>26</v>
      </c>
      <c r="F68" s="441">
        <v>480</v>
      </c>
      <c r="G68" s="441">
        <f t="shared" si="8"/>
        <v>12480</v>
      </c>
      <c r="H68" s="441">
        <v>490</v>
      </c>
      <c r="I68" s="441">
        <f t="shared" si="1"/>
        <v>12740</v>
      </c>
      <c r="J68" s="441">
        <v>500</v>
      </c>
      <c r="K68" s="441">
        <f t="shared" si="2"/>
        <v>13000</v>
      </c>
    </row>
    <row r="69" spans="1:11" ht="31.5" customHeight="1" thickBot="1" x14ac:dyDescent="0.4">
      <c r="A69" s="661" t="s">
        <v>1331</v>
      </c>
      <c r="B69" s="661" t="s">
        <v>1286</v>
      </c>
      <c r="C69" s="662" t="s">
        <v>1332</v>
      </c>
      <c r="D69" s="661" t="s">
        <v>563</v>
      </c>
      <c r="E69" s="663">
        <f>'[5]QTY TAKEOFF'!O73</f>
        <v>24</v>
      </c>
      <c r="F69" s="441">
        <v>480</v>
      </c>
      <c r="G69" s="441">
        <f t="shared" si="8"/>
        <v>11520</v>
      </c>
      <c r="H69" s="441">
        <v>490</v>
      </c>
      <c r="I69" s="441">
        <f t="shared" si="1"/>
        <v>11760</v>
      </c>
      <c r="J69" s="441">
        <v>500</v>
      </c>
      <c r="K69" s="441">
        <f t="shared" si="2"/>
        <v>12000</v>
      </c>
    </row>
    <row r="70" spans="1:11" ht="31.5" customHeight="1" thickBot="1" x14ac:dyDescent="0.4">
      <c r="A70" s="661" t="s">
        <v>1333</v>
      </c>
      <c r="B70" s="661" t="s">
        <v>1286</v>
      </c>
      <c r="C70" s="662" t="s">
        <v>1334</v>
      </c>
      <c r="D70" s="661" t="s">
        <v>563</v>
      </c>
      <c r="E70" s="663">
        <f>'[5]QTY TAKEOFF'!O74</f>
        <v>13</v>
      </c>
      <c r="F70" s="441">
        <v>480</v>
      </c>
      <c r="G70" s="441">
        <f t="shared" si="8"/>
        <v>6240</v>
      </c>
      <c r="H70" s="441">
        <v>490</v>
      </c>
      <c r="I70" s="441">
        <f t="shared" si="1"/>
        <v>6370</v>
      </c>
      <c r="J70" s="441">
        <v>500</v>
      </c>
      <c r="K70" s="441">
        <f t="shared" si="2"/>
        <v>6500</v>
      </c>
    </row>
    <row r="71" spans="1:11" ht="31.5" customHeight="1" thickBot="1" x14ac:dyDescent="0.4">
      <c r="A71" s="661" t="s">
        <v>1335</v>
      </c>
      <c r="B71" s="661" t="s">
        <v>1286</v>
      </c>
      <c r="C71" s="662" t="s">
        <v>1336</v>
      </c>
      <c r="D71" s="661" t="s">
        <v>563</v>
      </c>
      <c r="E71" s="663">
        <f>'[5]QTY TAKEOFF'!O75</f>
        <v>55</v>
      </c>
      <c r="F71" s="441">
        <v>480</v>
      </c>
      <c r="G71" s="441">
        <f t="shared" si="8"/>
        <v>26400</v>
      </c>
      <c r="H71" s="441">
        <v>490</v>
      </c>
      <c r="I71" s="441">
        <f t="shared" si="1"/>
        <v>26950</v>
      </c>
      <c r="J71" s="441">
        <v>500</v>
      </c>
      <c r="K71" s="441">
        <f t="shared" si="2"/>
        <v>27500</v>
      </c>
    </row>
    <row r="72" spans="1:11" ht="31.5" customHeight="1" thickBot="1" x14ac:dyDescent="0.4">
      <c r="A72" s="661" t="s">
        <v>1337</v>
      </c>
      <c r="B72" s="661" t="s">
        <v>1286</v>
      </c>
      <c r="C72" s="662" t="s">
        <v>1338</v>
      </c>
      <c r="D72" s="661" t="s">
        <v>1314</v>
      </c>
      <c r="E72" s="663">
        <f>'[5]QTY TAKEOFF'!O76</f>
        <v>25</v>
      </c>
      <c r="F72" s="441">
        <v>530</v>
      </c>
      <c r="G72" s="441">
        <f t="shared" si="8"/>
        <v>13250</v>
      </c>
      <c r="H72" s="441">
        <v>550</v>
      </c>
      <c r="I72" s="441">
        <f t="shared" si="1"/>
        <v>13750</v>
      </c>
      <c r="J72" s="441">
        <v>525</v>
      </c>
      <c r="K72" s="441">
        <f t="shared" si="2"/>
        <v>13125</v>
      </c>
    </row>
    <row r="73" spans="1:11" ht="31.5" customHeight="1" thickBot="1" x14ac:dyDescent="0.4">
      <c r="A73" s="661" t="s">
        <v>1339</v>
      </c>
      <c r="B73" s="661" t="s">
        <v>1286</v>
      </c>
      <c r="C73" s="662" t="s">
        <v>1340</v>
      </c>
      <c r="D73" s="661" t="s">
        <v>563</v>
      </c>
      <c r="E73" s="663">
        <f>'[5]QTY TAKEOFF'!O77</f>
        <v>35</v>
      </c>
      <c r="F73" s="441">
        <v>410</v>
      </c>
      <c r="G73" s="441">
        <f t="shared" si="8"/>
        <v>14350</v>
      </c>
      <c r="H73" s="441">
        <v>400</v>
      </c>
      <c r="I73" s="441">
        <f t="shared" ref="I73:I136" si="10">H73*E73</f>
        <v>14000</v>
      </c>
      <c r="J73" s="441">
        <v>400</v>
      </c>
      <c r="K73" s="441">
        <f t="shared" si="2"/>
        <v>14000</v>
      </c>
    </row>
    <row r="74" spans="1:11" ht="31.5" customHeight="1" thickBot="1" x14ac:dyDescent="0.4">
      <c r="A74" s="661" t="s">
        <v>1341</v>
      </c>
      <c r="B74" s="661" t="s">
        <v>1286</v>
      </c>
      <c r="C74" s="662" t="s">
        <v>1342</v>
      </c>
      <c r="D74" s="661" t="s">
        <v>563</v>
      </c>
      <c r="E74" s="663">
        <f>'[5]QTY TAKEOFF'!O78</f>
        <v>78</v>
      </c>
      <c r="F74" s="441">
        <v>400</v>
      </c>
      <c r="G74" s="441">
        <f t="shared" si="8"/>
        <v>31200</v>
      </c>
      <c r="H74" s="441">
        <v>400</v>
      </c>
      <c r="I74" s="441">
        <f t="shared" si="10"/>
        <v>31200</v>
      </c>
      <c r="J74" s="441">
        <v>400</v>
      </c>
      <c r="K74" s="441">
        <f t="shared" ref="K74:K137" si="11">J74*E74</f>
        <v>31200</v>
      </c>
    </row>
    <row r="75" spans="1:11" ht="31.5" customHeight="1" thickBot="1" x14ac:dyDescent="0.4">
      <c r="A75" s="661" t="s">
        <v>1343</v>
      </c>
      <c r="B75" s="661" t="s">
        <v>1286</v>
      </c>
      <c r="C75" s="662" t="s">
        <v>1344</v>
      </c>
      <c r="D75" s="661" t="s">
        <v>563</v>
      </c>
      <c r="E75" s="663">
        <f>'[5]QTY TAKEOFF'!O79</f>
        <v>51</v>
      </c>
      <c r="F75" s="441">
        <v>375</v>
      </c>
      <c r="G75" s="441">
        <f t="shared" si="8"/>
        <v>19125</v>
      </c>
      <c r="H75" s="441">
        <v>360</v>
      </c>
      <c r="I75" s="441">
        <f t="shared" si="10"/>
        <v>18360</v>
      </c>
      <c r="J75" s="441">
        <v>375</v>
      </c>
      <c r="K75" s="441">
        <f t="shared" si="11"/>
        <v>19125</v>
      </c>
    </row>
    <row r="76" spans="1:11" ht="31.5" customHeight="1" thickBot="1" x14ac:dyDescent="0.4">
      <c r="A76" s="661" t="s">
        <v>1345</v>
      </c>
      <c r="B76" s="661" t="s">
        <v>1286</v>
      </c>
      <c r="C76" s="662" t="s">
        <v>1346</v>
      </c>
      <c r="D76" s="661" t="s">
        <v>1314</v>
      </c>
      <c r="E76" s="663">
        <f>'[5]QTY TAKEOFF'!O80</f>
        <v>47</v>
      </c>
      <c r="F76" s="441">
        <v>400</v>
      </c>
      <c r="G76" s="441">
        <f t="shared" si="8"/>
        <v>18800</v>
      </c>
      <c r="H76" s="441">
        <v>400</v>
      </c>
      <c r="I76" s="441">
        <f t="shared" si="10"/>
        <v>18800</v>
      </c>
      <c r="J76" s="441">
        <v>400</v>
      </c>
      <c r="K76" s="441">
        <f t="shared" si="11"/>
        <v>18800</v>
      </c>
    </row>
    <row r="77" spans="1:11" ht="31.5" customHeight="1" thickBot="1" x14ac:dyDescent="0.4">
      <c r="A77" s="661" t="s">
        <v>1347</v>
      </c>
      <c r="B77" s="661" t="s">
        <v>1286</v>
      </c>
      <c r="C77" s="662" t="s">
        <v>1348</v>
      </c>
      <c r="D77" s="661" t="s">
        <v>563</v>
      </c>
      <c r="E77" s="663">
        <f>'[5]QTY TAKEOFF'!O81</f>
        <v>61</v>
      </c>
      <c r="F77" s="441">
        <v>30</v>
      </c>
      <c r="G77" s="441">
        <f t="shared" si="8"/>
        <v>1830</v>
      </c>
      <c r="H77" s="441">
        <v>30</v>
      </c>
      <c r="I77" s="441">
        <f t="shared" si="10"/>
        <v>1830</v>
      </c>
      <c r="J77" s="441">
        <v>30</v>
      </c>
      <c r="K77" s="441">
        <f t="shared" si="11"/>
        <v>1830</v>
      </c>
    </row>
    <row r="78" spans="1:11" ht="31.5" customHeight="1" thickBot="1" x14ac:dyDescent="0.4">
      <c r="A78" s="661" t="s">
        <v>1349</v>
      </c>
      <c r="B78" s="661" t="s">
        <v>1286</v>
      </c>
      <c r="C78" s="662" t="s">
        <v>1350</v>
      </c>
      <c r="D78" s="661" t="s">
        <v>563</v>
      </c>
      <c r="E78" s="663">
        <f>'[5]QTY TAKEOFF'!O82</f>
        <v>24</v>
      </c>
      <c r="F78" s="441">
        <v>20</v>
      </c>
      <c r="G78" s="441">
        <f t="shared" si="8"/>
        <v>480</v>
      </c>
      <c r="H78" s="441">
        <v>22</v>
      </c>
      <c r="I78" s="441">
        <f t="shared" si="10"/>
        <v>528</v>
      </c>
      <c r="J78" s="441">
        <v>25</v>
      </c>
      <c r="K78" s="441">
        <f t="shared" si="11"/>
        <v>600</v>
      </c>
    </row>
    <row r="79" spans="1:11" ht="31.5" customHeight="1" thickBot="1" x14ac:dyDescent="0.4">
      <c r="A79" s="661" t="s">
        <v>1351</v>
      </c>
      <c r="B79" s="661" t="s">
        <v>1286</v>
      </c>
      <c r="C79" s="662" t="s">
        <v>1352</v>
      </c>
      <c r="D79" s="661" t="s">
        <v>563</v>
      </c>
      <c r="E79" s="663">
        <f>'[5]QTY TAKEOFF'!O83</f>
        <v>59</v>
      </c>
      <c r="F79" s="441">
        <v>23</v>
      </c>
      <c r="G79" s="441">
        <f t="shared" si="8"/>
        <v>1357</v>
      </c>
      <c r="H79" s="441">
        <v>22</v>
      </c>
      <c r="I79" s="441">
        <f t="shared" si="10"/>
        <v>1298</v>
      </c>
      <c r="J79" s="441">
        <v>25</v>
      </c>
      <c r="K79" s="441">
        <f t="shared" si="11"/>
        <v>1475</v>
      </c>
    </row>
    <row r="80" spans="1:11" ht="31.5" customHeight="1" thickBot="1" x14ac:dyDescent="0.4">
      <c r="A80" s="661" t="s">
        <v>1353</v>
      </c>
      <c r="B80" s="661" t="s">
        <v>1286</v>
      </c>
      <c r="C80" s="662" t="s">
        <v>1354</v>
      </c>
      <c r="D80" s="661" t="s">
        <v>1314</v>
      </c>
      <c r="E80" s="663">
        <f>'[5]QTY TAKEOFF'!O84</f>
        <v>275</v>
      </c>
      <c r="F80" s="441">
        <v>19</v>
      </c>
      <c r="G80" s="441">
        <f t="shared" si="8"/>
        <v>5225</v>
      </c>
      <c r="H80" s="441">
        <v>19</v>
      </c>
      <c r="I80" s="441">
        <f t="shared" si="10"/>
        <v>5225</v>
      </c>
      <c r="J80" s="441">
        <v>20</v>
      </c>
      <c r="K80" s="441">
        <f t="shared" si="11"/>
        <v>5500</v>
      </c>
    </row>
    <row r="81" spans="1:11" ht="31.5" customHeight="1" thickBot="1" x14ac:dyDescent="0.4">
      <c r="A81" s="661" t="s">
        <v>1355</v>
      </c>
      <c r="B81" s="661" t="s">
        <v>1286</v>
      </c>
      <c r="C81" s="662" t="s">
        <v>1356</v>
      </c>
      <c r="D81" s="661" t="s">
        <v>563</v>
      </c>
      <c r="E81" s="663">
        <f>'[5]QTY TAKEOFF'!O85</f>
        <v>23</v>
      </c>
      <c r="F81" s="441">
        <v>30</v>
      </c>
      <c r="G81" s="441">
        <f t="shared" si="8"/>
        <v>690</v>
      </c>
      <c r="H81" s="441">
        <v>30</v>
      </c>
      <c r="I81" s="441">
        <f t="shared" si="10"/>
        <v>690</v>
      </c>
      <c r="J81" s="441">
        <v>30</v>
      </c>
      <c r="K81" s="441">
        <f t="shared" si="11"/>
        <v>690</v>
      </c>
    </row>
    <row r="82" spans="1:11" ht="31.5" customHeight="1" thickBot="1" x14ac:dyDescent="0.4">
      <c r="A82" s="661" t="s">
        <v>1357</v>
      </c>
      <c r="B82" s="661" t="s">
        <v>1286</v>
      </c>
      <c r="C82" s="662" t="s">
        <v>1358</v>
      </c>
      <c r="D82" s="661" t="s">
        <v>563</v>
      </c>
      <c r="E82" s="663">
        <f>'[5]QTY TAKEOFF'!O86</f>
        <v>151</v>
      </c>
      <c r="F82" s="441">
        <v>45</v>
      </c>
      <c r="G82" s="441">
        <f t="shared" si="8"/>
        <v>6795</v>
      </c>
      <c r="H82" s="441">
        <v>45</v>
      </c>
      <c r="I82" s="441">
        <f t="shared" si="10"/>
        <v>6795</v>
      </c>
      <c r="J82" s="441">
        <v>45</v>
      </c>
      <c r="K82" s="441">
        <f t="shared" si="11"/>
        <v>6795</v>
      </c>
    </row>
    <row r="83" spans="1:11" ht="31.5" customHeight="1" thickBot="1" x14ac:dyDescent="0.4">
      <c r="A83" s="661" t="s">
        <v>1359</v>
      </c>
      <c r="B83" s="661" t="s">
        <v>1286</v>
      </c>
      <c r="C83" s="662" t="s">
        <v>1360</v>
      </c>
      <c r="D83" s="661" t="s">
        <v>563</v>
      </c>
      <c r="E83" s="663">
        <f>'[5]QTY TAKEOFF'!O87</f>
        <v>45</v>
      </c>
      <c r="F83" s="441">
        <v>40</v>
      </c>
      <c r="G83" s="441">
        <f t="shared" si="8"/>
        <v>1800</v>
      </c>
      <c r="H83" s="441">
        <v>40</v>
      </c>
      <c r="I83" s="441">
        <f t="shared" si="10"/>
        <v>1800</v>
      </c>
      <c r="J83" s="441">
        <v>45</v>
      </c>
      <c r="K83" s="441">
        <f t="shared" si="11"/>
        <v>2025</v>
      </c>
    </row>
    <row r="84" spans="1:11" ht="31.5" customHeight="1" thickBot="1" x14ac:dyDescent="0.4">
      <c r="A84" s="661" t="s">
        <v>1361</v>
      </c>
      <c r="B84" s="661" t="s">
        <v>1286</v>
      </c>
      <c r="C84" s="662" t="s">
        <v>1362</v>
      </c>
      <c r="D84" s="661" t="s">
        <v>1314</v>
      </c>
      <c r="E84" s="663">
        <f>'[5]QTY TAKEOFF'!O88</f>
        <v>45</v>
      </c>
      <c r="F84" s="441">
        <v>45</v>
      </c>
      <c r="G84" s="441">
        <f t="shared" si="8"/>
        <v>2025</v>
      </c>
      <c r="H84" s="441">
        <v>45</v>
      </c>
      <c r="I84" s="441">
        <f t="shared" si="10"/>
        <v>2025</v>
      </c>
      <c r="J84" s="441">
        <v>45</v>
      </c>
      <c r="K84" s="441">
        <f t="shared" si="11"/>
        <v>2025</v>
      </c>
    </row>
    <row r="85" spans="1:11" ht="31.5" customHeight="1" thickBot="1" x14ac:dyDescent="0.4">
      <c r="A85" s="661" t="s">
        <v>1363</v>
      </c>
      <c r="B85" s="661" t="s">
        <v>1286</v>
      </c>
      <c r="C85" s="662" t="s">
        <v>1364</v>
      </c>
      <c r="D85" s="661" t="s">
        <v>563</v>
      </c>
      <c r="E85" s="663">
        <f>'[5]QTY TAKEOFF'!O89</f>
        <v>134</v>
      </c>
      <c r="F85" s="441">
        <v>45</v>
      </c>
      <c r="G85" s="441">
        <f t="shared" si="8"/>
        <v>6030</v>
      </c>
      <c r="H85" s="441">
        <v>49</v>
      </c>
      <c r="I85" s="441">
        <f t="shared" si="10"/>
        <v>6566</v>
      </c>
      <c r="J85" s="441">
        <v>50</v>
      </c>
      <c r="K85" s="441">
        <f t="shared" si="11"/>
        <v>6700</v>
      </c>
    </row>
    <row r="86" spans="1:11" ht="31.5" customHeight="1" thickBot="1" x14ac:dyDescent="0.4">
      <c r="A86" s="661" t="s">
        <v>1365</v>
      </c>
      <c r="B86" s="661" t="s">
        <v>1286</v>
      </c>
      <c r="C86" s="662" t="s">
        <v>1366</v>
      </c>
      <c r="D86" s="661" t="s">
        <v>563</v>
      </c>
      <c r="E86" s="663">
        <f>'[5]QTY TAKEOFF'!O90</f>
        <v>213</v>
      </c>
      <c r="F86" s="441">
        <v>60</v>
      </c>
      <c r="G86" s="441">
        <f t="shared" si="8"/>
        <v>12780</v>
      </c>
      <c r="H86" s="441">
        <v>60</v>
      </c>
      <c r="I86" s="441">
        <f t="shared" si="10"/>
        <v>12780</v>
      </c>
      <c r="J86" s="441">
        <v>60</v>
      </c>
      <c r="K86" s="441">
        <f t="shared" si="11"/>
        <v>12780</v>
      </c>
    </row>
    <row r="87" spans="1:11" ht="31.5" customHeight="1" thickBot="1" x14ac:dyDescent="0.4">
      <c r="A87" s="661" t="s">
        <v>1367</v>
      </c>
      <c r="B87" s="661" t="s">
        <v>1286</v>
      </c>
      <c r="C87" s="662" t="s">
        <v>1368</v>
      </c>
      <c r="D87" s="661" t="s">
        <v>563</v>
      </c>
      <c r="E87" s="663">
        <f>'[5]QTY TAKEOFF'!O91</f>
        <v>17</v>
      </c>
      <c r="F87" s="441">
        <v>45</v>
      </c>
      <c r="G87" s="441">
        <f t="shared" si="8"/>
        <v>765</v>
      </c>
      <c r="H87" s="441">
        <v>45</v>
      </c>
      <c r="I87" s="441">
        <f t="shared" si="10"/>
        <v>765</v>
      </c>
      <c r="J87" s="441">
        <v>50</v>
      </c>
      <c r="K87" s="441">
        <f t="shared" si="11"/>
        <v>850</v>
      </c>
    </row>
    <row r="88" spans="1:11" ht="31.5" customHeight="1" thickBot="1" x14ac:dyDescent="0.4">
      <c r="A88" s="661" t="s">
        <v>1369</v>
      </c>
      <c r="B88" s="661" t="s">
        <v>1286</v>
      </c>
      <c r="C88" s="662" t="s">
        <v>1370</v>
      </c>
      <c r="D88" s="661" t="s">
        <v>1314</v>
      </c>
      <c r="E88" s="663">
        <f>'[5]QTY TAKEOFF'!O92</f>
        <v>119</v>
      </c>
      <c r="F88" s="441">
        <v>45</v>
      </c>
      <c r="G88" s="441">
        <f t="shared" si="8"/>
        <v>5355</v>
      </c>
      <c r="H88" s="441">
        <v>45</v>
      </c>
      <c r="I88" s="441">
        <f t="shared" si="10"/>
        <v>5355</v>
      </c>
      <c r="J88" s="441">
        <v>50</v>
      </c>
      <c r="K88" s="441">
        <f t="shared" si="11"/>
        <v>5950</v>
      </c>
    </row>
    <row r="89" spans="1:11" ht="31.5" customHeight="1" thickBot="1" x14ac:dyDescent="0.4">
      <c r="A89" s="661" t="s">
        <v>1371</v>
      </c>
      <c r="B89" s="661" t="s">
        <v>1286</v>
      </c>
      <c r="C89" s="662" t="s">
        <v>1372</v>
      </c>
      <c r="D89" s="661" t="s">
        <v>563</v>
      </c>
      <c r="E89" s="663">
        <f>'[5]QTY TAKEOFF'!O93</f>
        <v>148</v>
      </c>
      <c r="F89" s="441">
        <v>50</v>
      </c>
      <c r="G89" s="441">
        <f t="shared" si="8"/>
        <v>7400</v>
      </c>
      <c r="H89" s="441">
        <v>50</v>
      </c>
      <c r="I89" s="441">
        <f t="shared" si="10"/>
        <v>7400</v>
      </c>
      <c r="J89" s="441">
        <v>50</v>
      </c>
      <c r="K89" s="441">
        <f t="shared" si="11"/>
        <v>7400</v>
      </c>
    </row>
    <row r="90" spans="1:11" ht="31.5" customHeight="1" thickBot="1" x14ac:dyDescent="0.4">
      <c r="A90" s="661" t="s">
        <v>1373</v>
      </c>
      <c r="B90" s="661" t="s">
        <v>1286</v>
      </c>
      <c r="C90" s="662" t="s">
        <v>1374</v>
      </c>
      <c r="D90" s="661" t="s">
        <v>563</v>
      </c>
      <c r="E90" s="663">
        <f>'[5]QTY TAKEOFF'!O94</f>
        <v>45</v>
      </c>
      <c r="F90" s="441">
        <v>55</v>
      </c>
      <c r="G90" s="441">
        <f t="shared" si="8"/>
        <v>2475</v>
      </c>
      <c r="H90" s="441">
        <v>57</v>
      </c>
      <c r="I90" s="441">
        <f t="shared" si="10"/>
        <v>2565</v>
      </c>
      <c r="J90" s="441">
        <v>60</v>
      </c>
      <c r="K90" s="441">
        <f t="shared" si="11"/>
        <v>2700</v>
      </c>
    </row>
    <row r="91" spans="1:11" ht="31.5" customHeight="1" thickBot="1" x14ac:dyDescent="0.4">
      <c r="A91" s="661" t="s">
        <v>1375</v>
      </c>
      <c r="B91" s="661" t="s">
        <v>1286</v>
      </c>
      <c r="C91" s="662" t="s">
        <v>1376</v>
      </c>
      <c r="D91" s="661" t="s">
        <v>563</v>
      </c>
      <c r="E91" s="663">
        <f>'[5]QTY TAKEOFF'!O95</f>
        <v>18</v>
      </c>
      <c r="F91" s="441">
        <v>90</v>
      </c>
      <c r="G91" s="441">
        <f t="shared" si="8"/>
        <v>1620</v>
      </c>
      <c r="H91" s="441">
        <v>90</v>
      </c>
      <c r="I91" s="441">
        <f t="shared" si="10"/>
        <v>1620</v>
      </c>
      <c r="J91" s="441">
        <v>95</v>
      </c>
      <c r="K91" s="441">
        <f t="shared" si="11"/>
        <v>1710</v>
      </c>
    </row>
    <row r="92" spans="1:11" ht="31.5" customHeight="1" thickBot="1" x14ac:dyDescent="0.4">
      <c r="A92" s="661" t="s">
        <v>1375</v>
      </c>
      <c r="B92" s="661" t="s">
        <v>1286</v>
      </c>
      <c r="C92" s="662" t="s">
        <v>1377</v>
      </c>
      <c r="D92" s="661" t="s">
        <v>563</v>
      </c>
      <c r="E92" s="663">
        <f>'[5]QTY TAKEOFF'!O96</f>
        <v>90</v>
      </c>
      <c r="F92" s="441">
        <v>60</v>
      </c>
      <c r="G92" s="441">
        <f t="shared" si="8"/>
        <v>5400</v>
      </c>
      <c r="H92" s="441">
        <v>62</v>
      </c>
      <c r="I92" s="441">
        <f t="shared" si="10"/>
        <v>5580</v>
      </c>
      <c r="J92" s="441">
        <v>60</v>
      </c>
      <c r="K92" s="441">
        <f t="shared" si="11"/>
        <v>5400</v>
      </c>
    </row>
    <row r="93" spans="1:11" ht="31.5" customHeight="1" thickBot="1" x14ac:dyDescent="0.4">
      <c r="A93" s="661">
        <v>50</v>
      </c>
      <c r="B93" s="661" t="s">
        <v>1286</v>
      </c>
      <c r="C93" s="662" t="s">
        <v>1378</v>
      </c>
      <c r="D93" s="661" t="s">
        <v>563</v>
      </c>
      <c r="E93" s="663">
        <f>'[5]QTY TAKEOFF'!O97</f>
        <v>336</v>
      </c>
      <c r="F93" s="441">
        <v>180</v>
      </c>
      <c r="G93" s="441">
        <f t="shared" si="8"/>
        <v>60480</v>
      </c>
      <c r="H93" s="441">
        <v>180</v>
      </c>
      <c r="I93" s="441">
        <f t="shared" si="10"/>
        <v>60480</v>
      </c>
      <c r="J93" s="441">
        <v>125</v>
      </c>
      <c r="K93" s="441">
        <f t="shared" si="11"/>
        <v>42000</v>
      </c>
    </row>
    <row r="94" spans="1:11" ht="31.5" customHeight="1" thickBot="1" x14ac:dyDescent="0.4">
      <c r="A94" s="661" t="s">
        <v>1379</v>
      </c>
      <c r="B94" s="661" t="s">
        <v>1286</v>
      </c>
      <c r="C94" s="662" t="s">
        <v>1380</v>
      </c>
      <c r="D94" s="661" t="s">
        <v>563</v>
      </c>
      <c r="E94" s="663">
        <f>'[5]QTY TAKEOFF'!O98</f>
        <v>11</v>
      </c>
      <c r="F94" s="441">
        <v>800</v>
      </c>
      <c r="G94" s="441">
        <f t="shared" si="8"/>
        <v>8800</v>
      </c>
      <c r="H94" s="441">
        <v>850</v>
      </c>
      <c r="I94" s="441">
        <f t="shared" si="10"/>
        <v>9350</v>
      </c>
      <c r="J94" s="441">
        <v>500</v>
      </c>
      <c r="K94" s="441">
        <f t="shared" si="11"/>
        <v>5500</v>
      </c>
    </row>
    <row r="95" spans="1:11" ht="31.5" customHeight="1" thickBot="1" x14ac:dyDescent="0.4">
      <c r="A95" s="661" t="s">
        <v>1381</v>
      </c>
      <c r="B95" s="661" t="s">
        <v>1286</v>
      </c>
      <c r="C95" s="662" t="s">
        <v>1382</v>
      </c>
      <c r="D95" s="661" t="s">
        <v>563</v>
      </c>
      <c r="E95" s="663">
        <f>'[5]QTY TAKEOFF'!O99</f>
        <v>19</v>
      </c>
      <c r="F95" s="441">
        <v>800</v>
      </c>
      <c r="G95" s="441">
        <f t="shared" si="8"/>
        <v>15200</v>
      </c>
      <c r="H95" s="441">
        <v>850</v>
      </c>
      <c r="I95" s="441">
        <f t="shared" si="10"/>
        <v>16150</v>
      </c>
      <c r="J95" s="441">
        <v>500</v>
      </c>
      <c r="K95" s="441">
        <f t="shared" si="11"/>
        <v>9500</v>
      </c>
    </row>
    <row r="96" spans="1:11" ht="31.5" customHeight="1" thickBot="1" x14ac:dyDescent="0.4">
      <c r="A96" s="661">
        <v>52</v>
      </c>
      <c r="B96" s="661" t="s">
        <v>1286</v>
      </c>
      <c r="C96" s="662" t="s">
        <v>1383</v>
      </c>
      <c r="D96" s="661" t="s">
        <v>563</v>
      </c>
      <c r="E96" s="663">
        <f>'[5]QTY TAKEOFF'!O100</f>
        <v>7</v>
      </c>
      <c r="F96" s="441">
        <v>350</v>
      </c>
      <c r="G96" s="441">
        <f t="shared" si="8"/>
        <v>2450</v>
      </c>
      <c r="H96" s="441">
        <v>360</v>
      </c>
      <c r="I96" s="441">
        <f t="shared" si="10"/>
        <v>2520</v>
      </c>
      <c r="J96" s="441">
        <v>500</v>
      </c>
      <c r="K96" s="441">
        <f t="shared" si="11"/>
        <v>3500</v>
      </c>
    </row>
    <row r="97" spans="1:11" ht="31.5" customHeight="1" thickBot="1" x14ac:dyDescent="0.4">
      <c r="A97" s="661">
        <f>A96+1</f>
        <v>53</v>
      </c>
      <c r="B97" s="661" t="s">
        <v>1286</v>
      </c>
      <c r="C97" s="662" t="s">
        <v>1384</v>
      </c>
      <c r="D97" s="661" t="s">
        <v>563</v>
      </c>
      <c r="E97" s="663">
        <f>'[5]QTY TAKEOFF'!O101</f>
        <v>1</v>
      </c>
      <c r="F97" s="441">
        <v>3200</v>
      </c>
      <c r="G97" s="441">
        <f t="shared" si="8"/>
        <v>3200</v>
      </c>
      <c r="H97" s="441">
        <v>2960</v>
      </c>
      <c r="I97" s="441">
        <f t="shared" si="10"/>
        <v>2960</v>
      </c>
      <c r="J97" s="441">
        <v>600</v>
      </c>
      <c r="K97" s="441">
        <f t="shared" si="11"/>
        <v>600</v>
      </c>
    </row>
    <row r="98" spans="1:11" ht="31.5" customHeight="1" thickBot="1" x14ac:dyDescent="0.4">
      <c r="A98" s="661">
        <f>A97+1</f>
        <v>54</v>
      </c>
      <c r="B98" s="661">
        <v>601</v>
      </c>
      <c r="C98" s="662" t="s">
        <v>1385</v>
      </c>
      <c r="D98" s="661" t="s">
        <v>577</v>
      </c>
      <c r="E98" s="663">
        <f>'[5]QTY TAKEOFF'!O102</f>
        <v>73</v>
      </c>
      <c r="F98" s="441">
        <v>110</v>
      </c>
      <c r="G98" s="441">
        <f t="shared" si="8"/>
        <v>8030</v>
      </c>
      <c r="H98" s="441">
        <v>115</v>
      </c>
      <c r="I98" s="441">
        <f t="shared" si="10"/>
        <v>8395</v>
      </c>
      <c r="J98" s="441">
        <v>74</v>
      </c>
      <c r="K98" s="441">
        <f t="shared" si="11"/>
        <v>5402</v>
      </c>
    </row>
    <row r="99" spans="1:11" ht="31.5" customHeight="1" thickBot="1" x14ac:dyDescent="0.4">
      <c r="A99" s="661">
        <f>A98+1</f>
        <v>55</v>
      </c>
      <c r="B99" s="661">
        <v>609</v>
      </c>
      <c r="C99" s="662" t="s">
        <v>1386</v>
      </c>
      <c r="D99" s="661" t="s">
        <v>3</v>
      </c>
      <c r="E99" s="663">
        <f>'[5]QTY TAKEOFF'!O103</f>
        <v>346</v>
      </c>
      <c r="F99" s="441">
        <v>23</v>
      </c>
      <c r="G99" s="441">
        <f t="shared" si="8"/>
        <v>7958</v>
      </c>
      <c r="H99" s="441">
        <v>24</v>
      </c>
      <c r="I99" s="441">
        <f t="shared" si="10"/>
        <v>8304</v>
      </c>
      <c r="J99" s="441">
        <v>10.5</v>
      </c>
      <c r="K99" s="441">
        <f t="shared" si="11"/>
        <v>3633</v>
      </c>
    </row>
    <row r="100" spans="1:11" ht="31.5" customHeight="1" thickBot="1" x14ac:dyDescent="0.4">
      <c r="A100" s="661">
        <f>A99+1</f>
        <v>56</v>
      </c>
      <c r="B100" s="661">
        <v>611</v>
      </c>
      <c r="C100" s="662" t="s">
        <v>1387</v>
      </c>
      <c r="D100" s="661" t="s">
        <v>3</v>
      </c>
      <c r="E100" s="663">
        <f>'[5]QTY TAKEOFF'!O104</f>
        <v>300</v>
      </c>
      <c r="F100" s="441">
        <v>6</v>
      </c>
      <c r="G100" s="441">
        <f t="shared" si="8"/>
        <v>1800</v>
      </c>
      <c r="H100" s="441">
        <v>9</v>
      </c>
      <c r="I100" s="441">
        <f t="shared" si="10"/>
        <v>2700</v>
      </c>
      <c r="J100" s="441">
        <v>10</v>
      </c>
      <c r="K100" s="441">
        <f t="shared" si="11"/>
        <v>3000</v>
      </c>
    </row>
    <row r="101" spans="1:11" ht="31.5" customHeight="1" thickBot="1" x14ac:dyDescent="0.4">
      <c r="A101" s="2052" t="s">
        <v>590</v>
      </c>
      <c r="B101" s="2053"/>
      <c r="C101" s="2053"/>
      <c r="D101" s="2053"/>
      <c r="E101" s="2053"/>
      <c r="F101" s="441"/>
      <c r="G101" s="441">
        <f>SUM(G53:G100)</f>
        <v>616846.5</v>
      </c>
      <c r="H101" s="441"/>
      <c r="I101" s="441">
        <f>SUM(I53:I100)</f>
        <v>613527.6</v>
      </c>
      <c r="J101" s="441"/>
      <c r="K101" s="441">
        <f>SUM(K53:K100)</f>
        <v>617327.35</v>
      </c>
    </row>
    <row r="102" spans="1:11" ht="31.5" customHeight="1" thickBot="1" x14ac:dyDescent="0.4">
      <c r="A102" s="657"/>
      <c r="B102" s="658"/>
      <c r="C102" s="659" t="s">
        <v>591</v>
      </c>
      <c r="D102" s="660"/>
      <c r="E102" s="660"/>
      <c r="F102" s="540"/>
      <c r="G102" s="441"/>
      <c r="H102" s="540"/>
      <c r="I102" s="441">
        <f t="shared" si="10"/>
        <v>0</v>
      </c>
      <c r="J102" s="540"/>
      <c r="K102" s="441">
        <f t="shared" si="11"/>
        <v>0</v>
      </c>
    </row>
    <row r="103" spans="1:11" ht="31.5" customHeight="1" thickBot="1" x14ac:dyDescent="0.4">
      <c r="A103" s="661">
        <f>A100+1</f>
        <v>57</v>
      </c>
      <c r="B103" s="661">
        <v>601</v>
      </c>
      <c r="C103" s="662" t="s">
        <v>1388</v>
      </c>
      <c r="D103" s="661" t="s">
        <v>577</v>
      </c>
      <c r="E103" s="663">
        <f>'[5]QTY TAKEOFF'!O107</f>
        <v>60</v>
      </c>
      <c r="F103" s="540">
        <v>140</v>
      </c>
      <c r="G103" s="441">
        <f t="shared" ref="G103:G123" si="12">+F103*E103</f>
        <v>8400</v>
      </c>
      <c r="H103" s="540">
        <v>135</v>
      </c>
      <c r="I103" s="441">
        <f t="shared" si="10"/>
        <v>8100</v>
      </c>
      <c r="J103" s="540">
        <v>125</v>
      </c>
      <c r="K103" s="441">
        <f t="shared" si="11"/>
        <v>7500</v>
      </c>
    </row>
    <row r="104" spans="1:11" ht="31.5" customHeight="1" thickBot="1" x14ac:dyDescent="0.4">
      <c r="A104" s="661">
        <f>A103+1</f>
        <v>58</v>
      </c>
      <c r="B104" s="661">
        <v>602</v>
      </c>
      <c r="C104" s="662" t="s">
        <v>1389</v>
      </c>
      <c r="D104" s="661" t="s">
        <v>563</v>
      </c>
      <c r="E104" s="663">
        <f>'[5]QTY TAKEOFF'!O108</f>
        <v>1</v>
      </c>
      <c r="F104" s="441">
        <v>1100</v>
      </c>
      <c r="G104" s="441">
        <f t="shared" si="12"/>
        <v>1100</v>
      </c>
      <c r="H104" s="441">
        <v>400</v>
      </c>
      <c r="I104" s="441">
        <f t="shared" si="10"/>
        <v>400</v>
      </c>
      <c r="J104" s="441">
        <v>300</v>
      </c>
      <c r="K104" s="441">
        <f t="shared" si="11"/>
        <v>300</v>
      </c>
    </row>
    <row r="105" spans="1:11" ht="31.5" customHeight="1" thickBot="1" x14ac:dyDescent="0.4">
      <c r="A105" s="661">
        <f t="shared" ref="A105:A123" si="13">A104+1</f>
        <v>59</v>
      </c>
      <c r="B105" s="661">
        <v>602</v>
      </c>
      <c r="C105" s="662" t="s">
        <v>1390</v>
      </c>
      <c r="D105" s="661" t="s">
        <v>563</v>
      </c>
      <c r="E105" s="663">
        <f>'[5]QTY TAKEOFF'!O109</f>
        <v>9</v>
      </c>
      <c r="F105" s="540">
        <v>1500</v>
      </c>
      <c r="G105" s="441">
        <f t="shared" si="12"/>
        <v>13500</v>
      </c>
      <c r="H105" s="540">
        <v>2600</v>
      </c>
      <c r="I105" s="441">
        <f t="shared" si="10"/>
        <v>23400</v>
      </c>
      <c r="J105" s="540">
        <v>1500</v>
      </c>
      <c r="K105" s="441">
        <f t="shared" si="11"/>
        <v>13500</v>
      </c>
    </row>
    <row r="106" spans="1:11" ht="31.5" customHeight="1" thickBot="1" x14ac:dyDescent="0.4">
      <c r="A106" s="661">
        <f t="shared" si="13"/>
        <v>60</v>
      </c>
      <c r="B106" s="661">
        <v>602</v>
      </c>
      <c r="C106" s="662" t="s">
        <v>1391</v>
      </c>
      <c r="D106" s="661" t="s">
        <v>563</v>
      </c>
      <c r="E106" s="663">
        <f>'[5]QTY TAKEOFF'!O110</f>
        <v>19</v>
      </c>
      <c r="F106" s="540">
        <v>1200</v>
      </c>
      <c r="G106" s="441">
        <f t="shared" si="12"/>
        <v>22800</v>
      </c>
      <c r="H106" s="540">
        <v>920</v>
      </c>
      <c r="I106" s="441">
        <f t="shared" si="10"/>
        <v>17480</v>
      </c>
      <c r="J106" s="540">
        <v>790</v>
      </c>
      <c r="K106" s="441">
        <f t="shared" si="11"/>
        <v>15010</v>
      </c>
    </row>
    <row r="107" spans="1:11" ht="31.5" customHeight="1" thickBot="1" x14ac:dyDescent="0.4">
      <c r="A107" s="661">
        <f t="shared" si="13"/>
        <v>61</v>
      </c>
      <c r="B107" s="661">
        <v>611</v>
      </c>
      <c r="C107" s="662" t="s">
        <v>1392</v>
      </c>
      <c r="D107" s="661" t="s">
        <v>571</v>
      </c>
      <c r="E107" s="663">
        <f>'[5]QTY TAKEOFF'!O111</f>
        <v>1081</v>
      </c>
      <c r="F107" s="540">
        <v>68</v>
      </c>
      <c r="G107" s="441">
        <f t="shared" si="12"/>
        <v>73508</v>
      </c>
      <c r="H107" s="540">
        <v>61</v>
      </c>
      <c r="I107" s="441">
        <f t="shared" si="10"/>
        <v>65941</v>
      </c>
      <c r="J107" s="540">
        <v>50</v>
      </c>
      <c r="K107" s="441">
        <f t="shared" si="11"/>
        <v>54050</v>
      </c>
    </row>
    <row r="108" spans="1:11" ht="31.5" customHeight="1" thickBot="1" x14ac:dyDescent="0.4">
      <c r="A108" s="661">
        <f t="shared" si="13"/>
        <v>62</v>
      </c>
      <c r="B108" s="661">
        <v>611</v>
      </c>
      <c r="C108" s="662" t="s">
        <v>592</v>
      </c>
      <c r="D108" s="661" t="s">
        <v>571</v>
      </c>
      <c r="E108" s="663">
        <f>'[5]QTY TAKEOFF'!O112</f>
        <v>349</v>
      </c>
      <c r="F108" s="441">
        <v>26</v>
      </c>
      <c r="G108" s="441">
        <f t="shared" si="12"/>
        <v>9074</v>
      </c>
      <c r="H108" s="441">
        <v>25</v>
      </c>
      <c r="I108" s="441">
        <f t="shared" si="10"/>
        <v>8725</v>
      </c>
      <c r="J108" s="441">
        <v>27</v>
      </c>
      <c r="K108" s="441">
        <f t="shared" si="11"/>
        <v>9423</v>
      </c>
    </row>
    <row r="109" spans="1:11" ht="31.5" customHeight="1" thickBot="1" x14ac:dyDescent="0.4">
      <c r="A109" s="661">
        <f t="shared" si="13"/>
        <v>63</v>
      </c>
      <c r="B109" s="661">
        <v>611</v>
      </c>
      <c r="C109" s="662" t="s">
        <v>1393</v>
      </c>
      <c r="D109" s="661" t="s">
        <v>571</v>
      </c>
      <c r="E109" s="663">
        <f>'[5]QTY TAKEOFF'!O113</f>
        <v>324</v>
      </c>
      <c r="F109" s="540">
        <v>42</v>
      </c>
      <c r="G109" s="441">
        <f t="shared" si="12"/>
        <v>13608</v>
      </c>
      <c r="H109" s="540">
        <v>32</v>
      </c>
      <c r="I109" s="441">
        <f t="shared" si="10"/>
        <v>10368</v>
      </c>
      <c r="J109" s="540">
        <v>58</v>
      </c>
      <c r="K109" s="441">
        <f t="shared" si="11"/>
        <v>18792</v>
      </c>
    </row>
    <row r="110" spans="1:11" ht="31.5" customHeight="1" thickBot="1" x14ac:dyDescent="0.4">
      <c r="A110" s="661">
        <f t="shared" si="13"/>
        <v>64</v>
      </c>
      <c r="B110" s="661">
        <v>611</v>
      </c>
      <c r="C110" s="662" t="s">
        <v>1394</v>
      </c>
      <c r="D110" s="661" t="s">
        <v>571</v>
      </c>
      <c r="E110" s="663">
        <f>'[5]QTY TAKEOFF'!O114</f>
        <v>53</v>
      </c>
      <c r="F110" s="540">
        <v>50</v>
      </c>
      <c r="G110" s="441">
        <f t="shared" si="12"/>
        <v>2650</v>
      </c>
      <c r="H110" s="540">
        <v>51</v>
      </c>
      <c r="I110" s="441">
        <f t="shared" si="10"/>
        <v>2703</v>
      </c>
      <c r="J110" s="540">
        <v>78</v>
      </c>
      <c r="K110" s="441">
        <f t="shared" si="11"/>
        <v>4134</v>
      </c>
    </row>
    <row r="111" spans="1:11" ht="31.5" customHeight="1" thickBot="1" x14ac:dyDescent="0.4">
      <c r="A111" s="661">
        <f t="shared" si="13"/>
        <v>65</v>
      </c>
      <c r="B111" s="661">
        <v>611</v>
      </c>
      <c r="C111" s="662" t="s">
        <v>1395</v>
      </c>
      <c r="D111" s="661" t="s">
        <v>571</v>
      </c>
      <c r="E111" s="663">
        <f>'[5]QTY TAKEOFF'!O115</f>
        <v>24</v>
      </c>
      <c r="F111" s="540">
        <v>60</v>
      </c>
      <c r="G111" s="441">
        <f t="shared" si="12"/>
        <v>1440</v>
      </c>
      <c r="H111" s="540">
        <v>78</v>
      </c>
      <c r="I111" s="441">
        <f t="shared" si="10"/>
        <v>1872</v>
      </c>
      <c r="J111" s="540">
        <v>98</v>
      </c>
      <c r="K111" s="441">
        <f t="shared" si="11"/>
        <v>2352</v>
      </c>
    </row>
    <row r="112" spans="1:11" ht="31.5" customHeight="1" thickBot="1" x14ac:dyDescent="0.4">
      <c r="A112" s="661">
        <f t="shared" si="13"/>
        <v>66</v>
      </c>
      <c r="B112" s="661">
        <v>611</v>
      </c>
      <c r="C112" s="662" t="s">
        <v>1396</v>
      </c>
      <c r="D112" s="661" t="s">
        <v>571</v>
      </c>
      <c r="E112" s="663">
        <f>'[5]QTY TAKEOFF'!O116</f>
        <v>649</v>
      </c>
      <c r="F112" s="540">
        <v>58</v>
      </c>
      <c r="G112" s="441">
        <f t="shared" si="12"/>
        <v>37642</v>
      </c>
      <c r="H112" s="540">
        <v>55</v>
      </c>
      <c r="I112" s="441">
        <f t="shared" si="10"/>
        <v>35695</v>
      </c>
      <c r="J112" s="540">
        <v>68</v>
      </c>
      <c r="K112" s="441">
        <f t="shared" si="11"/>
        <v>44132</v>
      </c>
    </row>
    <row r="113" spans="1:11" ht="31.5" customHeight="1" thickBot="1" x14ac:dyDescent="0.4">
      <c r="A113" s="661">
        <f t="shared" si="13"/>
        <v>67</v>
      </c>
      <c r="B113" s="661">
        <v>611</v>
      </c>
      <c r="C113" s="662" t="s">
        <v>1397</v>
      </c>
      <c r="D113" s="661" t="s">
        <v>571</v>
      </c>
      <c r="E113" s="663">
        <f>'[5]QTY TAKEOFF'!O117</f>
        <v>529</v>
      </c>
      <c r="F113" s="540">
        <v>65</v>
      </c>
      <c r="G113" s="441">
        <f t="shared" si="12"/>
        <v>34385</v>
      </c>
      <c r="H113" s="540">
        <v>67</v>
      </c>
      <c r="I113" s="441">
        <f t="shared" si="10"/>
        <v>35443</v>
      </c>
      <c r="J113" s="540">
        <v>78</v>
      </c>
      <c r="K113" s="441">
        <f t="shared" si="11"/>
        <v>41262</v>
      </c>
    </row>
    <row r="114" spans="1:11" ht="31.5" customHeight="1" thickBot="1" x14ac:dyDescent="0.4">
      <c r="A114" s="661">
        <f t="shared" si="13"/>
        <v>68</v>
      </c>
      <c r="B114" s="661">
        <v>611</v>
      </c>
      <c r="C114" s="662" t="s">
        <v>1398</v>
      </c>
      <c r="D114" s="661" t="s">
        <v>571</v>
      </c>
      <c r="E114" s="663">
        <f>'[5]QTY TAKEOFF'!O118</f>
        <v>233</v>
      </c>
      <c r="F114" s="540">
        <v>62</v>
      </c>
      <c r="G114" s="441">
        <f t="shared" si="12"/>
        <v>14446</v>
      </c>
      <c r="H114" s="540">
        <v>78</v>
      </c>
      <c r="I114" s="441">
        <f t="shared" si="10"/>
        <v>18174</v>
      </c>
      <c r="J114" s="540">
        <v>88</v>
      </c>
      <c r="K114" s="441">
        <f t="shared" si="11"/>
        <v>20504</v>
      </c>
    </row>
    <row r="115" spans="1:11" ht="31.5" customHeight="1" thickBot="1" x14ac:dyDescent="0.4">
      <c r="A115" s="661">
        <f t="shared" si="13"/>
        <v>69</v>
      </c>
      <c r="B115" s="661">
        <v>611</v>
      </c>
      <c r="C115" s="662" t="s">
        <v>1399</v>
      </c>
      <c r="D115" s="661" t="s">
        <v>571</v>
      </c>
      <c r="E115" s="663">
        <f>'[5]QTY TAKEOFF'!O119</f>
        <v>277</v>
      </c>
      <c r="F115" s="540">
        <v>94</v>
      </c>
      <c r="G115" s="441">
        <f t="shared" si="12"/>
        <v>26038</v>
      </c>
      <c r="H115" s="540">
        <v>82</v>
      </c>
      <c r="I115" s="441">
        <f t="shared" si="10"/>
        <v>22714</v>
      </c>
      <c r="J115" s="540">
        <v>100</v>
      </c>
      <c r="K115" s="441">
        <f t="shared" si="11"/>
        <v>27700</v>
      </c>
    </row>
    <row r="116" spans="1:11" ht="31.5" customHeight="1" thickBot="1" x14ac:dyDescent="0.4">
      <c r="A116" s="661">
        <f t="shared" si="13"/>
        <v>70</v>
      </c>
      <c r="B116" s="661">
        <v>611</v>
      </c>
      <c r="C116" s="662" t="s">
        <v>1400</v>
      </c>
      <c r="D116" s="661" t="s">
        <v>571</v>
      </c>
      <c r="E116" s="663">
        <f>'[5]QTY TAKEOFF'!O120</f>
        <v>155</v>
      </c>
      <c r="F116" s="540">
        <v>130</v>
      </c>
      <c r="G116" s="441">
        <f t="shared" si="12"/>
        <v>20150</v>
      </c>
      <c r="H116" s="540">
        <v>125</v>
      </c>
      <c r="I116" s="441">
        <f t="shared" si="10"/>
        <v>19375</v>
      </c>
      <c r="J116" s="540">
        <v>120</v>
      </c>
      <c r="K116" s="441">
        <f t="shared" si="11"/>
        <v>18600</v>
      </c>
    </row>
    <row r="117" spans="1:11" ht="31.5" customHeight="1" thickBot="1" x14ac:dyDescent="0.4">
      <c r="A117" s="661">
        <f t="shared" si="13"/>
        <v>71</v>
      </c>
      <c r="B117" s="661">
        <v>611</v>
      </c>
      <c r="C117" s="662" t="s">
        <v>1401</v>
      </c>
      <c r="D117" s="661" t="s">
        <v>571</v>
      </c>
      <c r="E117" s="663">
        <f>'[5]QTY TAKEOFF'!O121</f>
        <v>125</v>
      </c>
      <c r="F117" s="540">
        <v>170</v>
      </c>
      <c r="G117" s="441">
        <f t="shared" si="12"/>
        <v>21250</v>
      </c>
      <c r="H117" s="540">
        <v>175</v>
      </c>
      <c r="I117" s="441">
        <f t="shared" si="10"/>
        <v>21875</v>
      </c>
      <c r="J117" s="540">
        <v>150</v>
      </c>
      <c r="K117" s="441">
        <f t="shared" si="11"/>
        <v>18750</v>
      </c>
    </row>
    <row r="118" spans="1:11" ht="31.5" customHeight="1" thickBot="1" x14ac:dyDescent="0.4">
      <c r="A118" s="661">
        <f t="shared" si="13"/>
        <v>72</v>
      </c>
      <c r="B118" s="661">
        <v>611</v>
      </c>
      <c r="C118" s="662" t="s">
        <v>593</v>
      </c>
      <c r="D118" s="661" t="s">
        <v>563</v>
      </c>
      <c r="E118" s="663">
        <f>'[5]QTY TAKEOFF'!O122</f>
        <v>5</v>
      </c>
      <c r="F118" s="540">
        <v>200</v>
      </c>
      <c r="G118" s="441">
        <f t="shared" si="12"/>
        <v>1000</v>
      </c>
      <c r="H118" s="540">
        <v>550</v>
      </c>
      <c r="I118" s="441">
        <f t="shared" si="10"/>
        <v>2750</v>
      </c>
      <c r="J118" s="540">
        <v>250</v>
      </c>
      <c r="K118" s="441">
        <f t="shared" si="11"/>
        <v>1250</v>
      </c>
    </row>
    <row r="119" spans="1:11" ht="31.5" customHeight="1" thickBot="1" x14ac:dyDescent="0.4">
      <c r="A119" s="661">
        <f t="shared" si="13"/>
        <v>73</v>
      </c>
      <c r="B119" s="661">
        <v>611</v>
      </c>
      <c r="C119" s="662" t="s">
        <v>1402</v>
      </c>
      <c r="D119" s="661" t="s">
        <v>563</v>
      </c>
      <c r="E119" s="663">
        <f>'[5]QTY TAKEOFF'!O123</f>
        <v>16</v>
      </c>
      <c r="F119" s="441">
        <v>1400</v>
      </c>
      <c r="G119" s="441">
        <f t="shared" si="12"/>
        <v>22400</v>
      </c>
      <c r="H119" s="441">
        <v>1350</v>
      </c>
      <c r="I119" s="441">
        <f t="shared" si="10"/>
        <v>21600</v>
      </c>
      <c r="J119" s="441">
        <v>1000</v>
      </c>
      <c r="K119" s="441">
        <f t="shared" si="11"/>
        <v>16000</v>
      </c>
    </row>
    <row r="120" spans="1:11" ht="31.5" customHeight="1" thickBot="1" x14ac:dyDescent="0.4">
      <c r="A120" s="661">
        <f t="shared" si="13"/>
        <v>74</v>
      </c>
      <c r="B120" s="661"/>
      <c r="C120" s="662" t="s">
        <v>1403</v>
      </c>
      <c r="D120" s="661" t="s">
        <v>1404</v>
      </c>
      <c r="E120" s="663">
        <f>'[5]QTY TAKEOFF'!O124</f>
        <v>467</v>
      </c>
      <c r="F120" s="441">
        <v>40</v>
      </c>
      <c r="G120" s="441">
        <f t="shared" si="12"/>
        <v>18680</v>
      </c>
      <c r="H120" s="441">
        <v>38</v>
      </c>
      <c r="I120" s="441">
        <f t="shared" si="10"/>
        <v>17746</v>
      </c>
      <c r="J120" s="441">
        <v>30</v>
      </c>
      <c r="K120" s="441">
        <f t="shared" si="11"/>
        <v>14010</v>
      </c>
    </row>
    <row r="121" spans="1:11" ht="31.5" customHeight="1" thickBot="1" x14ac:dyDescent="0.4">
      <c r="A121" s="661">
        <f t="shared" si="13"/>
        <v>75</v>
      </c>
      <c r="B121" s="661">
        <v>611</v>
      </c>
      <c r="C121" s="662" t="s">
        <v>1405</v>
      </c>
      <c r="D121" s="661" t="s">
        <v>563</v>
      </c>
      <c r="E121" s="663">
        <f>'[5]QTY TAKEOFF'!O125</f>
        <v>4</v>
      </c>
      <c r="F121" s="441">
        <v>2600</v>
      </c>
      <c r="G121" s="441">
        <f t="shared" si="12"/>
        <v>10400</v>
      </c>
      <c r="H121" s="441">
        <v>2700</v>
      </c>
      <c r="I121" s="441">
        <f t="shared" si="10"/>
        <v>10800</v>
      </c>
      <c r="J121" s="441">
        <v>2000</v>
      </c>
      <c r="K121" s="441">
        <f t="shared" si="11"/>
        <v>8000</v>
      </c>
    </row>
    <row r="122" spans="1:11" ht="31.5" customHeight="1" thickBot="1" x14ac:dyDescent="0.4">
      <c r="A122" s="661">
        <f t="shared" si="13"/>
        <v>76</v>
      </c>
      <c r="B122" s="661">
        <v>611</v>
      </c>
      <c r="C122" s="662" t="s">
        <v>1406</v>
      </c>
      <c r="D122" s="661" t="s">
        <v>563</v>
      </c>
      <c r="E122" s="663">
        <f>'[5]QTY TAKEOFF'!O126</f>
        <v>3</v>
      </c>
      <c r="F122" s="441">
        <v>3500</v>
      </c>
      <c r="G122" s="441">
        <f t="shared" si="12"/>
        <v>10500</v>
      </c>
      <c r="H122" s="441">
        <v>3550</v>
      </c>
      <c r="I122" s="441">
        <f t="shared" si="10"/>
        <v>10650</v>
      </c>
      <c r="J122" s="441">
        <v>2700</v>
      </c>
      <c r="K122" s="441">
        <f t="shared" si="11"/>
        <v>8100</v>
      </c>
    </row>
    <row r="123" spans="1:11" ht="31.5" customHeight="1" thickBot="1" x14ac:dyDescent="0.4">
      <c r="A123" s="661">
        <f t="shared" si="13"/>
        <v>77</v>
      </c>
      <c r="B123" s="661">
        <v>611</v>
      </c>
      <c r="C123" s="662" t="s">
        <v>1407</v>
      </c>
      <c r="D123" s="661" t="s">
        <v>563</v>
      </c>
      <c r="E123" s="663">
        <f>'[5]QTY TAKEOFF'!O127</f>
        <v>6</v>
      </c>
      <c r="F123" s="441">
        <v>150</v>
      </c>
      <c r="G123" s="441">
        <f t="shared" si="12"/>
        <v>900</v>
      </c>
      <c r="H123" s="441">
        <v>375</v>
      </c>
      <c r="I123" s="441">
        <f t="shared" si="10"/>
        <v>2250</v>
      </c>
      <c r="J123" s="441">
        <v>95</v>
      </c>
      <c r="K123" s="441">
        <f t="shared" si="11"/>
        <v>570</v>
      </c>
    </row>
    <row r="124" spans="1:11" ht="31.5" customHeight="1" thickBot="1" x14ac:dyDescent="0.4">
      <c r="A124" s="2052" t="s">
        <v>595</v>
      </c>
      <c r="B124" s="2053"/>
      <c r="C124" s="2053"/>
      <c r="D124" s="2053"/>
      <c r="E124" s="2053"/>
      <c r="F124" s="441"/>
      <c r="G124" s="441">
        <f>SUM(G103:G123)</f>
        <v>363871</v>
      </c>
      <c r="H124" s="441"/>
      <c r="I124" s="441">
        <f>SUM(I103:I123)</f>
        <v>358061</v>
      </c>
      <c r="J124" s="441"/>
      <c r="K124" s="441">
        <f>SUM(K103:K123)</f>
        <v>343939</v>
      </c>
    </row>
    <row r="125" spans="1:11" ht="31.5" customHeight="1" thickBot="1" x14ac:dyDescent="0.4">
      <c r="A125" s="657"/>
      <c r="B125" s="658"/>
      <c r="C125" s="659" t="s">
        <v>596</v>
      </c>
      <c r="D125" s="660"/>
      <c r="E125" s="660"/>
      <c r="F125" s="540"/>
      <c r="G125" s="441"/>
      <c r="H125" s="540"/>
      <c r="I125" s="441">
        <f t="shared" si="10"/>
        <v>0</v>
      </c>
      <c r="J125" s="540"/>
      <c r="K125" s="441">
        <f t="shared" si="11"/>
        <v>0</v>
      </c>
    </row>
    <row r="126" spans="1:11" ht="31.5" customHeight="1" thickBot="1" x14ac:dyDescent="0.4">
      <c r="A126" s="661">
        <f>A123+1</f>
        <v>78</v>
      </c>
      <c r="B126" s="661"/>
      <c r="C126" s="662" t="s">
        <v>1408</v>
      </c>
      <c r="D126" s="661" t="s">
        <v>563</v>
      </c>
      <c r="E126" s="663">
        <f>'[5]QTY TAKEOFF'!O131</f>
        <v>2</v>
      </c>
      <c r="F126" s="540">
        <v>90000</v>
      </c>
      <c r="G126" s="441">
        <f t="shared" ref="G126:G139" si="14">+F126*E126</f>
        <v>180000</v>
      </c>
      <c r="H126" s="540">
        <v>96600</v>
      </c>
      <c r="I126" s="441">
        <f t="shared" si="10"/>
        <v>193200</v>
      </c>
      <c r="J126" s="540">
        <v>300000</v>
      </c>
      <c r="K126" s="441">
        <f t="shared" si="11"/>
        <v>600000</v>
      </c>
    </row>
    <row r="127" spans="1:11" ht="31.5" customHeight="1" thickBot="1" x14ac:dyDescent="0.4">
      <c r="A127" s="661">
        <f>A126+1</f>
        <v>79</v>
      </c>
      <c r="B127" s="661"/>
      <c r="C127" s="662" t="s">
        <v>1409</v>
      </c>
      <c r="D127" s="661" t="s">
        <v>571</v>
      </c>
      <c r="E127" s="663">
        <f>'[5]QTY TAKEOFF'!O132</f>
        <v>2869</v>
      </c>
      <c r="F127" s="540">
        <v>34</v>
      </c>
      <c r="G127" s="441">
        <f t="shared" si="14"/>
        <v>97546</v>
      </c>
      <c r="H127" s="540">
        <v>38</v>
      </c>
      <c r="I127" s="441">
        <f t="shared" si="10"/>
        <v>109022</v>
      </c>
      <c r="J127" s="540">
        <v>33</v>
      </c>
      <c r="K127" s="441">
        <f t="shared" si="11"/>
        <v>94677</v>
      </c>
    </row>
    <row r="128" spans="1:11" ht="31.5" customHeight="1" thickBot="1" x14ac:dyDescent="0.4">
      <c r="A128" s="661">
        <f t="shared" ref="A128:A140" si="15">A127+1</f>
        <v>80</v>
      </c>
      <c r="B128" s="661"/>
      <c r="C128" s="662" t="s">
        <v>1410</v>
      </c>
      <c r="D128" s="661" t="s">
        <v>563</v>
      </c>
      <c r="E128" s="663">
        <f>'[5]QTY TAKEOFF'!O133</f>
        <v>2</v>
      </c>
      <c r="F128" s="540">
        <v>6500</v>
      </c>
      <c r="G128" s="441">
        <f t="shared" si="14"/>
        <v>13000</v>
      </c>
      <c r="H128" s="540">
        <v>6200</v>
      </c>
      <c r="I128" s="441">
        <f t="shared" si="10"/>
        <v>12400</v>
      </c>
      <c r="J128" s="540">
        <v>7500</v>
      </c>
      <c r="K128" s="441">
        <f t="shared" si="11"/>
        <v>15000</v>
      </c>
    </row>
    <row r="129" spans="1:11" ht="31.5" customHeight="1" thickBot="1" x14ac:dyDescent="0.4">
      <c r="A129" s="661">
        <f t="shared" si="15"/>
        <v>81</v>
      </c>
      <c r="B129" s="661"/>
      <c r="C129" s="662" t="s">
        <v>1411</v>
      </c>
      <c r="D129" s="661" t="s">
        <v>563</v>
      </c>
      <c r="E129" s="663">
        <f>'[5]QTY TAKEOFF'!O134</f>
        <v>2</v>
      </c>
      <c r="F129" s="540">
        <v>20500</v>
      </c>
      <c r="G129" s="441">
        <f t="shared" si="14"/>
        <v>41000</v>
      </c>
      <c r="H129" s="540">
        <v>37600</v>
      </c>
      <c r="I129" s="441">
        <f t="shared" si="10"/>
        <v>75200</v>
      </c>
      <c r="J129" s="540">
        <v>148000</v>
      </c>
      <c r="K129" s="441">
        <f t="shared" si="11"/>
        <v>296000</v>
      </c>
    </row>
    <row r="130" spans="1:11" ht="31.5" customHeight="1" thickBot="1" x14ac:dyDescent="0.4">
      <c r="A130" s="661">
        <f t="shared" si="15"/>
        <v>82</v>
      </c>
      <c r="B130" s="661"/>
      <c r="C130" s="662" t="s">
        <v>1412</v>
      </c>
      <c r="D130" s="661" t="s">
        <v>571</v>
      </c>
      <c r="E130" s="663">
        <f>'[5]QTY TAKEOFF'!O135</f>
        <v>167</v>
      </c>
      <c r="F130" s="540">
        <v>28</v>
      </c>
      <c r="G130" s="441">
        <f t="shared" si="14"/>
        <v>4676</v>
      </c>
      <c r="H130" s="540">
        <v>35</v>
      </c>
      <c r="I130" s="441">
        <f t="shared" si="10"/>
        <v>5845</v>
      </c>
      <c r="J130" s="540">
        <v>29</v>
      </c>
      <c r="K130" s="441">
        <f t="shared" si="11"/>
        <v>4843</v>
      </c>
    </row>
    <row r="131" spans="1:11" ht="31.5" customHeight="1" thickBot="1" x14ac:dyDescent="0.4">
      <c r="A131" s="661">
        <f t="shared" si="15"/>
        <v>83</v>
      </c>
      <c r="B131" s="661"/>
      <c r="C131" s="662" t="s">
        <v>1413</v>
      </c>
      <c r="D131" s="661" t="s">
        <v>563</v>
      </c>
      <c r="E131" s="663">
        <f>'[5]QTY TAKEOFF'!O136</f>
        <v>1</v>
      </c>
      <c r="F131" s="540">
        <v>2000</v>
      </c>
      <c r="G131" s="441">
        <f t="shared" si="14"/>
        <v>2000</v>
      </c>
      <c r="H131" s="540">
        <v>2500</v>
      </c>
      <c r="I131" s="441">
        <f t="shared" si="10"/>
        <v>2500</v>
      </c>
      <c r="J131" s="540">
        <v>3000</v>
      </c>
      <c r="K131" s="441">
        <f t="shared" si="11"/>
        <v>3000</v>
      </c>
    </row>
    <row r="132" spans="1:11" ht="31.5" customHeight="1" thickBot="1" x14ac:dyDescent="0.4">
      <c r="A132" s="661">
        <f t="shared" si="15"/>
        <v>84</v>
      </c>
      <c r="B132" s="661">
        <v>611</v>
      </c>
      <c r="C132" s="662" t="s">
        <v>597</v>
      </c>
      <c r="D132" s="661" t="s">
        <v>571</v>
      </c>
      <c r="E132" s="663">
        <f>'[5]QTY TAKEOFF'!O137</f>
        <v>582</v>
      </c>
      <c r="F132" s="540">
        <v>30</v>
      </c>
      <c r="G132" s="441">
        <f t="shared" si="14"/>
        <v>17460</v>
      </c>
      <c r="H132" s="540">
        <v>28</v>
      </c>
      <c r="I132" s="441">
        <f t="shared" si="10"/>
        <v>16296</v>
      </c>
      <c r="J132" s="540">
        <v>40</v>
      </c>
      <c r="K132" s="441">
        <f t="shared" si="11"/>
        <v>23280</v>
      </c>
    </row>
    <row r="133" spans="1:11" ht="31.5" customHeight="1" thickBot="1" x14ac:dyDescent="0.4">
      <c r="A133" s="661">
        <f t="shared" si="15"/>
        <v>85</v>
      </c>
      <c r="B133" s="661">
        <v>611</v>
      </c>
      <c r="C133" s="662" t="s">
        <v>1414</v>
      </c>
      <c r="D133" s="661" t="s">
        <v>571</v>
      </c>
      <c r="E133" s="663">
        <f>'[5]QTY TAKEOFF'!O138</f>
        <v>70</v>
      </c>
      <c r="F133" s="540">
        <v>75</v>
      </c>
      <c r="G133" s="441">
        <f t="shared" si="14"/>
        <v>5250</v>
      </c>
      <c r="H133" s="540">
        <v>42</v>
      </c>
      <c r="I133" s="441">
        <f t="shared" si="10"/>
        <v>2940</v>
      </c>
      <c r="J133" s="540">
        <v>45</v>
      </c>
      <c r="K133" s="441">
        <f t="shared" si="11"/>
        <v>3150</v>
      </c>
    </row>
    <row r="134" spans="1:11" ht="31.5" customHeight="1" thickBot="1" x14ac:dyDescent="0.4">
      <c r="A134" s="661">
        <f t="shared" si="15"/>
        <v>86</v>
      </c>
      <c r="B134" s="661">
        <v>611</v>
      </c>
      <c r="C134" s="662" t="s">
        <v>1415</v>
      </c>
      <c r="D134" s="661" t="s">
        <v>571</v>
      </c>
      <c r="E134" s="663">
        <f>'[5]QTY TAKEOFF'!O139</f>
        <v>4463</v>
      </c>
      <c r="F134" s="540">
        <v>90</v>
      </c>
      <c r="G134" s="441">
        <f t="shared" si="14"/>
        <v>401670</v>
      </c>
      <c r="H134" s="540">
        <v>105</v>
      </c>
      <c r="I134" s="441">
        <f t="shared" si="10"/>
        <v>468615</v>
      </c>
      <c r="J134" s="540">
        <v>90</v>
      </c>
      <c r="K134" s="441">
        <f t="shared" si="11"/>
        <v>401670</v>
      </c>
    </row>
    <row r="135" spans="1:11" ht="31.5" customHeight="1" thickBot="1" x14ac:dyDescent="0.4">
      <c r="A135" s="661">
        <f t="shared" si="15"/>
        <v>87</v>
      </c>
      <c r="B135" s="661">
        <v>611</v>
      </c>
      <c r="C135" s="662" t="s">
        <v>1416</v>
      </c>
      <c r="D135" s="661" t="s">
        <v>563</v>
      </c>
      <c r="E135" s="663">
        <f>'[5]QTY TAKEOFF'!O140</f>
        <v>106</v>
      </c>
      <c r="F135" s="540">
        <v>200</v>
      </c>
      <c r="G135" s="441">
        <f t="shared" si="14"/>
        <v>21200</v>
      </c>
      <c r="H135" s="540">
        <v>780</v>
      </c>
      <c r="I135" s="441">
        <f t="shared" si="10"/>
        <v>82680</v>
      </c>
      <c r="J135" s="540">
        <v>40</v>
      </c>
      <c r="K135" s="441">
        <f t="shared" si="11"/>
        <v>4240</v>
      </c>
    </row>
    <row r="136" spans="1:11" ht="31.5" customHeight="1" thickBot="1" x14ac:dyDescent="0.4">
      <c r="A136" s="661">
        <f t="shared" si="15"/>
        <v>88</v>
      </c>
      <c r="B136" s="661">
        <v>611</v>
      </c>
      <c r="C136" s="662" t="s">
        <v>1417</v>
      </c>
      <c r="D136" s="661" t="s">
        <v>571</v>
      </c>
      <c r="E136" s="663">
        <f>'[5]QTY TAKEOFF'!O141</f>
        <v>6866</v>
      </c>
      <c r="F136" s="540">
        <v>40</v>
      </c>
      <c r="G136" s="441">
        <f t="shared" si="14"/>
        <v>274640</v>
      </c>
      <c r="H136" s="540">
        <v>30</v>
      </c>
      <c r="I136" s="441">
        <f t="shared" si="10"/>
        <v>205980</v>
      </c>
      <c r="J136" s="540">
        <v>39</v>
      </c>
      <c r="K136" s="441">
        <f t="shared" si="11"/>
        <v>267774</v>
      </c>
    </row>
    <row r="137" spans="1:11" ht="31.5" customHeight="1" thickBot="1" x14ac:dyDescent="0.4">
      <c r="A137" s="661">
        <f t="shared" si="15"/>
        <v>89</v>
      </c>
      <c r="B137" s="661">
        <v>611</v>
      </c>
      <c r="C137" s="662" t="s">
        <v>1418</v>
      </c>
      <c r="D137" s="661" t="s">
        <v>563</v>
      </c>
      <c r="E137" s="663">
        <f>'[5]QTY TAKEOFF'!O142</f>
        <v>26</v>
      </c>
      <c r="F137" s="540">
        <v>3600</v>
      </c>
      <c r="G137" s="441">
        <f t="shared" si="14"/>
        <v>93600</v>
      </c>
      <c r="H137" s="540">
        <v>3200</v>
      </c>
      <c r="I137" s="441">
        <f t="shared" ref="I137:I200" si="16">H137*E137</f>
        <v>83200</v>
      </c>
      <c r="J137" s="540">
        <v>2750</v>
      </c>
      <c r="K137" s="441">
        <f t="shared" si="11"/>
        <v>71500</v>
      </c>
    </row>
    <row r="138" spans="1:11" ht="31.5" customHeight="1" thickBot="1" x14ac:dyDescent="0.4">
      <c r="A138" s="661">
        <f t="shared" si="15"/>
        <v>90</v>
      </c>
      <c r="B138" s="661">
        <v>611</v>
      </c>
      <c r="C138" s="662" t="s">
        <v>1419</v>
      </c>
      <c r="D138" s="661" t="s">
        <v>563</v>
      </c>
      <c r="E138" s="663">
        <f>'[5]QTY TAKEOFF'!O143</f>
        <v>2</v>
      </c>
      <c r="F138" s="540">
        <v>5000</v>
      </c>
      <c r="G138" s="441">
        <f t="shared" si="14"/>
        <v>10000</v>
      </c>
      <c r="H138" s="540">
        <v>4300</v>
      </c>
      <c r="I138" s="441">
        <f t="shared" si="16"/>
        <v>8600</v>
      </c>
      <c r="J138" s="540">
        <v>5200</v>
      </c>
      <c r="K138" s="441">
        <f t="shared" ref="K138:K201" si="17">J138*E138</f>
        <v>10400</v>
      </c>
    </row>
    <row r="139" spans="1:11" ht="31.5" customHeight="1" thickBot="1" x14ac:dyDescent="0.4">
      <c r="A139" s="661">
        <f t="shared" si="15"/>
        <v>91</v>
      </c>
      <c r="B139" s="661">
        <v>611</v>
      </c>
      <c r="C139" s="662" t="s">
        <v>598</v>
      </c>
      <c r="D139" s="661" t="s">
        <v>563</v>
      </c>
      <c r="E139" s="663">
        <f>'[5]QTY TAKEOFF'!O144</f>
        <v>2</v>
      </c>
      <c r="F139" s="540">
        <v>575</v>
      </c>
      <c r="G139" s="441">
        <f t="shared" si="14"/>
        <v>1150</v>
      </c>
      <c r="H139" s="540">
        <v>600</v>
      </c>
      <c r="I139" s="441">
        <f t="shared" si="16"/>
        <v>1200</v>
      </c>
      <c r="J139" s="540">
        <v>850</v>
      </c>
      <c r="K139" s="441">
        <f t="shared" si="17"/>
        <v>1700</v>
      </c>
    </row>
    <row r="140" spans="1:11" ht="31.5" customHeight="1" thickBot="1" x14ac:dyDescent="0.4">
      <c r="A140" s="661">
        <f t="shared" si="15"/>
        <v>92</v>
      </c>
      <c r="B140" s="661">
        <v>611</v>
      </c>
      <c r="C140" s="662" t="s">
        <v>1420</v>
      </c>
      <c r="D140" s="661" t="s">
        <v>563</v>
      </c>
      <c r="E140" s="663">
        <f>'[5]QTY TAKEOFF'!O145</f>
        <v>0</v>
      </c>
      <c r="F140" s="540"/>
      <c r="G140" s="441"/>
      <c r="H140" s="540">
        <v>0</v>
      </c>
      <c r="I140" s="441">
        <f t="shared" si="16"/>
        <v>0</v>
      </c>
      <c r="J140" s="540">
        <v>0</v>
      </c>
      <c r="K140" s="441">
        <f t="shared" si="17"/>
        <v>0</v>
      </c>
    </row>
    <row r="141" spans="1:11" ht="31.5" customHeight="1" thickBot="1" x14ac:dyDescent="0.4">
      <c r="A141" s="2052" t="s">
        <v>601</v>
      </c>
      <c r="B141" s="2053"/>
      <c r="C141" s="2053"/>
      <c r="D141" s="2053"/>
      <c r="E141" s="2053"/>
      <c r="F141" s="540"/>
      <c r="G141" s="441">
        <f>SUM(G126:G139)</f>
        <v>1163192</v>
      </c>
      <c r="H141" s="441"/>
      <c r="I141" s="441">
        <f>SUM(I126:I139)</f>
        <v>1267678</v>
      </c>
      <c r="J141" s="441"/>
      <c r="K141" s="441">
        <f>SUM(K126:K139)</f>
        <v>1797234</v>
      </c>
    </row>
    <row r="142" spans="1:11" ht="31.5" customHeight="1" thickBot="1" x14ac:dyDescent="0.4">
      <c r="A142" s="657"/>
      <c r="B142" s="658"/>
      <c r="C142" s="659" t="s">
        <v>602</v>
      </c>
      <c r="D142" s="660"/>
      <c r="E142" s="660"/>
      <c r="F142" s="540"/>
      <c r="G142" s="441"/>
      <c r="H142" s="540"/>
      <c r="I142" s="441">
        <f t="shared" si="16"/>
        <v>0</v>
      </c>
      <c r="J142" s="540"/>
      <c r="K142" s="441">
        <f t="shared" si="17"/>
        <v>0</v>
      </c>
    </row>
    <row r="143" spans="1:11" ht="31.5" customHeight="1" thickBot="1" x14ac:dyDescent="0.4">
      <c r="A143" s="661">
        <f>A140+1</f>
        <v>93</v>
      </c>
      <c r="B143" s="661">
        <v>638</v>
      </c>
      <c r="C143" s="662" t="s">
        <v>1421</v>
      </c>
      <c r="D143" s="661" t="s">
        <v>571</v>
      </c>
      <c r="E143" s="663">
        <f>'[5]QTY TAKEOFF'!O148</f>
        <v>1335</v>
      </c>
      <c r="F143" s="540">
        <v>50</v>
      </c>
      <c r="G143" s="441">
        <f t="shared" ref="G143:G164" si="18">+F143*E143</f>
        <v>66750</v>
      </c>
      <c r="H143" s="540">
        <v>41</v>
      </c>
      <c r="I143" s="441">
        <f t="shared" si="16"/>
        <v>54735</v>
      </c>
      <c r="J143" s="540">
        <v>59</v>
      </c>
      <c r="K143" s="441">
        <f t="shared" si="17"/>
        <v>78765</v>
      </c>
    </row>
    <row r="144" spans="1:11" ht="31.5" customHeight="1" thickBot="1" x14ac:dyDescent="0.4">
      <c r="A144" s="661">
        <f>A143+1</f>
        <v>94</v>
      </c>
      <c r="B144" s="661">
        <v>638</v>
      </c>
      <c r="C144" s="662" t="s">
        <v>1422</v>
      </c>
      <c r="D144" s="661" t="s">
        <v>571</v>
      </c>
      <c r="E144" s="663">
        <f>'[5]QTY TAKEOFF'!O149</f>
        <v>4859</v>
      </c>
      <c r="F144" s="540">
        <v>40</v>
      </c>
      <c r="G144" s="441">
        <f t="shared" si="18"/>
        <v>194360</v>
      </c>
      <c r="H144" s="540">
        <v>32</v>
      </c>
      <c r="I144" s="441">
        <f t="shared" si="16"/>
        <v>155488</v>
      </c>
      <c r="J144" s="540">
        <v>55</v>
      </c>
      <c r="K144" s="441">
        <f t="shared" si="17"/>
        <v>267245</v>
      </c>
    </row>
    <row r="145" spans="1:11" ht="31.5" customHeight="1" thickBot="1" x14ac:dyDescent="0.4">
      <c r="A145" s="661">
        <f t="shared" ref="A145:A179" si="19">A144+1</f>
        <v>95</v>
      </c>
      <c r="B145" s="661">
        <v>638</v>
      </c>
      <c r="C145" s="662" t="s">
        <v>991</v>
      </c>
      <c r="D145" s="661" t="s">
        <v>571</v>
      </c>
      <c r="E145" s="663">
        <f>'[5]QTY TAKEOFF'!O150</f>
        <v>0</v>
      </c>
      <c r="F145" s="540"/>
      <c r="G145" s="441">
        <f t="shared" si="18"/>
        <v>0</v>
      </c>
      <c r="H145" s="540">
        <v>0</v>
      </c>
      <c r="I145" s="441">
        <f t="shared" si="16"/>
        <v>0</v>
      </c>
      <c r="J145" s="540">
        <v>0</v>
      </c>
      <c r="K145" s="441">
        <f t="shared" si="17"/>
        <v>0</v>
      </c>
    </row>
    <row r="146" spans="1:11" ht="31.5" customHeight="1" thickBot="1" x14ac:dyDescent="0.4">
      <c r="A146" s="661">
        <f t="shared" si="19"/>
        <v>96</v>
      </c>
      <c r="B146" s="661">
        <v>638</v>
      </c>
      <c r="C146" s="662" t="s">
        <v>1423</v>
      </c>
      <c r="D146" s="661" t="s">
        <v>571</v>
      </c>
      <c r="E146" s="663">
        <f>'[5]QTY TAKEOFF'!O151</f>
        <v>2631</v>
      </c>
      <c r="F146" s="540">
        <v>37</v>
      </c>
      <c r="G146" s="441">
        <f t="shared" si="18"/>
        <v>97347</v>
      </c>
      <c r="H146" s="540">
        <v>28</v>
      </c>
      <c r="I146" s="441">
        <f t="shared" si="16"/>
        <v>73668</v>
      </c>
      <c r="J146" s="540">
        <v>32</v>
      </c>
      <c r="K146" s="441">
        <f t="shared" si="17"/>
        <v>84192</v>
      </c>
    </row>
    <row r="147" spans="1:11" ht="31.5" customHeight="1" thickBot="1" x14ac:dyDescent="0.4">
      <c r="A147" s="661">
        <f t="shared" si="19"/>
        <v>97</v>
      </c>
      <c r="B147" s="661">
        <v>638</v>
      </c>
      <c r="C147" s="662" t="s">
        <v>1424</v>
      </c>
      <c r="D147" s="661" t="s">
        <v>571</v>
      </c>
      <c r="E147" s="663">
        <f>'[5]QTY TAKEOFF'!O152</f>
        <v>159</v>
      </c>
      <c r="F147" s="540">
        <v>20</v>
      </c>
      <c r="G147" s="441">
        <f t="shared" si="18"/>
        <v>3180</v>
      </c>
      <c r="H147" s="540">
        <v>33</v>
      </c>
      <c r="I147" s="441">
        <f t="shared" si="16"/>
        <v>5247</v>
      </c>
      <c r="J147" s="540">
        <v>30</v>
      </c>
      <c r="K147" s="441">
        <f t="shared" si="17"/>
        <v>4770</v>
      </c>
    </row>
    <row r="148" spans="1:11" ht="31.5" customHeight="1" thickBot="1" x14ac:dyDescent="0.4">
      <c r="A148" s="661">
        <f t="shared" si="19"/>
        <v>98</v>
      </c>
      <c r="B148" s="661">
        <v>638</v>
      </c>
      <c r="C148" s="662" t="s">
        <v>1425</v>
      </c>
      <c r="D148" s="661" t="s">
        <v>563</v>
      </c>
      <c r="E148" s="663">
        <f>'[5]QTY TAKEOFF'!O153</f>
        <v>2</v>
      </c>
      <c r="F148" s="540">
        <v>1500</v>
      </c>
      <c r="G148" s="441">
        <f t="shared" si="18"/>
        <v>3000</v>
      </c>
      <c r="H148" s="540">
        <v>1130</v>
      </c>
      <c r="I148" s="441">
        <f t="shared" si="16"/>
        <v>2260</v>
      </c>
      <c r="J148" s="540">
        <v>1500</v>
      </c>
      <c r="K148" s="441">
        <f t="shared" si="17"/>
        <v>3000</v>
      </c>
    </row>
    <row r="149" spans="1:11" ht="31.5" customHeight="1" thickBot="1" x14ac:dyDescent="0.4">
      <c r="A149" s="661">
        <f t="shared" si="19"/>
        <v>99</v>
      </c>
      <c r="B149" s="661">
        <v>638</v>
      </c>
      <c r="C149" s="662" t="s">
        <v>1426</v>
      </c>
      <c r="D149" s="661" t="s">
        <v>563</v>
      </c>
      <c r="E149" s="663">
        <f>'[5]QTY TAKEOFF'!O154</f>
        <v>15</v>
      </c>
      <c r="F149" s="540">
        <v>825</v>
      </c>
      <c r="G149" s="441">
        <f t="shared" si="18"/>
        <v>12375</v>
      </c>
      <c r="H149" s="540">
        <v>740</v>
      </c>
      <c r="I149" s="441">
        <f t="shared" si="16"/>
        <v>11100</v>
      </c>
      <c r="J149" s="540">
        <v>900</v>
      </c>
      <c r="K149" s="441">
        <f t="shared" si="17"/>
        <v>13500</v>
      </c>
    </row>
    <row r="150" spans="1:11" ht="31.5" customHeight="1" thickBot="1" x14ac:dyDescent="0.4">
      <c r="A150" s="661">
        <f t="shared" si="19"/>
        <v>100</v>
      </c>
      <c r="B150" s="661">
        <v>638</v>
      </c>
      <c r="C150" s="662" t="s">
        <v>991</v>
      </c>
      <c r="D150" s="661" t="s">
        <v>563</v>
      </c>
      <c r="E150" s="663">
        <f>'[5]QTY TAKEOFF'!O155</f>
        <v>0</v>
      </c>
      <c r="F150" s="540"/>
      <c r="G150" s="441">
        <f t="shared" si="18"/>
        <v>0</v>
      </c>
      <c r="H150" s="540">
        <v>0</v>
      </c>
      <c r="I150" s="441">
        <f t="shared" si="16"/>
        <v>0</v>
      </c>
      <c r="J150" s="540">
        <v>0</v>
      </c>
      <c r="K150" s="441">
        <f t="shared" si="17"/>
        <v>0</v>
      </c>
    </row>
    <row r="151" spans="1:11" ht="31.5" customHeight="1" thickBot="1" x14ac:dyDescent="0.4">
      <c r="A151" s="661">
        <f t="shared" si="19"/>
        <v>101</v>
      </c>
      <c r="B151" s="661">
        <v>638</v>
      </c>
      <c r="C151" s="662" t="s">
        <v>1427</v>
      </c>
      <c r="D151" s="661" t="s">
        <v>563</v>
      </c>
      <c r="E151" s="663">
        <f>'[5]QTY TAKEOFF'!O156</f>
        <v>8</v>
      </c>
      <c r="F151" s="540">
        <v>550</v>
      </c>
      <c r="G151" s="441">
        <f t="shared" si="18"/>
        <v>4400</v>
      </c>
      <c r="H151" s="540">
        <v>600</v>
      </c>
      <c r="I151" s="441">
        <f t="shared" si="16"/>
        <v>4800</v>
      </c>
      <c r="J151" s="540">
        <v>550</v>
      </c>
      <c r="K151" s="441">
        <f t="shared" si="17"/>
        <v>4400</v>
      </c>
    </row>
    <row r="152" spans="1:11" ht="31.5" customHeight="1" thickBot="1" x14ac:dyDescent="0.4">
      <c r="A152" s="661">
        <f t="shared" si="19"/>
        <v>102</v>
      </c>
      <c r="B152" s="661">
        <v>638</v>
      </c>
      <c r="C152" s="662" t="s">
        <v>1428</v>
      </c>
      <c r="D152" s="661" t="s">
        <v>563</v>
      </c>
      <c r="E152" s="663">
        <f>'[5]QTY TAKEOFF'!O157</f>
        <v>3</v>
      </c>
      <c r="F152" s="540">
        <v>180</v>
      </c>
      <c r="G152" s="441">
        <f t="shared" si="18"/>
        <v>540</v>
      </c>
      <c r="H152" s="540">
        <v>300</v>
      </c>
      <c r="I152" s="441">
        <f t="shared" si="16"/>
        <v>900</v>
      </c>
      <c r="J152" s="540">
        <v>300</v>
      </c>
      <c r="K152" s="441">
        <f t="shared" si="17"/>
        <v>900</v>
      </c>
    </row>
    <row r="153" spans="1:11" ht="31.5" customHeight="1" thickBot="1" x14ac:dyDescent="0.4">
      <c r="A153" s="661">
        <f t="shared" si="19"/>
        <v>103</v>
      </c>
      <c r="B153" s="661">
        <v>638</v>
      </c>
      <c r="C153" s="662" t="s">
        <v>1429</v>
      </c>
      <c r="D153" s="661" t="s">
        <v>563</v>
      </c>
      <c r="E153" s="663">
        <f>'[5]QTY TAKEOFF'!O158</f>
        <v>15</v>
      </c>
      <c r="F153" s="540">
        <v>200</v>
      </c>
      <c r="G153" s="441">
        <f t="shared" si="18"/>
        <v>3000</v>
      </c>
      <c r="H153" s="540">
        <v>160</v>
      </c>
      <c r="I153" s="441">
        <f t="shared" si="16"/>
        <v>2400</v>
      </c>
      <c r="J153" s="540">
        <v>35</v>
      </c>
      <c r="K153" s="441">
        <f t="shared" si="17"/>
        <v>525</v>
      </c>
    </row>
    <row r="154" spans="1:11" ht="31.5" customHeight="1" thickBot="1" x14ac:dyDescent="0.4">
      <c r="A154" s="661">
        <f t="shared" si="19"/>
        <v>104</v>
      </c>
      <c r="B154" s="661">
        <v>638</v>
      </c>
      <c r="C154" s="662" t="s">
        <v>1430</v>
      </c>
      <c r="D154" s="661" t="s">
        <v>563</v>
      </c>
      <c r="E154" s="663">
        <f>'[5]QTY TAKEOFF'!O159</f>
        <v>5</v>
      </c>
      <c r="F154" s="540">
        <v>180</v>
      </c>
      <c r="G154" s="441">
        <f t="shared" si="18"/>
        <v>900</v>
      </c>
      <c r="H154" s="540">
        <v>85</v>
      </c>
      <c r="I154" s="441">
        <f t="shared" si="16"/>
        <v>425</v>
      </c>
      <c r="J154" s="540">
        <v>30</v>
      </c>
      <c r="K154" s="441">
        <f t="shared" si="17"/>
        <v>150</v>
      </c>
    </row>
    <row r="155" spans="1:11" ht="31.5" customHeight="1" thickBot="1" x14ac:dyDescent="0.4">
      <c r="A155" s="661">
        <f t="shared" si="19"/>
        <v>105</v>
      </c>
      <c r="B155" s="661">
        <v>638</v>
      </c>
      <c r="C155" s="662" t="s">
        <v>1431</v>
      </c>
      <c r="D155" s="661" t="s">
        <v>563</v>
      </c>
      <c r="E155" s="663">
        <f>'[5]QTY TAKEOFF'!O160</f>
        <v>1</v>
      </c>
      <c r="F155" s="540">
        <v>80</v>
      </c>
      <c r="G155" s="441">
        <f t="shared" si="18"/>
        <v>80</v>
      </c>
      <c r="H155" s="540">
        <v>100</v>
      </c>
      <c r="I155" s="441">
        <f t="shared" si="16"/>
        <v>100</v>
      </c>
      <c r="J155" s="540">
        <v>30</v>
      </c>
      <c r="K155" s="441">
        <f t="shared" si="17"/>
        <v>30</v>
      </c>
    </row>
    <row r="156" spans="1:11" ht="31.5" customHeight="1" thickBot="1" x14ac:dyDescent="0.4">
      <c r="A156" s="661">
        <f t="shared" si="19"/>
        <v>106</v>
      </c>
      <c r="B156" s="661">
        <v>638</v>
      </c>
      <c r="C156" s="662" t="s">
        <v>1432</v>
      </c>
      <c r="D156" s="661" t="s">
        <v>563</v>
      </c>
      <c r="E156" s="663">
        <f>'[5]QTY TAKEOFF'!O161</f>
        <v>3</v>
      </c>
      <c r="F156" s="540">
        <v>275</v>
      </c>
      <c r="G156" s="441">
        <f t="shared" si="18"/>
        <v>825</v>
      </c>
      <c r="H156" s="540">
        <v>300</v>
      </c>
      <c r="I156" s="441">
        <f t="shared" si="16"/>
        <v>900</v>
      </c>
      <c r="J156" s="540">
        <v>225</v>
      </c>
      <c r="K156" s="441">
        <f t="shared" si="17"/>
        <v>675</v>
      </c>
    </row>
    <row r="157" spans="1:11" ht="31.5" customHeight="1" thickBot="1" x14ac:dyDescent="0.4">
      <c r="A157" s="661">
        <f t="shared" si="19"/>
        <v>107</v>
      </c>
      <c r="B157" s="661">
        <v>638</v>
      </c>
      <c r="C157" s="662" t="s">
        <v>1433</v>
      </c>
      <c r="D157" s="661" t="s">
        <v>563</v>
      </c>
      <c r="E157" s="663">
        <f>'[5]QTY TAKEOFF'!O162</f>
        <v>13</v>
      </c>
      <c r="F157" s="540">
        <v>200</v>
      </c>
      <c r="G157" s="441">
        <f t="shared" si="18"/>
        <v>2600</v>
      </c>
      <c r="H157" s="540">
        <v>160</v>
      </c>
      <c r="I157" s="441">
        <f t="shared" si="16"/>
        <v>2080</v>
      </c>
      <c r="J157" s="540">
        <v>30</v>
      </c>
      <c r="K157" s="441">
        <f t="shared" si="17"/>
        <v>390</v>
      </c>
    </row>
    <row r="158" spans="1:11" ht="31.5" customHeight="1" thickBot="1" x14ac:dyDescent="0.4">
      <c r="A158" s="661">
        <f t="shared" si="19"/>
        <v>108</v>
      </c>
      <c r="B158" s="661">
        <v>638</v>
      </c>
      <c r="C158" s="662" t="s">
        <v>991</v>
      </c>
      <c r="D158" s="661" t="s">
        <v>563</v>
      </c>
      <c r="E158" s="663">
        <f>'[5]QTY TAKEOFF'!O163</f>
        <v>0</v>
      </c>
      <c r="F158" s="540"/>
      <c r="G158" s="441">
        <f t="shared" si="18"/>
        <v>0</v>
      </c>
      <c r="H158" s="540">
        <v>0</v>
      </c>
      <c r="I158" s="441">
        <f t="shared" si="16"/>
        <v>0</v>
      </c>
      <c r="J158" s="540">
        <v>0</v>
      </c>
      <c r="K158" s="441">
        <f t="shared" si="17"/>
        <v>0</v>
      </c>
    </row>
    <row r="159" spans="1:11" ht="31.5" customHeight="1" thickBot="1" x14ac:dyDescent="0.4">
      <c r="A159" s="661">
        <f t="shared" si="19"/>
        <v>109</v>
      </c>
      <c r="B159" s="661">
        <v>638</v>
      </c>
      <c r="C159" s="662" t="s">
        <v>1434</v>
      </c>
      <c r="D159" s="661" t="s">
        <v>563</v>
      </c>
      <c r="E159" s="663">
        <f>'[5]QTY TAKEOFF'!O164</f>
        <v>7</v>
      </c>
      <c r="F159" s="540">
        <v>190</v>
      </c>
      <c r="G159" s="441">
        <f t="shared" si="18"/>
        <v>1330</v>
      </c>
      <c r="H159" s="540">
        <v>80</v>
      </c>
      <c r="I159" s="441">
        <f t="shared" si="16"/>
        <v>560</v>
      </c>
      <c r="J159" s="540">
        <v>30</v>
      </c>
      <c r="K159" s="441">
        <f t="shared" si="17"/>
        <v>210</v>
      </c>
    </row>
    <row r="160" spans="1:11" ht="31.5" customHeight="1" thickBot="1" x14ac:dyDescent="0.4">
      <c r="A160" s="661">
        <f t="shared" si="19"/>
        <v>110</v>
      </c>
      <c r="B160" s="661">
        <v>638</v>
      </c>
      <c r="C160" s="662" t="s">
        <v>1435</v>
      </c>
      <c r="D160" s="661" t="s">
        <v>563</v>
      </c>
      <c r="E160" s="663">
        <f>'[5]QTY TAKEOFF'!O165</f>
        <v>11</v>
      </c>
      <c r="F160" s="540">
        <v>275</v>
      </c>
      <c r="G160" s="441">
        <f t="shared" si="18"/>
        <v>3025</v>
      </c>
      <c r="H160" s="540">
        <v>300</v>
      </c>
      <c r="I160" s="441">
        <f t="shared" si="16"/>
        <v>3300</v>
      </c>
      <c r="J160" s="540">
        <v>300</v>
      </c>
      <c r="K160" s="441">
        <f t="shared" si="17"/>
        <v>3300</v>
      </c>
    </row>
    <row r="161" spans="1:11" ht="31.5" customHeight="1" thickBot="1" x14ac:dyDescent="0.4">
      <c r="A161" s="661">
        <f t="shared" si="19"/>
        <v>111</v>
      </c>
      <c r="B161" s="661">
        <v>638</v>
      </c>
      <c r="C161" s="662" t="s">
        <v>1436</v>
      </c>
      <c r="D161" s="661" t="s">
        <v>563</v>
      </c>
      <c r="E161" s="663">
        <f>'[5]QTY TAKEOFF'!O166</f>
        <v>9</v>
      </c>
      <c r="F161" s="540">
        <v>200</v>
      </c>
      <c r="G161" s="441">
        <f t="shared" si="18"/>
        <v>1800</v>
      </c>
      <c r="H161" s="540">
        <v>150</v>
      </c>
      <c r="I161" s="441">
        <f t="shared" si="16"/>
        <v>1350</v>
      </c>
      <c r="J161" s="540">
        <v>30</v>
      </c>
      <c r="K161" s="441">
        <f t="shared" si="17"/>
        <v>270</v>
      </c>
    </row>
    <row r="162" spans="1:11" ht="31.5" customHeight="1" thickBot="1" x14ac:dyDescent="0.4">
      <c r="A162" s="661">
        <f t="shared" si="19"/>
        <v>112</v>
      </c>
      <c r="B162" s="661">
        <v>638</v>
      </c>
      <c r="C162" s="662" t="s">
        <v>1437</v>
      </c>
      <c r="D162" s="661" t="s">
        <v>563</v>
      </c>
      <c r="E162" s="663">
        <f>'[5]QTY TAKEOFF'!O167</f>
        <v>17</v>
      </c>
      <c r="F162" s="540">
        <v>180</v>
      </c>
      <c r="G162" s="441">
        <f t="shared" si="18"/>
        <v>3060</v>
      </c>
      <c r="H162" s="540">
        <v>65</v>
      </c>
      <c r="I162" s="441">
        <f t="shared" si="16"/>
        <v>1105</v>
      </c>
      <c r="J162" s="540">
        <v>22</v>
      </c>
      <c r="K162" s="441">
        <f t="shared" si="17"/>
        <v>374</v>
      </c>
    </row>
    <row r="163" spans="1:11" ht="31.5" customHeight="1" thickBot="1" x14ac:dyDescent="0.4">
      <c r="A163" s="661">
        <f t="shared" si="19"/>
        <v>113</v>
      </c>
      <c r="B163" s="661">
        <v>638</v>
      </c>
      <c r="C163" s="662" t="s">
        <v>1438</v>
      </c>
      <c r="D163" s="661" t="s">
        <v>563</v>
      </c>
      <c r="E163" s="663">
        <f>'[5]QTY TAKEOFF'!O168</f>
        <v>5</v>
      </c>
      <c r="F163" s="540">
        <v>60</v>
      </c>
      <c r="G163" s="441">
        <f t="shared" si="18"/>
        <v>300</v>
      </c>
      <c r="H163" s="540">
        <v>65</v>
      </c>
      <c r="I163" s="441">
        <f t="shared" si="16"/>
        <v>325</v>
      </c>
      <c r="J163" s="540">
        <v>20</v>
      </c>
      <c r="K163" s="441">
        <f t="shared" si="17"/>
        <v>100</v>
      </c>
    </row>
    <row r="164" spans="1:11" ht="31.5" customHeight="1" thickBot="1" x14ac:dyDescent="0.4">
      <c r="A164" s="661">
        <f t="shared" si="19"/>
        <v>114</v>
      </c>
      <c r="B164" s="661">
        <v>638</v>
      </c>
      <c r="C164" s="662" t="s">
        <v>1439</v>
      </c>
      <c r="D164" s="661" t="s">
        <v>563</v>
      </c>
      <c r="E164" s="663">
        <f>'[5]QTY TAKEOFF'!O169</f>
        <v>1</v>
      </c>
      <c r="F164" s="540">
        <v>825</v>
      </c>
      <c r="G164" s="441">
        <f t="shared" si="18"/>
        <v>825</v>
      </c>
      <c r="H164" s="540">
        <v>425</v>
      </c>
      <c r="I164" s="441">
        <f t="shared" si="16"/>
        <v>425</v>
      </c>
      <c r="J164" s="540">
        <v>500</v>
      </c>
      <c r="K164" s="441">
        <f t="shared" si="17"/>
        <v>500</v>
      </c>
    </row>
    <row r="165" spans="1:11" ht="31.5" customHeight="1" thickBot="1" x14ac:dyDescent="0.4">
      <c r="A165" s="661">
        <f t="shared" si="19"/>
        <v>115</v>
      </c>
      <c r="B165" s="661">
        <v>638</v>
      </c>
      <c r="C165" s="662" t="s">
        <v>991</v>
      </c>
      <c r="D165" s="661" t="s">
        <v>563</v>
      </c>
      <c r="E165" s="663">
        <f>'[5]QTY TAKEOFF'!O170</f>
        <v>0</v>
      </c>
      <c r="F165" s="540"/>
      <c r="G165" s="441"/>
      <c r="H165" s="540">
        <v>0</v>
      </c>
      <c r="I165" s="441">
        <f t="shared" si="16"/>
        <v>0</v>
      </c>
      <c r="J165" s="540">
        <v>0</v>
      </c>
      <c r="K165" s="441">
        <f t="shared" si="17"/>
        <v>0</v>
      </c>
    </row>
    <row r="166" spans="1:11" ht="31.5" customHeight="1" thickBot="1" x14ac:dyDescent="0.4">
      <c r="A166" s="661">
        <f t="shared" si="19"/>
        <v>116</v>
      </c>
      <c r="B166" s="661">
        <v>638</v>
      </c>
      <c r="C166" s="662" t="s">
        <v>1440</v>
      </c>
      <c r="D166" s="661" t="s">
        <v>563</v>
      </c>
      <c r="E166" s="663">
        <f>'[5]QTY TAKEOFF'!O171</f>
        <v>1</v>
      </c>
      <c r="F166" s="540">
        <v>725</v>
      </c>
      <c r="G166" s="441">
        <f t="shared" ref="G166:G179" si="20">+F166*E166</f>
        <v>725</v>
      </c>
      <c r="H166" s="540">
        <v>420</v>
      </c>
      <c r="I166" s="441">
        <f t="shared" si="16"/>
        <v>420</v>
      </c>
      <c r="J166" s="540">
        <v>350</v>
      </c>
      <c r="K166" s="441">
        <f t="shared" si="17"/>
        <v>350</v>
      </c>
    </row>
    <row r="167" spans="1:11" ht="31.5" customHeight="1" thickBot="1" x14ac:dyDescent="0.4">
      <c r="A167" s="661">
        <f t="shared" si="19"/>
        <v>117</v>
      </c>
      <c r="B167" s="661">
        <v>638</v>
      </c>
      <c r="C167" s="662" t="s">
        <v>1441</v>
      </c>
      <c r="D167" s="661" t="s">
        <v>563</v>
      </c>
      <c r="E167" s="663">
        <f>'[5]QTY TAKEOFF'!O172</f>
        <v>7</v>
      </c>
      <c r="F167" s="540">
        <v>725</v>
      </c>
      <c r="G167" s="441">
        <f t="shared" si="20"/>
        <v>5075</v>
      </c>
      <c r="H167" s="540">
        <v>210</v>
      </c>
      <c r="I167" s="441">
        <f t="shared" si="16"/>
        <v>1470</v>
      </c>
      <c r="J167" s="540">
        <v>125</v>
      </c>
      <c r="K167" s="441">
        <f t="shared" si="17"/>
        <v>875</v>
      </c>
    </row>
    <row r="168" spans="1:11" ht="31.5" customHeight="1" thickBot="1" x14ac:dyDescent="0.4">
      <c r="A168" s="661">
        <f t="shared" si="19"/>
        <v>118</v>
      </c>
      <c r="B168" s="661">
        <v>638</v>
      </c>
      <c r="C168" s="662" t="s">
        <v>1442</v>
      </c>
      <c r="D168" s="661" t="s">
        <v>563</v>
      </c>
      <c r="E168" s="663">
        <f>'[5]QTY TAKEOFF'!O173</f>
        <v>7</v>
      </c>
      <c r="F168" s="540">
        <v>566</v>
      </c>
      <c r="G168" s="441">
        <f t="shared" si="20"/>
        <v>3962</v>
      </c>
      <c r="H168" s="540">
        <v>310</v>
      </c>
      <c r="I168" s="441">
        <f t="shared" si="16"/>
        <v>2170</v>
      </c>
      <c r="J168" s="540">
        <v>140</v>
      </c>
      <c r="K168" s="441">
        <f t="shared" si="17"/>
        <v>980</v>
      </c>
    </row>
    <row r="169" spans="1:11" ht="31.5" customHeight="1" thickBot="1" x14ac:dyDescent="0.4">
      <c r="A169" s="661">
        <f t="shared" si="19"/>
        <v>119</v>
      </c>
      <c r="B169" s="661">
        <v>638</v>
      </c>
      <c r="C169" s="662" t="s">
        <v>1443</v>
      </c>
      <c r="D169" s="661" t="s">
        <v>563</v>
      </c>
      <c r="E169" s="663">
        <f>'[5]QTY TAKEOFF'!O174</f>
        <v>2</v>
      </c>
      <c r="F169" s="540">
        <v>325</v>
      </c>
      <c r="G169" s="441">
        <f t="shared" si="20"/>
        <v>650</v>
      </c>
      <c r="H169" s="540">
        <v>160</v>
      </c>
      <c r="I169" s="441">
        <f t="shared" si="16"/>
        <v>320</v>
      </c>
      <c r="J169" s="540">
        <v>50</v>
      </c>
      <c r="K169" s="441">
        <f t="shared" si="17"/>
        <v>100</v>
      </c>
    </row>
    <row r="170" spans="1:11" ht="31.5" customHeight="1" thickBot="1" x14ac:dyDescent="0.4">
      <c r="A170" s="661">
        <f t="shared" si="19"/>
        <v>120</v>
      </c>
      <c r="B170" s="661">
        <v>638</v>
      </c>
      <c r="C170" s="662" t="s">
        <v>1444</v>
      </c>
      <c r="D170" s="661" t="s">
        <v>563</v>
      </c>
      <c r="E170" s="663">
        <f>'[5]QTY TAKEOFF'!O175</f>
        <v>1</v>
      </c>
      <c r="F170" s="540">
        <v>24000</v>
      </c>
      <c r="G170" s="441">
        <f t="shared" si="20"/>
        <v>24000</v>
      </c>
      <c r="H170" s="540">
        <v>32000</v>
      </c>
      <c r="I170" s="441">
        <f t="shared" si="16"/>
        <v>32000</v>
      </c>
      <c r="J170" s="540">
        <v>6000</v>
      </c>
      <c r="K170" s="441">
        <f t="shared" si="17"/>
        <v>6000</v>
      </c>
    </row>
    <row r="171" spans="1:11" ht="31.5" customHeight="1" thickBot="1" x14ac:dyDescent="0.4">
      <c r="A171" s="661">
        <f t="shared" si="19"/>
        <v>121</v>
      </c>
      <c r="B171" s="661">
        <v>638</v>
      </c>
      <c r="C171" s="662" t="s">
        <v>1445</v>
      </c>
      <c r="D171" s="661" t="s">
        <v>563</v>
      </c>
      <c r="E171" s="663">
        <f>'[5]QTY TAKEOFF'!O176</f>
        <v>106</v>
      </c>
      <c r="F171" s="540">
        <v>1100</v>
      </c>
      <c r="G171" s="441">
        <f t="shared" si="20"/>
        <v>116600</v>
      </c>
      <c r="H171" s="540">
        <v>1120</v>
      </c>
      <c r="I171" s="441">
        <f t="shared" si="16"/>
        <v>118720</v>
      </c>
      <c r="J171" s="540">
        <v>1100</v>
      </c>
      <c r="K171" s="441">
        <f t="shared" si="17"/>
        <v>116600</v>
      </c>
    </row>
    <row r="172" spans="1:11" ht="31.5" customHeight="1" thickBot="1" x14ac:dyDescent="0.4">
      <c r="A172" s="661">
        <f t="shared" si="19"/>
        <v>122</v>
      </c>
      <c r="B172" s="661">
        <v>638</v>
      </c>
      <c r="C172" s="662" t="s">
        <v>1446</v>
      </c>
      <c r="D172" s="661" t="s">
        <v>563</v>
      </c>
      <c r="E172" s="663">
        <f>'[5]QTY TAKEOFF'!O177</f>
        <v>7</v>
      </c>
      <c r="F172" s="540">
        <v>2000</v>
      </c>
      <c r="G172" s="441">
        <f t="shared" si="20"/>
        <v>14000</v>
      </c>
      <c r="H172" s="540">
        <v>1400</v>
      </c>
      <c r="I172" s="441">
        <f t="shared" si="16"/>
        <v>9800</v>
      </c>
      <c r="J172" s="540">
        <v>2000</v>
      </c>
      <c r="K172" s="441">
        <f t="shared" si="17"/>
        <v>14000</v>
      </c>
    </row>
    <row r="173" spans="1:11" ht="31.5" customHeight="1" thickBot="1" x14ac:dyDescent="0.4">
      <c r="A173" s="661">
        <f t="shared" si="19"/>
        <v>123</v>
      </c>
      <c r="B173" s="661"/>
      <c r="C173" s="662" t="s">
        <v>1447</v>
      </c>
      <c r="D173" s="661" t="s">
        <v>563</v>
      </c>
      <c r="E173" s="663">
        <f>'[5]QTY TAKEOFF'!O178</f>
        <v>1</v>
      </c>
      <c r="F173" s="540">
        <v>2400</v>
      </c>
      <c r="G173" s="441">
        <f t="shared" si="20"/>
        <v>2400</v>
      </c>
      <c r="H173" s="540">
        <v>3900</v>
      </c>
      <c r="I173" s="441">
        <f t="shared" si="16"/>
        <v>3900</v>
      </c>
      <c r="J173" s="540">
        <v>695</v>
      </c>
      <c r="K173" s="441">
        <f t="shared" si="17"/>
        <v>695</v>
      </c>
    </row>
    <row r="174" spans="1:11" ht="31.5" customHeight="1" thickBot="1" x14ac:dyDescent="0.4">
      <c r="A174" s="661">
        <f t="shared" si="19"/>
        <v>124</v>
      </c>
      <c r="B174" s="661">
        <v>638</v>
      </c>
      <c r="C174" s="662" t="s">
        <v>1448</v>
      </c>
      <c r="D174" s="661" t="s">
        <v>571</v>
      </c>
      <c r="E174" s="663">
        <f>'[5]QTY TAKEOFF'!O179</f>
        <v>97</v>
      </c>
      <c r="F174" s="540">
        <v>33</v>
      </c>
      <c r="G174" s="441">
        <f t="shared" si="20"/>
        <v>3201</v>
      </c>
      <c r="H174" s="540">
        <v>34</v>
      </c>
      <c r="I174" s="441">
        <f t="shared" si="16"/>
        <v>3298</v>
      </c>
      <c r="J174" s="540">
        <v>151</v>
      </c>
      <c r="K174" s="441">
        <f t="shared" si="17"/>
        <v>14647</v>
      </c>
    </row>
    <row r="175" spans="1:11" ht="31.5" customHeight="1" thickBot="1" x14ac:dyDescent="0.4">
      <c r="A175" s="661">
        <f t="shared" si="19"/>
        <v>125</v>
      </c>
      <c r="B175" s="661">
        <v>638</v>
      </c>
      <c r="C175" s="662" t="s">
        <v>1449</v>
      </c>
      <c r="D175" s="661" t="s">
        <v>571</v>
      </c>
      <c r="E175" s="663">
        <f>'[5]QTY TAKEOFF'!O180</f>
        <v>459</v>
      </c>
      <c r="F175" s="540">
        <v>23</v>
      </c>
      <c r="G175" s="441">
        <f t="shared" si="20"/>
        <v>10557</v>
      </c>
      <c r="H175" s="540">
        <v>19</v>
      </c>
      <c r="I175" s="441">
        <f t="shared" si="16"/>
        <v>8721</v>
      </c>
      <c r="J175" s="540">
        <v>26</v>
      </c>
      <c r="K175" s="441">
        <f t="shared" si="17"/>
        <v>11934</v>
      </c>
    </row>
    <row r="176" spans="1:11" ht="31.5" customHeight="1" thickBot="1" x14ac:dyDescent="0.4">
      <c r="A176" s="661">
        <f t="shared" si="19"/>
        <v>126</v>
      </c>
      <c r="B176" s="661">
        <v>638</v>
      </c>
      <c r="C176" s="662" t="s">
        <v>1450</v>
      </c>
      <c r="D176" s="661" t="s">
        <v>571</v>
      </c>
      <c r="E176" s="663">
        <f>'[5]QTY TAKEOFF'!O181</f>
        <v>4159</v>
      </c>
      <c r="F176" s="540">
        <v>32</v>
      </c>
      <c r="G176" s="441">
        <f t="shared" si="20"/>
        <v>133088</v>
      </c>
      <c r="H176" s="540">
        <v>19</v>
      </c>
      <c r="I176" s="441">
        <f t="shared" si="16"/>
        <v>79021</v>
      </c>
      <c r="J176" s="540">
        <v>25</v>
      </c>
      <c r="K176" s="441">
        <f t="shared" si="17"/>
        <v>103975</v>
      </c>
    </row>
    <row r="177" spans="1:11" ht="31.5" customHeight="1" thickBot="1" x14ac:dyDescent="0.4">
      <c r="A177" s="661">
        <f t="shared" si="19"/>
        <v>127</v>
      </c>
      <c r="B177" s="661"/>
      <c r="C177" s="662" t="s">
        <v>1451</v>
      </c>
      <c r="D177" s="661" t="s">
        <v>563</v>
      </c>
      <c r="E177" s="663">
        <f>'[5]QTY TAKEOFF'!O182</f>
        <v>5</v>
      </c>
      <c r="F177" s="540">
        <v>225</v>
      </c>
      <c r="G177" s="441">
        <f t="shared" si="20"/>
        <v>1125</v>
      </c>
      <c r="H177" s="540">
        <v>190</v>
      </c>
      <c r="I177" s="441">
        <f t="shared" si="16"/>
        <v>950</v>
      </c>
      <c r="J177" s="540">
        <v>100</v>
      </c>
      <c r="K177" s="441">
        <f t="shared" si="17"/>
        <v>500</v>
      </c>
    </row>
    <row r="178" spans="1:11" ht="31.5" customHeight="1" thickBot="1" x14ac:dyDescent="0.4">
      <c r="A178" s="661">
        <f t="shared" si="19"/>
        <v>128</v>
      </c>
      <c r="B178" s="661"/>
      <c r="C178" s="662" t="s">
        <v>1452</v>
      </c>
      <c r="D178" s="661" t="s">
        <v>563</v>
      </c>
      <c r="E178" s="663">
        <f>'[5]QTY TAKEOFF'!O183</f>
        <v>1</v>
      </c>
      <c r="F178" s="540">
        <v>100</v>
      </c>
      <c r="G178" s="441">
        <f t="shared" si="20"/>
        <v>100</v>
      </c>
      <c r="H178" s="540">
        <v>9</v>
      </c>
      <c r="I178" s="441">
        <f t="shared" si="16"/>
        <v>9</v>
      </c>
      <c r="J178" s="540">
        <v>20</v>
      </c>
      <c r="K178" s="441">
        <f t="shared" si="17"/>
        <v>20</v>
      </c>
    </row>
    <row r="179" spans="1:11" ht="31.5" customHeight="1" thickBot="1" x14ac:dyDescent="0.4">
      <c r="A179" s="661">
        <f t="shared" si="19"/>
        <v>129</v>
      </c>
      <c r="B179" s="661"/>
      <c r="C179" s="662" t="s">
        <v>1453</v>
      </c>
      <c r="D179" s="661" t="s">
        <v>563</v>
      </c>
      <c r="E179" s="663">
        <f>'[5]QTY TAKEOFF'!O184</f>
        <v>4</v>
      </c>
      <c r="F179" s="540">
        <v>1200</v>
      </c>
      <c r="G179" s="441">
        <f t="shared" si="20"/>
        <v>4800</v>
      </c>
      <c r="H179" s="540">
        <v>2500</v>
      </c>
      <c r="I179" s="441">
        <f t="shared" si="16"/>
        <v>10000</v>
      </c>
      <c r="J179" s="540">
        <v>2000</v>
      </c>
      <c r="K179" s="441">
        <f t="shared" si="17"/>
        <v>8000</v>
      </c>
    </row>
    <row r="180" spans="1:11" ht="31.5" customHeight="1" thickBot="1" x14ac:dyDescent="0.4">
      <c r="A180" s="2052" t="s">
        <v>608</v>
      </c>
      <c r="B180" s="2053"/>
      <c r="C180" s="2053"/>
      <c r="D180" s="2053"/>
      <c r="E180" s="2053"/>
      <c r="F180" s="540"/>
      <c r="G180" s="441">
        <f>SUM(G143:G179)</f>
        <v>719980</v>
      </c>
      <c r="H180" s="441"/>
      <c r="I180" s="441">
        <f>SUM(I143:I179)</f>
        <v>591967</v>
      </c>
      <c r="J180" s="441"/>
      <c r="K180" s="441">
        <f>SUM(K143:K179)</f>
        <v>741972</v>
      </c>
    </row>
    <row r="181" spans="1:11" ht="31.5" customHeight="1" thickBot="1" x14ac:dyDescent="0.4">
      <c r="A181" s="657"/>
      <c r="B181" s="658"/>
      <c r="C181" s="659" t="s">
        <v>617</v>
      </c>
      <c r="D181" s="660"/>
      <c r="E181" s="660"/>
      <c r="F181" s="540"/>
      <c r="G181" s="441"/>
      <c r="H181" s="540"/>
      <c r="I181" s="441">
        <f t="shared" si="16"/>
        <v>0</v>
      </c>
      <c r="J181" s="540"/>
      <c r="K181" s="441">
        <f t="shared" si="17"/>
        <v>0</v>
      </c>
    </row>
    <row r="182" spans="1:11" ht="31.5" customHeight="1" thickBot="1" x14ac:dyDescent="0.4">
      <c r="A182" s="661">
        <f>A179+1</f>
        <v>130</v>
      </c>
      <c r="B182" s="661"/>
      <c r="C182" s="662" t="s">
        <v>1454</v>
      </c>
      <c r="D182" s="661" t="s">
        <v>4</v>
      </c>
      <c r="E182" s="663">
        <f>'[5]QTY TAKEOFF'!O189</f>
        <v>75</v>
      </c>
      <c r="F182" s="540">
        <v>180</v>
      </c>
      <c r="G182" s="441">
        <f>+F182*E182</f>
        <v>13500</v>
      </c>
      <c r="H182" s="540">
        <v>475</v>
      </c>
      <c r="I182" s="441">
        <f t="shared" si="16"/>
        <v>35625</v>
      </c>
      <c r="J182" s="540">
        <v>450</v>
      </c>
      <c r="K182" s="441">
        <f t="shared" si="17"/>
        <v>33750</v>
      </c>
    </row>
    <row r="183" spans="1:11" ht="31.5" customHeight="1" thickBot="1" x14ac:dyDescent="0.4">
      <c r="A183" s="661">
        <f>A182+1</f>
        <v>131</v>
      </c>
      <c r="B183" s="661"/>
      <c r="C183" s="662" t="s">
        <v>991</v>
      </c>
      <c r="D183" s="661" t="s">
        <v>990</v>
      </c>
      <c r="E183" s="663">
        <v>0</v>
      </c>
      <c r="F183" s="540"/>
      <c r="G183" s="441"/>
      <c r="H183" s="540">
        <v>0</v>
      </c>
      <c r="I183" s="441">
        <f t="shared" si="16"/>
        <v>0</v>
      </c>
      <c r="J183" s="540">
        <v>0</v>
      </c>
      <c r="K183" s="441">
        <f t="shared" si="17"/>
        <v>0</v>
      </c>
    </row>
    <row r="184" spans="1:11" ht="31.5" customHeight="1" thickBot="1" x14ac:dyDescent="0.4">
      <c r="A184" s="661">
        <f t="shared" ref="A184:A224" si="21">A183+1</f>
        <v>132</v>
      </c>
      <c r="B184" s="661"/>
      <c r="C184" s="662" t="s">
        <v>1455</v>
      </c>
      <c r="D184" s="661" t="s">
        <v>8</v>
      </c>
      <c r="E184" s="663">
        <f>'[5]QTY TAKEOFF'!O191</f>
        <v>896</v>
      </c>
      <c r="F184" s="540">
        <v>68</v>
      </c>
      <c r="G184" s="441">
        <f t="shared" ref="G184:G224" si="22">+F184*E184</f>
        <v>60928</v>
      </c>
      <c r="H184" s="540">
        <v>80</v>
      </c>
      <c r="I184" s="441">
        <f t="shared" si="16"/>
        <v>71680</v>
      </c>
      <c r="J184" s="540">
        <v>50</v>
      </c>
      <c r="K184" s="441">
        <f t="shared" si="17"/>
        <v>44800</v>
      </c>
    </row>
    <row r="185" spans="1:11" ht="31.5" customHeight="1" thickBot="1" x14ac:dyDescent="0.4">
      <c r="A185" s="661">
        <f t="shared" si="21"/>
        <v>133</v>
      </c>
      <c r="B185" s="661"/>
      <c r="C185" s="662" t="s">
        <v>1456</v>
      </c>
      <c r="D185" s="661" t="s">
        <v>9</v>
      </c>
      <c r="E185" s="663">
        <f>'[5]QTY TAKEOFF'!O192</f>
        <v>1989</v>
      </c>
      <c r="F185" s="540">
        <v>4.5</v>
      </c>
      <c r="G185" s="441">
        <f t="shared" si="22"/>
        <v>8950.5</v>
      </c>
      <c r="H185" s="540">
        <v>12</v>
      </c>
      <c r="I185" s="441">
        <f t="shared" si="16"/>
        <v>23868</v>
      </c>
      <c r="J185" s="540">
        <v>12</v>
      </c>
      <c r="K185" s="441">
        <f t="shared" si="17"/>
        <v>23868</v>
      </c>
    </row>
    <row r="186" spans="1:11" ht="31.5" customHeight="1" thickBot="1" x14ac:dyDescent="0.4">
      <c r="A186" s="661">
        <f t="shared" si="21"/>
        <v>134</v>
      </c>
      <c r="B186" s="661"/>
      <c r="C186" s="662" t="s">
        <v>1457</v>
      </c>
      <c r="D186" s="661" t="s">
        <v>8</v>
      </c>
      <c r="E186" s="663">
        <f>'[5]QTY TAKEOFF'!O193</f>
        <v>5377</v>
      </c>
      <c r="F186" s="540">
        <v>1</v>
      </c>
      <c r="G186" s="441">
        <f t="shared" si="22"/>
        <v>5377</v>
      </c>
      <c r="H186" s="540">
        <v>1</v>
      </c>
      <c r="I186" s="441">
        <f t="shared" si="16"/>
        <v>5377</v>
      </c>
      <c r="J186" s="540">
        <v>1</v>
      </c>
      <c r="K186" s="441">
        <f t="shared" si="17"/>
        <v>5377</v>
      </c>
    </row>
    <row r="187" spans="1:11" ht="31.5" customHeight="1" thickBot="1" x14ac:dyDescent="0.4">
      <c r="A187" s="661">
        <f t="shared" si="21"/>
        <v>135</v>
      </c>
      <c r="B187" s="661"/>
      <c r="C187" s="662" t="s">
        <v>1458</v>
      </c>
      <c r="D187" s="661" t="s">
        <v>4</v>
      </c>
      <c r="E187" s="663">
        <f>'[5]QTY TAKEOFF'!O194</f>
        <v>446</v>
      </c>
      <c r="F187" s="441">
        <v>260</v>
      </c>
      <c r="G187" s="441">
        <f t="shared" si="22"/>
        <v>115960</v>
      </c>
      <c r="H187" s="441">
        <v>390</v>
      </c>
      <c r="I187" s="441">
        <f t="shared" si="16"/>
        <v>173940</v>
      </c>
      <c r="J187" s="441">
        <v>300</v>
      </c>
      <c r="K187" s="441">
        <f t="shared" si="17"/>
        <v>133800</v>
      </c>
    </row>
    <row r="188" spans="1:11" ht="31.5" customHeight="1" thickBot="1" x14ac:dyDescent="0.4">
      <c r="A188" s="661">
        <f t="shared" si="21"/>
        <v>136</v>
      </c>
      <c r="B188" s="661"/>
      <c r="C188" s="662" t="s">
        <v>1459</v>
      </c>
      <c r="D188" s="661" t="s">
        <v>4</v>
      </c>
      <c r="E188" s="663">
        <f>'[5]QTY TAKEOFF'!O195</f>
        <v>625</v>
      </c>
      <c r="F188" s="441">
        <v>225</v>
      </c>
      <c r="G188" s="441">
        <f t="shared" si="22"/>
        <v>140625</v>
      </c>
      <c r="H188" s="441">
        <v>330</v>
      </c>
      <c r="I188" s="441">
        <f t="shared" si="16"/>
        <v>206250</v>
      </c>
      <c r="J188" s="441">
        <v>275</v>
      </c>
      <c r="K188" s="441">
        <f t="shared" si="17"/>
        <v>171875</v>
      </c>
    </row>
    <row r="189" spans="1:11" ht="31.5" customHeight="1" thickBot="1" x14ac:dyDescent="0.4">
      <c r="A189" s="661">
        <f t="shared" si="21"/>
        <v>137</v>
      </c>
      <c r="B189" s="661"/>
      <c r="C189" s="662" t="s">
        <v>1460</v>
      </c>
      <c r="D189" s="661" t="s">
        <v>4</v>
      </c>
      <c r="E189" s="663">
        <f>'[5]QTY TAKEOFF'!O196</f>
        <v>1424</v>
      </c>
      <c r="F189" s="441">
        <v>225</v>
      </c>
      <c r="G189" s="441">
        <f t="shared" si="22"/>
        <v>320400</v>
      </c>
      <c r="H189" s="441">
        <v>215</v>
      </c>
      <c r="I189" s="441">
        <f t="shared" si="16"/>
        <v>306160</v>
      </c>
      <c r="J189" s="441">
        <v>275</v>
      </c>
      <c r="K189" s="441">
        <f t="shared" si="17"/>
        <v>391600</v>
      </c>
    </row>
    <row r="190" spans="1:11" ht="31.5" customHeight="1" thickBot="1" x14ac:dyDescent="0.4">
      <c r="A190" s="661">
        <f t="shared" si="21"/>
        <v>138</v>
      </c>
      <c r="B190" s="661"/>
      <c r="C190" s="662" t="s">
        <v>1461</v>
      </c>
      <c r="D190" s="661" t="s">
        <v>4</v>
      </c>
      <c r="E190" s="663">
        <f>'[5]QTY TAKEOFF'!O197</f>
        <v>2136</v>
      </c>
      <c r="F190" s="441">
        <v>80</v>
      </c>
      <c r="G190" s="441">
        <f t="shared" si="22"/>
        <v>170880</v>
      </c>
      <c r="H190" s="441">
        <v>110</v>
      </c>
      <c r="I190" s="441">
        <f t="shared" si="16"/>
        <v>234960</v>
      </c>
      <c r="J190" s="441">
        <v>66</v>
      </c>
      <c r="K190" s="441">
        <f t="shared" si="17"/>
        <v>140976</v>
      </c>
    </row>
    <row r="191" spans="1:11" ht="31.5" customHeight="1" thickBot="1" x14ac:dyDescent="0.4">
      <c r="A191" s="661">
        <f t="shared" si="21"/>
        <v>139</v>
      </c>
      <c r="B191" s="661"/>
      <c r="C191" s="662" t="s">
        <v>1462</v>
      </c>
      <c r="D191" s="661" t="s">
        <v>9</v>
      </c>
      <c r="E191" s="663">
        <f>'[5]QTY TAKEOFF'!O198</f>
        <v>785</v>
      </c>
      <c r="F191" s="441">
        <v>15</v>
      </c>
      <c r="G191" s="441">
        <f t="shared" si="22"/>
        <v>11775</v>
      </c>
      <c r="H191" s="441">
        <v>2.2000000000000002</v>
      </c>
      <c r="I191" s="441">
        <f t="shared" si="16"/>
        <v>1727.0000000000002</v>
      </c>
      <c r="J191" s="441">
        <v>5</v>
      </c>
      <c r="K191" s="441">
        <f t="shared" si="17"/>
        <v>3925</v>
      </c>
    </row>
    <row r="192" spans="1:11" ht="31.5" customHeight="1" thickBot="1" x14ac:dyDescent="0.4">
      <c r="A192" s="661">
        <f t="shared" si="21"/>
        <v>140</v>
      </c>
      <c r="B192" s="661"/>
      <c r="C192" s="662" t="s">
        <v>1463</v>
      </c>
      <c r="D192" s="661" t="s">
        <v>8</v>
      </c>
      <c r="E192" s="663">
        <f>'[5]QTY TAKEOFF'!O199</f>
        <v>10458</v>
      </c>
      <c r="F192" s="441">
        <v>1.5</v>
      </c>
      <c r="G192" s="441">
        <f t="shared" si="22"/>
        <v>15687</v>
      </c>
      <c r="H192" s="441">
        <v>1</v>
      </c>
      <c r="I192" s="441">
        <f t="shared" si="16"/>
        <v>10458</v>
      </c>
      <c r="J192" s="441">
        <v>1</v>
      </c>
      <c r="K192" s="441">
        <f t="shared" si="17"/>
        <v>10458</v>
      </c>
    </row>
    <row r="193" spans="1:11" ht="31.5" customHeight="1" thickBot="1" x14ac:dyDescent="0.4">
      <c r="A193" s="661">
        <v>141</v>
      </c>
      <c r="B193" s="661"/>
      <c r="C193" s="662" t="s">
        <v>1464</v>
      </c>
      <c r="D193" s="661" t="s">
        <v>4</v>
      </c>
      <c r="E193" s="663">
        <f>'[5]QTY TAKEOFF'!O200</f>
        <v>171</v>
      </c>
      <c r="F193" s="441">
        <v>100</v>
      </c>
      <c r="G193" s="441">
        <f t="shared" si="22"/>
        <v>17100</v>
      </c>
      <c r="H193" s="441">
        <v>140</v>
      </c>
      <c r="I193" s="441">
        <f t="shared" si="16"/>
        <v>23940</v>
      </c>
      <c r="J193" s="441">
        <v>50</v>
      </c>
      <c r="K193" s="441">
        <f t="shared" si="17"/>
        <v>8550</v>
      </c>
    </row>
    <row r="194" spans="1:11" ht="31.5" customHeight="1" thickBot="1" x14ac:dyDescent="0.4">
      <c r="A194" s="661">
        <v>142</v>
      </c>
      <c r="B194" s="661"/>
      <c r="C194" s="662" t="s">
        <v>1465</v>
      </c>
      <c r="D194" s="661" t="s">
        <v>4</v>
      </c>
      <c r="E194" s="663">
        <f>'[5]QTY TAKEOFF'!O201</f>
        <v>640</v>
      </c>
      <c r="F194" s="441">
        <v>165</v>
      </c>
      <c r="G194" s="441">
        <f t="shared" si="22"/>
        <v>105600</v>
      </c>
      <c r="H194" s="441">
        <v>175</v>
      </c>
      <c r="I194" s="441">
        <f t="shared" si="16"/>
        <v>112000</v>
      </c>
      <c r="J194" s="441">
        <v>200</v>
      </c>
      <c r="K194" s="441">
        <f t="shared" si="17"/>
        <v>128000</v>
      </c>
    </row>
    <row r="195" spans="1:11" ht="31.5" customHeight="1" thickBot="1" x14ac:dyDescent="0.4">
      <c r="A195" s="661">
        <f t="shared" si="21"/>
        <v>143</v>
      </c>
      <c r="B195" s="661"/>
      <c r="C195" s="662" t="s">
        <v>1466</v>
      </c>
      <c r="D195" s="661" t="s">
        <v>4</v>
      </c>
      <c r="E195" s="663">
        <f>'[5]QTY TAKEOFF'!O202</f>
        <v>894</v>
      </c>
      <c r="F195" s="441">
        <v>160</v>
      </c>
      <c r="G195" s="441">
        <f t="shared" si="22"/>
        <v>143040</v>
      </c>
      <c r="H195" s="441">
        <v>160</v>
      </c>
      <c r="I195" s="441">
        <f t="shared" si="16"/>
        <v>143040</v>
      </c>
      <c r="J195" s="441">
        <v>175</v>
      </c>
      <c r="K195" s="441">
        <f t="shared" si="17"/>
        <v>156450</v>
      </c>
    </row>
    <row r="196" spans="1:11" ht="31.5" customHeight="1" thickBot="1" x14ac:dyDescent="0.4">
      <c r="A196" s="661">
        <f t="shared" si="21"/>
        <v>144</v>
      </c>
      <c r="B196" s="661"/>
      <c r="C196" s="662" t="s">
        <v>1467</v>
      </c>
      <c r="D196" s="661" t="s">
        <v>4</v>
      </c>
      <c r="E196" s="663">
        <f>'[5]QTY TAKEOFF'!O203</f>
        <v>2048</v>
      </c>
      <c r="F196" s="441">
        <v>160</v>
      </c>
      <c r="G196" s="441">
        <f t="shared" si="22"/>
        <v>327680</v>
      </c>
      <c r="H196" s="441">
        <v>154</v>
      </c>
      <c r="I196" s="441">
        <f t="shared" si="16"/>
        <v>315392</v>
      </c>
      <c r="J196" s="441">
        <v>160</v>
      </c>
      <c r="K196" s="441">
        <f t="shared" si="17"/>
        <v>327680</v>
      </c>
    </row>
    <row r="197" spans="1:11" ht="31.5" customHeight="1" thickBot="1" x14ac:dyDescent="0.4">
      <c r="A197" s="661">
        <f t="shared" si="21"/>
        <v>145</v>
      </c>
      <c r="B197" s="661"/>
      <c r="C197" s="662" t="s">
        <v>1468</v>
      </c>
      <c r="D197" s="661" t="s">
        <v>4</v>
      </c>
      <c r="E197" s="663">
        <f>'[5]QTY TAKEOFF'!O204</f>
        <v>3070</v>
      </c>
      <c r="F197" s="441">
        <v>68</v>
      </c>
      <c r="G197" s="441">
        <f t="shared" si="22"/>
        <v>208760</v>
      </c>
      <c r="H197" s="441">
        <v>90</v>
      </c>
      <c r="I197" s="441">
        <f t="shared" si="16"/>
        <v>276300</v>
      </c>
      <c r="J197" s="441">
        <v>66</v>
      </c>
      <c r="K197" s="441">
        <f t="shared" si="17"/>
        <v>202620</v>
      </c>
    </row>
    <row r="198" spans="1:11" ht="31.5" customHeight="1" thickBot="1" x14ac:dyDescent="0.4">
      <c r="A198" s="661">
        <f t="shared" si="21"/>
        <v>146</v>
      </c>
      <c r="B198" s="661"/>
      <c r="C198" s="662" t="s">
        <v>1469</v>
      </c>
      <c r="D198" s="661" t="s">
        <v>9</v>
      </c>
      <c r="E198" s="663">
        <f>'[5]QTY TAKEOFF'!O205</f>
        <v>1384</v>
      </c>
      <c r="F198" s="441">
        <v>4</v>
      </c>
      <c r="G198" s="441">
        <f t="shared" si="22"/>
        <v>5536</v>
      </c>
      <c r="H198" s="441">
        <v>2</v>
      </c>
      <c r="I198" s="441">
        <f t="shared" si="16"/>
        <v>2768</v>
      </c>
      <c r="J198" s="441">
        <v>5</v>
      </c>
      <c r="K198" s="441">
        <f t="shared" si="17"/>
        <v>6920</v>
      </c>
    </row>
    <row r="199" spans="1:11" ht="31.5" customHeight="1" thickBot="1" x14ac:dyDescent="0.4">
      <c r="A199" s="661">
        <f t="shared" si="21"/>
        <v>147</v>
      </c>
      <c r="B199" s="661"/>
      <c r="C199" s="662" t="s">
        <v>1470</v>
      </c>
      <c r="D199" s="661" t="s">
        <v>8</v>
      </c>
      <c r="E199" s="663">
        <f>'[5]QTY TAKEOFF'!O206</f>
        <v>18442</v>
      </c>
      <c r="F199" s="441">
        <v>1</v>
      </c>
      <c r="G199" s="441">
        <f t="shared" si="22"/>
        <v>18442</v>
      </c>
      <c r="H199" s="441">
        <v>1</v>
      </c>
      <c r="I199" s="441">
        <f t="shared" si="16"/>
        <v>18442</v>
      </c>
      <c r="J199" s="441">
        <v>1</v>
      </c>
      <c r="K199" s="441">
        <f t="shared" si="17"/>
        <v>18442</v>
      </c>
    </row>
    <row r="200" spans="1:11" ht="31.5" customHeight="1" thickBot="1" x14ac:dyDescent="0.4">
      <c r="A200" s="661">
        <f t="shared" si="21"/>
        <v>148</v>
      </c>
      <c r="B200" s="661"/>
      <c r="C200" s="662" t="s">
        <v>1471</v>
      </c>
      <c r="D200" s="661" t="s">
        <v>4</v>
      </c>
      <c r="E200" s="663">
        <f>'[5]QTY TAKEOFF'!O207</f>
        <v>8</v>
      </c>
      <c r="F200" s="441">
        <v>250</v>
      </c>
      <c r="G200" s="441">
        <f t="shared" si="22"/>
        <v>2000</v>
      </c>
      <c r="H200" s="441">
        <v>160</v>
      </c>
      <c r="I200" s="441">
        <f t="shared" si="16"/>
        <v>1280</v>
      </c>
      <c r="J200" s="441">
        <v>350</v>
      </c>
      <c r="K200" s="441">
        <f t="shared" si="17"/>
        <v>2800</v>
      </c>
    </row>
    <row r="201" spans="1:11" ht="31.5" customHeight="1" thickBot="1" x14ac:dyDescent="0.4">
      <c r="A201" s="661">
        <f t="shared" si="21"/>
        <v>149</v>
      </c>
      <c r="B201" s="661"/>
      <c r="C201" s="662" t="s">
        <v>1472</v>
      </c>
      <c r="D201" s="661" t="s">
        <v>9</v>
      </c>
      <c r="E201" s="663">
        <f>'[5]QTY TAKEOFF'!O208</f>
        <v>18</v>
      </c>
      <c r="F201" s="441">
        <v>9.5</v>
      </c>
      <c r="G201" s="441">
        <f t="shared" si="22"/>
        <v>171</v>
      </c>
      <c r="H201" s="441">
        <v>2</v>
      </c>
      <c r="I201" s="441">
        <f t="shared" ref="I201:I260" si="23">H201*E201</f>
        <v>36</v>
      </c>
      <c r="J201" s="441">
        <v>22</v>
      </c>
      <c r="K201" s="441">
        <f t="shared" si="17"/>
        <v>396</v>
      </c>
    </row>
    <row r="202" spans="1:11" ht="31.5" customHeight="1" thickBot="1" x14ac:dyDescent="0.4">
      <c r="A202" s="661">
        <f t="shared" si="21"/>
        <v>150</v>
      </c>
      <c r="B202" s="661"/>
      <c r="C202" s="662" t="s">
        <v>1473</v>
      </c>
      <c r="D202" s="661" t="s">
        <v>4</v>
      </c>
      <c r="E202" s="663">
        <f>'[5]QTY TAKEOFF'!O209</f>
        <v>191</v>
      </c>
      <c r="F202" s="441">
        <v>320</v>
      </c>
      <c r="G202" s="441">
        <f t="shared" si="22"/>
        <v>61120</v>
      </c>
      <c r="H202" s="441">
        <v>350</v>
      </c>
      <c r="I202" s="441">
        <f t="shared" si="23"/>
        <v>66850</v>
      </c>
      <c r="J202" s="441">
        <v>350</v>
      </c>
      <c r="K202" s="441">
        <f t="shared" ref="K202:K265" si="24">J202*E202</f>
        <v>66850</v>
      </c>
    </row>
    <row r="203" spans="1:11" ht="31.5" customHeight="1" thickBot="1" x14ac:dyDescent="0.4">
      <c r="A203" s="661">
        <f t="shared" si="21"/>
        <v>151</v>
      </c>
      <c r="B203" s="661"/>
      <c r="C203" s="662" t="s">
        <v>1474</v>
      </c>
      <c r="D203" s="661" t="s">
        <v>4</v>
      </c>
      <c r="E203" s="663">
        <f>'[5]QTY TAKEOFF'!O210</f>
        <v>572</v>
      </c>
      <c r="F203" s="441">
        <v>95</v>
      </c>
      <c r="G203" s="441">
        <f t="shared" si="22"/>
        <v>54340</v>
      </c>
      <c r="H203" s="441">
        <v>185</v>
      </c>
      <c r="I203" s="441">
        <f t="shared" si="23"/>
        <v>105820</v>
      </c>
      <c r="J203" s="441">
        <v>66</v>
      </c>
      <c r="K203" s="441">
        <f t="shared" si="24"/>
        <v>37752</v>
      </c>
    </row>
    <row r="204" spans="1:11" ht="31.5" customHeight="1" thickBot="1" x14ac:dyDescent="0.4">
      <c r="A204" s="661">
        <f t="shared" si="21"/>
        <v>152</v>
      </c>
      <c r="B204" s="661"/>
      <c r="C204" s="662" t="s">
        <v>1475</v>
      </c>
      <c r="D204" s="661" t="s">
        <v>9</v>
      </c>
      <c r="E204" s="663">
        <f>'[5]QTY TAKEOFF'!O211</f>
        <v>259</v>
      </c>
      <c r="F204" s="441">
        <v>23</v>
      </c>
      <c r="G204" s="441">
        <f t="shared" si="22"/>
        <v>5957</v>
      </c>
      <c r="H204" s="441">
        <v>2</v>
      </c>
      <c r="I204" s="441">
        <f t="shared" si="23"/>
        <v>518</v>
      </c>
      <c r="J204" s="441">
        <v>22</v>
      </c>
      <c r="K204" s="441">
        <f t="shared" si="24"/>
        <v>5698</v>
      </c>
    </row>
    <row r="205" spans="1:11" ht="31.5" customHeight="1" thickBot="1" x14ac:dyDescent="0.4">
      <c r="A205" s="661">
        <f t="shared" si="21"/>
        <v>153</v>
      </c>
      <c r="B205" s="661"/>
      <c r="C205" s="662" t="s">
        <v>1476</v>
      </c>
      <c r="D205" s="661" t="s">
        <v>8</v>
      </c>
      <c r="E205" s="663">
        <f>'[5]QTY TAKEOFF'!O212</f>
        <v>3435</v>
      </c>
      <c r="F205" s="441">
        <v>1.75</v>
      </c>
      <c r="G205" s="441">
        <f t="shared" si="22"/>
        <v>6011.25</v>
      </c>
      <c r="H205" s="441">
        <v>1</v>
      </c>
      <c r="I205" s="441">
        <f t="shared" si="23"/>
        <v>3435</v>
      </c>
      <c r="J205" s="441">
        <v>1</v>
      </c>
      <c r="K205" s="441">
        <f t="shared" si="24"/>
        <v>3435</v>
      </c>
    </row>
    <row r="206" spans="1:11" ht="31.5" customHeight="1" thickBot="1" x14ac:dyDescent="0.4">
      <c r="A206" s="661">
        <f t="shared" si="21"/>
        <v>154</v>
      </c>
      <c r="B206" s="661"/>
      <c r="C206" s="662" t="s">
        <v>1477</v>
      </c>
      <c r="D206" s="661" t="s">
        <v>131</v>
      </c>
      <c r="E206" s="663">
        <f>'[5]QTY TAKEOFF'!O213</f>
        <v>4010</v>
      </c>
      <c r="F206" s="441">
        <v>7</v>
      </c>
      <c r="G206" s="441">
        <f t="shared" si="22"/>
        <v>28070</v>
      </c>
      <c r="H206" s="441">
        <v>7</v>
      </c>
      <c r="I206" s="441">
        <f t="shared" si="23"/>
        <v>28070</v>
      </c>
      <c r="J206" s="441">
        <v>6</v>
      </c>
      <c r="K206" s="441">
        <f t="shared" si="24"/>
        <v>24060</v>
      </c>
    </row>
    <row r="207" spans="1:11" ht="31.5" customHeight="1" thickBot="1" x14ac:dyDescent="0.4">
      <c r="A207" s="661">
        <f t="shared" si="21"/>
        <v>155</v>
      </c>
      <c r="B207" s="661"/>
      <c r="C207" s="662" t="s">
        <v>1478</v>
      </c>
      <c r="D207" s="661" t="s">
        <v>4</v>
      </c>
      <c r="E207" s="663">
        <f>'[5]QTY TAKEOFF'!O214</f>
        <v>60</v>
      </c>
      <c r="F207" s="441">
        <v>80</v>
      </c>
      <c r="G207" s="441">
        <f t="shared" si="22"/>
        <v>4800</v>
      </c>
      <c r="H207" s="441">
        <v>185</v>
      </c>
      <c r="I207" s="441">
        <f t="shared" si="23"/>
        <v>11100</v>
      </c>
      <c r="J207" s="441">
        <v>50</v>
      </c>
      <c r="K207" s="441">
        <f t="shared" si="24"/>
        <v>3000</v>
      </c>
    </row>
    <row r="208" spans="1:11" ht="31.5" customHeight="1" thickBot="1" x14ac:dyDescent="0.4">
      <c r="A208" s="661">
        <f t="shared" si="21"/>
        <v>156</v>
      </c>
      <c r="B208" s="661"/>
      <c r="C208" s="662" t="s">
        <v>1479</v>
      </c>
      <c r="D208" s="661" t="s">
        <v>8</v>
      </c>
      <c r="E208" s="663">
        <f>'[5]QTY TAKEOFF'!O215</f>
        <v>446</v>
      </c>
      <c r="F208" s="441">
        <v>2.25</v>
      </c>
      <c r="G208" s="441">
        <f t="shared" si="22"/>
        <v>1003.5</v>
      </c>
      <c r="H208" s="441">
        <v>1</v>
      </c>
      <c r="I208" s="441">
        <f t="shared" si="23"/>
        <v>446</v>
      </c>
      <c r="J208" s="441">
        <v>1</v>
      </c>
      <c r="K208" s="441">
        <f t="shared" si="24"/>
        <v>446</v>
      </c>
    </row>
    <row r="209" spans="1:11" ht="31.5" customHeight="1" thickBot="1" x14ac:dyDescent="0.4">
      <c r="A209" s="661">
        <f t="shared" si="21"/>
        <v>157</v>
      </c>
      <c r="B209" s="661"/>
      <c r="C209" s="662" t="s">
        <v>1480</v>
      </c>
      <c r="D209" s="661" t="s">
        <v>131</v>
      </c>
      <c r="E209" s="663">
        <f>'[5]QTY TAKEOFF'!O216</f>
        <v>100</v>
      </c>
      <c r="F209" s="441">
        <v>25</v>
      </c>
      <c r="G209" s="441">
        <f t="shared" si="22"/>
        <v>2500</v>
      </c>
      <c r="H209" s="441">
        <v>12</v>
      </c>
      <c r="I209" s="441">
        <f t="shared" si="23"/>
        <v>1200</v>
      </c>
      <c r="J209" s="441">
        <v>12</v>
      </c>
      <c r="K209" s="441">
        <f t="shared" si="24"/>
        <v>1200</v>
      </c>
    </row>
    <row r="210" spans="1:11" ht="31.5" customHeight="1" thickBot="1" x14ac:dyDescent="0.4">
      <c r="A210" s="661">
        <f t="shared" si="21"/>
        <v>158</v>
      </c>
      <c r="B210" s="661"/>
      <c r="C210" s="662" t="s">
        <v>1481</v>
      </c>
      <c r="D210" s="661" t="s">
        <v>563</v>
      </c>
      <c r="E210" s="663">
        <f>'[5]QTY TAKEOFF'!O217</f>
        <v>183</v>
      </c>
      <c r="F210" s="441">
        <v>125</v>
      </c>
      <c r="G210" s="441">
        <f t="shared" si="22"/>
        <v>22875</v>
      </c>
      <c r="H210" s="441">
        <v>95</v>
      </c>
      <c r="I210" s="441">
        <f t="shared" si="23"/>
        <v>17385</v>
      </c>
      <c r="J210" s="441">
        <v>1155</v>
      </c>
      <c r="K210" s="441">
        <f t="shared" si="24"/>
        <v>211365</v>
      </c>
    </row>
    <row r="211" spans="1:11" ht="31.5" customHeight="1" thickBot="1" x14ac:dyDescent="0.4">
      <c r="A211" s="661">
        <f t="shared" si="21"/>
        <v>159</v>
      </c>
      <c r="B211" s="661"/>
      <c r="C211" s="662" t="s">
        <v>1482</v>
      </c>
      <c r="D211" s="661" t="s">
        <v>571</v>
      </c>
      <c r="E211" s="663">
        <f>'[5]QTY TAKEOFF'!O218</f>
        <v>150</v>
      </c>
      <c r="F211" s="441">
        <v>565</v>
      </c>
      <c r="G211" s="441">
        <f t="shared" si="22"/>
        <v>84750</v>
      </c>
      <c r="H211" s="441">
        <v>625</v>
      </c>
      <c r="I211" s="441">
        <f t="shared" si="23"/>
        <v>93750</v>
      </c>
      <c r="J211" s="441">
        <v>749</v>
      </c>
      <c r="K211" s="441">
        <f t="shared" si="24"/>
        <v>112350</v>
      </c>
    </row>
    <row r="212" spans="1:11" ht="31.5" customHeight="1" thickBot="1" x14ac:dyDescent="0.4">
      <c r="A212" s="661">
        <f t="shared" si="21"/>
        <v>160</v>
      </c>
      <c r="B212" s="661"/>
      <c r="C212" s="662" t="s">
        <v>1483</v>
      </c>
      <c r="D212" s="661" t="s">
        <v>571</v>
      </c>
      <c r="E212" s="663">
        <f>'[5]QTY TAKEOFF'!O219</f>
        <v>33</v>
      </c>
      <c r="F212" s="441">
        <v>230</v>
      </c>
      <c r="G212" s="441">
        <f t="shared" si="22"/>
        <v>7590</v>
      </c>
      <c r="H212" s="441">
        <v>260</v>
      </c>
      <c r="I212" s="441">
        <f t="shared" si="23"/>
        <v>8580</v>
      </c>
      <c r="J212" s="441">
        <v>285</v>
      </c>
      <c r="K212" s="441">
        <f t="shared" si="24"/>
        <v>9405</v>
      </c>
    </row>
    <row r="213" spans="1:11" ht="31.5" customHeight="1" thickBot="1" x14ac:dyDescent="0.4">
      <c r="A213" s="661">
        <f t="shared" si="21"/>
        <v>161</v>
      </c>
      <c r="B213" s="661"/>
      <c r="C213" s="662" t="s">
        <v>1484</v>
      </c>
      <c r="D213" s="661" t="s">
        <v>563</v>
      </c>
      <c r="E213" s="663">
        <f>'[5]QTY TAKEOFF'!O220</f>
        <v>3</v>
      </c>
      <c r="F213" s="441">
        <v>22000</v>
      </c>
      <c r="G213" s="441">
        <f t="shared" si="22"/>
        <v>66000</v>
      </c>
      <c r="H213" s="441">
        <v>21000</v>
      </c>
      <c r="I213" s="441">
        <f t="shared" si="23"/>
        <v>63000</v>
      </c>
      <c r="J213" s="441">
        <v>59000</v>
      </c>
      <c r="K213" s="441">
        <f t="shared" si="24"/>
        <v>177000</v>
      </c>
    </row>
    <row r="214" spans="1:11" ht="31.5" customHeight="1" thickBot="1" x14ac:dyDescent="0.4">
      <c r="A214" s="661">
        <f t="shared" si="21"/>
        <v>162</v>
      </c>
      <c r="B214" s="661"/>
      <c r="C214" s="662" t="s">
        <v>1485</v>
      </c>
      <c r="D214" s="661" t="s">
        <v>563</v>
      </c>
      <c r="E214" s="663">
        <f>'[5]QTY TAKEOFF'!O221</f>
        <v>7</v>
      </c>
      <c r="F214" s="441">
        <v>225</v>
      </c>
      <c r="G214" s="441">
        <f t="shared" si="22"/>
        <v>1575</v>
      </c>
      <c r="H214" s="441">
        <v>430</v>
      </c>
      <c r="I214" s="441">
        <f t="shared" si="23"/>
        <v>3010</v>
      </c>
      <c r="J214" s="441">
        <v>450</v>
      </c>
      <c r="K214" s="441">
        <f t="shared" si="24"/>
        <v>3150</v>
      </c>
    </row>
    <row r="215" spans="1:11" ht="31.5" customHeight="1" thickBot="1" x14ac:dyDescent="0.4">
      <c r="A215" s="661">
        <f t="shared" si="21"/>
        <v>163</v>
      </c>
      <c r="B215" s="661"/>
      <c r="C215" s="662" t="s">
        <v>1486</v>
      </c>
      <c r="D215" s="661" t="s">
        <v>571</v>
      </c>
      <c r="E215" s="663">
        <f>'[5]QTY TAKEOFF'!O222</f>
        <v>3787</v>
      </c>
      <c r="F215" s="441">
        <v>1.1000000000000001</v>
      </c>
      <c r="G215" s="441">
        <f t="shared" si="22"/>
        <v>4165.7000000000007</v>
      </c>
      <c r="H215" s="441">
        <v>1</v>
      </c>
      <c r="I215" s="441">
        <f t="shared" si="23"/>
        <v>3787</v>
      </c>
      <c r="J215" s="441">
        <v>0.45</v>
      </c>
      <c r="K215" s="441">
        <f t="shared" si="24"/>
        <v>1704.15</v>
      </c>
    </row>
    <row r="216" spans="1:11" ht="31.5" customHeight="1" thickBot="1" x14ac:dyDescent="0.4">
      <c r="A216" s="661">
        <f t="shared" si="21"/>
        <v>164</v>
      </c>
      <c r="B216" s="661"/>
      <c r="C216" s="662" t="s">
        <v>1487</v>
      </c>
      <c r="D216" s="661" t="s">
        <v>563</v>
      </c>
      <c r="E216" s="663">
        <f>'[5]QTY TAKEOFF'!O223</f>
        <v>7</v>
      </c>
      <c r="F216" s="441">
        <v>80</v>
      </c>
      <c r="G216" s="441">
        <f t="shared" si="22"/>
        <v>560</v>
      </c>
      <c r="H216" s="441">
        <v>30</v>
      </c>
      <c r="I216" s="441">
        <f t="shared" si="23"/>
        <v>210</v>
      </c>
      <c r="J216" s="441">
        <v>83</v>
      </c>
      <c r="K216" s="441">
        <f t="shared" si="24"/>
        <v>581</v>
      </c>
    </row>
    <row r="217" spans="1:11" ht="31.5" customHeight="1" thickBot="1" x14ac:dyDescent="0.4">
      <c r="A217" s="661">
        <f t="shared" si="21"/>
        <v>165</v>
      </c>
      <c r="B217" s="661"/>
      <c r="C217" s="662" t="s">
        <v>1488</v>
      </c>
      <c r="D217" s="661" t="s">
        <v>563</v>
      </c>
      <c r="E217" s="663">
        <f>'[5]QTY TAKEOFF'!O224</f>
        <v>21</v>
      </c>
      <c r="F217" s="441">
        <v>225</v>
      </c>
      <c r="G217" s="441">
        <f t="shared" si="22"/>
        <v>4725</v>
      </c>
      <c r="H217" s="441">
        <v>220</v>
      </c>
      <c r="I217" s="441">
        <f t="shared" si="23"/>
        <v>4620</v>
      </c>
      <c r="J217" s="441">
        <v>500</v>
      </c>
      <c r="K217" s="441">
        <f t="shared" si="24"/>
        <v>10500</v>
      </c>
    </row>
    <row r="218" spans="1:11" ht="31.5" customHeight="1" thickBot="1" x14ac:dyDescent="0.4">
      <c r="A218" s="661">
        <f t="shared" si="21"/>
        <v>166</v>
      </c>
      <c r="B218" s="661"/>
      <c r="C218" s="662" t="s">
        <v>1489</v>
      </c>
      <c r="D218" s="661" t="s">
        <v>571</v>
      </c>
      <c r="E218" s="663">
        <f>'[5]QTY TAKEOFF'!O225</f>
        <v>210</v>
      </c>
      <c r="F218" s="441">
        <v>45</v>
      </c>
      <c r="G218" s="441">
        <f t="shared" si="22"/>
        <v>9450</v>
      </c>
      <c r="H218" s="441">
        <v>30</v>
      </c>
      <c r="I218" s="441">
        <f t="shared" si="23"/>
        <v>6300</v>
      </c>
      <c r="J218" s="441">
        <v>40</v>
      </c>
      <c r="K218" s="441">
        <f t="shared" si="24"/>
        <v>8400</v>
      </c>
    </row>
    <row r="219" spans="1:11" ht="31.5" customHeight="1" thickBot="1" x14ac:dyDescent="0.4">
      <c r="A219" s="661">
        <f t="shared" si="21"/>
        <v>167</v>
      </c>
      <c r="B219" s="661"/>
      <c r="C219" s="662" t="s">
        <v>1490</v>
      </c>
      <c r="D219" s="661" t="s">
        <v>8</v>
      </c>
      <c r="E219" s="663">
        <f>'[5]QTY TAKEOFF'!O226</f>
        <v>93</v>
      </c>
      <c r="F219" s="441">
        <v>20</v>
      </c>
      <c r="G219" s="441">
        <f t="shared" si="22"/>
        <v>1860</v>
      </c>
      <c r="H219" s="441">
        <v>22</v>
      </c>
      <c r="I219" s="441">
        <f t="shared" si="23"/>
        <v>2046</v>
      </c>
      <c r="J219" s="441">
        <v>22</v>
      </c>
      <c r="K219" s="441">
        <f t="shared" si="24"/>
        <v>2046</v>
      </c>
    </row>
    <row r="220" spans="1:11" ht="31.5" customHeight="1" thickBot="1" x14ac:dyDescent="0.4">
      <c r="A220" s="661">
        <f t="shared" si="21"/>
        <v>168</v>
      </c>
      <c r="B220" s="661"/>
      <c r="C220" s="662" t="s">
        <v>1491</v>
      </c>
      <c r="D220" s="661" t="s">
        <v>8</v>
      </c>
      <c r="E220" s="663">
        <f>'[5]QTY TAKEOFF'!O227</f>
        <v>825</v>
      </c>
      <c r="F220" s="441">
        <v>36</v>
      </c>
      <c r="G220" s="441">
        <f t="shared" si="22"/>
        <v>29700</v>
      </c>
      <c r="H220" s="441">
        <v>80</v>
      </c>
      <c r="I220" s="441">
        <f t="shared" si="23"/>
        <v>66000</v>
      </c>
      <c r="J220" s="441">
        <v>22</v>
      </c>
      <c r="K220" s="441">
        <f t="shared" si="24"/>
        <v>18150</v>
      </c>
    </row>
    <row r="221" spans="1:11" ht="31.5" customHeight="1" thickBot="1" x14ac:dyDescent="0.4">
      <c r="A221" s="661">
        <f t="shared" si="21"/>
        <v>169</v>
      </c>
      <c r="B221" s="661"/>
      <c r="C221" s="662" t="s">
        <v>1492</v>
      </c>
      <c r="D221" s="661" t="s">
        <v>563</v>
      </c>
      <c r="E221" s="663">
        <f>'[5]QTY TAKEOFF'!O228</f>
        <v>3</v>
      </c>
      <c r="F221" s="441">
        <v>900</v>
      </c>
      <c r="G221" s="441">
        <f t="shared" si="22"/>
        <v>2700</v>
      </c>
      <c r="H221" s="441">
        <v>350</v>
      </c>
      <c r="I221" s="441">
        <f t="shared" si="23"/>
        <v>1050</v>
      </c>
      <c r="J221" s="441">
        <v>1000</v>
      </c>
      <c r="K221" s="441">
        <f t="shared" si="24"/>
        <v>3000</v>
      </c>
    </row>
    <row r="222" spans="1:11" ht="31.5" customHeight="1" thickBot="1" x14ac:dyDescent="0.4">
      <c r="A222" s="661">
        <f t="shared" si="21"/>
        <v>170</v>
      </c>
      <c r="B222" s="661"/>
      <c r="C222" s="662" t="s">
        <v>1493</v>
      </c>
      <c r="D222" s="661" t="s">
        <v>563</v>
      </c>
      <c r="E222" s="663">
        <f>'[5]QTY TAKEOFF'!O229</f>
        <v>46</v>
      </c>
      <c r="F222" s="441">
        <v>55</v>
      </c>
      <c r="G222" s="441">
        <f t="shared" si="22"/>
        <v>2530</v>
      </c>
      <c r="H222" s="441">
        <v>30</v>
      </c>
      <c r="I222" s="441">
        <f t="shared" si="23"/>
        <v>1380</v>
      </c>
      <c r="J222" s="441">
        <v>45</v>
      </c>
      <c r="K222" s="441">
        <f t="shared" si="24"/>
        <v>2070</v>
      </c>
    </row>
    <row r="223" spans="1:11" ht="31.5" customHeight="1" thickBot="1" x14ac:dyDescent="0.4">
      <c r="A223" s="661">
        <f t="shared" si="21"/>
        <v>171</v>
      </c>
      <c r="B223" s="661"/>
      <c r="C223" s="662" t="s">
        <v>630</v>
      </c>
      <c r="D223" s="661" t="s">
        <v>8</v>
      </c>
      <c r="E223" s="663">
        <f>'[5]QTY TAKEOFF'!O230</f>
        <v>15</v>
      </c>
      <c r="F223" s="441">
        <v>70</v>
      </c>
      <c r="G223" s="441">
        <f t="shared" si="22"/>
        <v>1050</v>
      </c>
      <c r="H223" s="441">
        <v>185</v>
      </c>
      <c r="I223" s="441">
        <f t="shared" si="23"/>
        <v>2775</v>
      </c>
      <c r="J223" s="441">
        <v>95</v>
      </c>
      <c r="K223" s="441">
        <f t="shared" si="24"/>
        <v>1425</v>
      </c>
    </row>
    <row r="224" spans="1:11" ht="31.5" customHeight="1" thickBot="1" x14ac:dyDescent="0.4">
      <c r="A224" s="661">
        <f t="shared" si="21"/>
        <v>172</v>
      </c>
      <c r="B224" s="661"/>
      <c r="C224" s="662" t="s">
        <v>1494</v>
      </c>
      <c r="D224" s="661" t="s">
        <v>563</v>
      </c>
      <c r="E224" s="663">
        <f>'[5]QTY TAKEOFF'!O231</f>
        <v>3</v>
      </c>
      <c r="F224" s="441">
        <v>550</v>
      </c>
      <c r="G224" s="441">
        <f t="shared" si="22"/>
        <v>1650</v>
      </c>
      <c r="H224" s="441">
        <v>720</v>
      </c>
      <c r="I224" s="441">
        <f t="shared" si="23"/>
        <v>2160</v>
      </c>
      <c r="J224" s="441">
        <v>1500</v>
      </c>
      <c r="K224" s="441">
        <f t="shared" si="24"/>
        <v>4500</v>
      </c>
    </row>
    <row r="225" spans="1:11" ht="31.5" customHeight="1" thickBot="1" x14ac:dyDescent="0.4">
      <c r="A225" s="2052" t="s">
        <v>1495</v>
      </c>
      <c r="B225" s="2053"/>
      <c r="C225" s="2053"/>
      <c r="D225" s="2053"/>
      <c r="E225" s="2053"/>
      <c r="F225" s="441"/>
      <c r="G225" s="441">
        <f>SUM(G182:G224)</f>
        <v>2097393.9500000002</v>
      </c>
      <c r="H225" s="441"/>
      <c r="I225" s="441">
        <f>SUM(I182:I224)</f>
        <v>2456735</v>
      </c>
      <c r="J225" s="441"/>
      <c r="K225" s="441">
        <f>SUM(K182:K224)</f>
        <v>2520374.15</v>
      </c>
    </row>
    <row r="226" spans="1:11" ht="31.5" customHeight="1" thickBot="1" x14ac:dyDescent="0.4">
      <c r="A226" s="657"/>
      <c r="B226" s="658"/>
      <c r="C226" s="659" t="s">
        <v>1496</v>
      </c>
      <c r="D226" s="660"/>
      <c r="E226" s="660"/>
      <c r="F226" s="441"/>
      <c r="G226" s="441"/>
      <c r="H226" s="441"/>
      <c r="I226" s="441">
        <f t="shared" si="23"/>
        <v>0</v>
      </c>
      <c r="J226" s="441"/>
      <c r="K226" s="441">
        <f t="shared" si="24"/>
        <v>0</v>
      </c>
    </row>
    <row r="227" spans="1:11" ht="31.5" customHeight="1" thickBot="1" x14ac:dyDescent="0.4">
      <c r="A227" s="661">
        <f>A224+1</f>
        <v>173</v>
      </c>
      <c r="B227" s="661"/>
      <c r="C227" s="662" t="s">
        <v>1497</v>
      </c>
      <c r="D227" s="661" t="s">
        <v>563</v>
      </c>
      <c r="E227" s="663">
        <f>'[5]QTY TAKEOFF'!O234</f>
        <v>1</v>
      </c>
      <c r="F227" s="441">
        <v>236000</v>
      </c>
      <c r="G227" s="441">
        <f>+F227*E227</f>
        <v>236000</v>
      </c>
      <c r="H227" s="441">
        <v>158700</v>
      </c>
      <c r="I227" s="441">
        <f t="shared" si="23"/>
        <v>158700</v>
      </c>
      <c r="J227" s="441">
        <v>183000</v>
      </c>
      <c r="K227" s="441">
        <f t="shared" si="24"/>
        <v>183000</v>
      </c>
    </row>
    <row r="228" spans="1:11" ht="31.5" customHeight="1" thickBot="1" x14ac:dyDescent="0.4">
      <c r="A228" s="661">
        <f>A227+1</f>
        <v>174</v>
      </c>
      <c r="B228" s="661"/>
      <c r="C228" s="662" t="s">
        <v>1498</v>
      </c>
      <c r="D228" s="661" t="s">
        <v>563</v>
      </c>
      <c r="E228" s="663">
        <f>'[5]QTY TAKEOFF'!O235</f>
        <v>2</v>
      </c>
      <c r="F228" s="441">
        <v>2400</v>
      </c>
      <c r="G228" s="441">
        <f>+F228*E228</f>
        <v>4800</v>
      </c>
      <c r="H228" s="441">
        <v>4000</v>
      </c>
      <c r="I228" s="441">
        <f t="shared" si="23"/>
        <v>8000</v>
      </c>
      <c r="J228" s="441">
        <v>24000</v>
      </c>
      <c r="K228" s="441">
        <f t="shared" si="24"/>
        <v>48000</v>
      </c>
    </row>
    <row r="229" spans="1:11" ht="31.5" customHeight="1" thickBot="1" x14ac:dyDescent="0.4">
      <c r="A229" s="661">
        <f>A228+1</f>
        <v>175</v>
      </c>
      <c r="B229" s="661"/>
      <c r="C229" s="662" t="s">
        <v>1499</v>
      </c>
      <c r="D229" s="661" t="s">
        <v>1500</v>
      </c>
      <c r="E229" s="663">
        <v>1</v>
      </c>
      <c r="F229" s="441">
        <v>300000</v>
      </c>
      <c r="G229" s="441">
        <f>+F229*E229</f>
        <v>300000</v>
      </c>
      <c r="H229" s="441">
        <v>30000</v>
      </c>
      <c r="I229" s="441">
        <f t="shared" si="23"/>
        <v>30000</v>
      </c>
      <c r="J229" s="441">
        <v>79000</v>
      </c>
      <c r="K229" s="441">
        <f t="shared" si="24"/>
        <v>79000</v>
      </c>
    </row>
    <row r="230" spans="1:11" ht="31.5" customHeight="1" thickBot="1" x14ac:dyDescent="0.4">
      <c r="A230" s="661">
        <f>A229+1</f>
        <v>176</v>
      </c>
      <c r="B230" s="661"/>
      <c r="C230" s="662" t="s">
        <v>991</v>
      </c>
      <c r="D230" s="661" t="s">
        <v>563</v>
      </c>
      <c r="E230" s="663">
        <v>0</v>
      </c>
      <c r="F230" s="441"/>
      <c r="G230" s="441"/>
      <c r="H230" s="441"/>
      <c r="I230" s="441">
        <f t="shared" si="23"/>
        <v>0</v>
      </c>
      <c r="J230" s="441"/>
      <c r="K230" s="441">
        <f t="shared" si="24"/>
        <v>0</v>
      </c>
    </row>
    <row r="231" spans="1:11" ht="31.5" customHeight="1" thickBot="1" x14ac:dyDescent="0.4">
      <c r="A231" s="2052" t="s">
        <v>1501</v>
      </c>
      <c r="B231" s="2053"/>
      <c r="C231" s="2053"/>
      <c r="D231" s="2053"/>
      <c r="E231" s="2053"/>
      <c r="F231" s="441"/>
      <c r="G231" s="441">
        <f>SUM(G227:G229)</f>
        <v>540800</v>
      </c>
      <c r="H231" s="441"/>
      <c r="I231" s="441">
        <f>SUM(I227:I229)</f>
        <v>196700</v>
      </c>
      <c r="J231" s="441"/>
      <c r="K231" s="441">
        <f>SUM(K227:K229)</f>
        <v>310000</v>
      </c>
    </row>
    <row r="232" spans="1:11" ht="31.5" customHeight="1" thickBot="1" x14ac:dyDescent="0.4">
      <c r="A232" s="657"/>
      <c r="B232" s="658"/>
      <c r="C232" s="659" t="s">
        <v>641</v>
      </c>
      <c r="D232" s="660"/>
      <c r="E232" s="660"/>
      <c r="F232" s="540"/>
      <c r="G232" s="441"/>
      <c r="H232" s="540"/>
      <c r="I232" s="441">
        <f t="shared" si="23"/>
        <v>0</v>
      </c>
      <c r="J232" s="540"/>
      <c r="K232" s="441">
        <f t="shared" si="24"/>
        <v>0</v>
      </c>
    </row>
    <row r="233" spans="1:11" ht="31.5" customHeight="1" thickBot="1" x14ac:dyDescent="0.4">
      <c r="A233" s="661">
        <f>A230+1</f>
        <v>177</v>
      </c>
      <c r="B233" s="661"/>
      <c r="C233" s="664" t="s">
        <v>1502</v>
      </c>
      <c r="D233" s="661" t="s">
        <v>563</v>
      </c>
      <c r="E233" s="663">
        <f>'[5]QTY TAKEOFF'!O240</f>
        <v>1</v>
      </c>
      <c r="F233" s="540">
        <v>4000</v>
      </c>
      <c r="G233" s="441">
        <f t="shared" ref="G233:G240" si="25">+F233*E233</f>
        <v>4000</v>
      </c>
      <c r="H233" s="540">
        <v>2630</v>
      </c>
      <c r="I233" s="441">
        <f t="shared" si="23"/>
        <v>2630</v>
      </c>
      <c r="J233" s="540">
        <v>2400</v>
      </c>
      <c r="K233" s="441">
        <f t="shared" si="24"/>
        <v>2400</v>
      </c>
    </row>
    <row r="234" spans="1:11" ht="31.5" customHeight="1" thickBot="1" x14ac:dyDescent="0.4">
      <c r="A234" s="661">
        <f>A233+1</f>
        <v>178</v>
      </c>
      <c r="B234" s="661"/>
      <c r="C234" s="664" t="s">
        <v>1503</v>
      </c>
      <c r="D234" s="661" t="s">
        <v>563</v>
      </c>
      <c r="E234" s="663">
        <f>'[5]QTY TAKEOFF'!O241</f>
        <v>3</v>
      </c>
      <c r="F234" s="540">
        <v>4000</v>
      </c>
      <c r="G234" s="441">
        <f t="shared" si="25"/>
        <v>12000</v>
      </c>
      <c r="H234" s="540">
        <v>2800</v>
      </c>
      <c r="I234" s="441">
        <f t="shared" si="23"/>
        <v>8400</v>
      </c>
      <c r="J234" s="540">
        <v>2400</v>
      </c>
      <c r="K234" s="441">
        <f t="shared" si="24"/>
        <v>7200</v>
      </c>
    </row>
    <row r="235" spans="1:11" ht="31.5" customHeight="1" thickBot="1" x14ac:dyDescent="0.4">
      <c r="A235" s="661">
        <f t="shared" ref="A235:A260" si="26">A234+1</f>
        <v>179</v>
      </c>
      <c r="B235" s="661"/>
      <c r="C235" s="664" t="s">
        <v>1504</v>
      </c>
      <c r="D235" s="661" t="s">
        <v>563</v>
      </c>
      <c r="E235" s="663">
        <f>'[5]QTY TAKEOFF'!O242</f>
        <v>2</v>
      </c>
      <c r="F235" s="540">
        <v>4200</v>
      </c>
      <c r="G235" s="441">
        <f t="shared" si="25"/>
        <v>8400</v>
      </c>
      <c r="H235" s="540">
        <v>2900</v>
      </c>
      <c r="I235" s="441">
        <f t="shared" si="23"/>
        <v>5800</v>
      </c>
      <c r="J235" s="540">
        <v>2500</v>
      </c>
      <c r="K235" s="441">
        <f t="shared" si="24"/>
        <v>5000</v>
      </c>
    </row>
    <row r="236" spans="1:11" ht="31.5" customHeight="1" thickBot="1" x14ac:dyDescent="0.4">
      <c r="A236" s="661">
        <f t="shared" si="26"/>
        <v>180</v>
      </c>
      <c r="B236" s="661"/>
      <c r="C236" s="664" t="s">
        <v>1505</v>
      </c>
      <c r="D236" s="661" t="s">
        <v>563</v>
      </c>
      <c r="E236" s="663">
        <f>'[5]QTY TAKEOFF'!O243</f>
        <v>13</v>
      </c>
      <c r="F236" s="540">
        <v>4600</v>
      </c>
      <c r="G236" s="441">
        <f t="shared" si="25"/>
        <v>59800</v>
      </c>
      <c r="H236" s="540">
        <v>3800</v>
      </c>
      <c r="I236" s="441">
        <f t="shared" si="23"/>
        <v>49400</v>
      </c>
      <c r="J236" s="540">
        <v>3500</v>
      </c>
      <c r="K236" s="441">
        <f t="shared" si="24"/>
        <v>45500</v>
      </c>
    </row>
    <row r="237" spans="1:11" ht="31.5" customHeight="1" thickBot="1" x14ac:dyDescent="0.4">
      <c r="A237" s="661">
        <f t="shared" si="26"/>
        <v>181</v>
      </c>
      <c r="B237" s="661"/>
      <c r="C237" s="664" t="s">
        <v>1506</v>
      </c>
      <c r="D237" s="661" t="s">
        <v>563</v>
      </c>
      <c r="E237" s="663">
        <f>'[5]QTY TAKEOFF'!O244</f>
        <v>19</v>
      </c>
      <c r="F237" s="540">
        <v>500</v>
      </c>
      <c r="G237" s="441">
        <f t="shared" si="25"/>
        <v>9500</v>
      </c>
      <c r="H237" s="540">
        <v>800</v>
      </c>
      <c r="I237" s="441">
        <f t="shared" si="23"/>
        <v>15200</v>
      </c>
      <c r="J237" s="540">
        <v>800</v>
      </c>
      <c r="K237" s="441">
        <f t="shared" si="24"/>
        <v>15200</v>
      </c>
    </row>
    <row r="238" spans="1:11" ht="31.5" customHeight="1" thickBot="1" x14ac:dyDescent="0.4">
      <c r="A238" s="661">
        <f t="shared" si="26"/>
        <v>182</v>
      </c>
      <c r="B238" s="661"/>
      <c r="C238" s="664" t="s">
        <v>1507</v>
      </c>
      <c r="D238" s="661" t="s">
        <v>563</v>
      </c>
      <c r="E238" s="663">
        <f>'[5]QTY TAKEOFF'!O245</f>
        <v>4</v>
      </c>
      <c r="F238" s="540">
        <v>5500</v>
      </c>
      <c r="G238" s="441">
        <f t="shared" si="25"/>
        <v>22000</v>
      </c>
      <c r="H238" s="540">
        <v>1200</v>
      </c>
      <c r="I238" s="441">
        <f t="shared" si="23"/>
        <v>4800</v>
      </c>
      <c r="J238" s="540">
        <v>1100</v>
      </c>
      <c r="K238" s="441">
        <f t="shared" si="24"/>
        <v>4400</v>
      </c>
    </row>
    <row r="239" spans="1:11" ht="31.5" customHeight="1" thickBot="1" x14ac:dyDescent="0.4">
      <c r="A239" s="661">
        <f t="shared" si="26"/>
        <v>183</v>
      </c>
      <c r="B239" s="661"/>
      <c r="C239" s="664" t="s">
        <v>1508</v>
      </c>
      <c r="D239" s="661" t="s">
        <v>563</v>
      </c>
      <c r="E239" s="663">
        <f>'[5]QTY TAKEOFF'!O246</f>
        <v>4</v>
      </c>
      <c r="F239" s="540">
        <v>600</v>
      </c>
      <c r="G239" s="441">
        <f t="shared" si="25"/>
        <v>2400</v>
      </c>
      <c r="H239" s="540">
        <v>1100</v>
      </c>
      <c r="I239" s="441">
        <f t="shared" si="23"/>
        <v>4400</v>
      </c>
      <c r="J239" s="540">
        <v>1000</v>
      </c>
      <c r="K239" s="441">
        <f t="shared" si="24"/>
        <v>4000</v>
      </c>
    </row>
    <row r="240" spans="1:11" ht="31.5" customHeight="1" thickBot="1" x14ac:dyDescent="0.4">
      <c r="A240" s="661">
        <f t="shared" si="26"/>
        <v>184</v>
      </c>
      <c r="B240" s="661"/>
      <c r="C240" s="664" t="s">
        <v>1509</v>
      </c>
      <c r="D240" s="661" t="s">
        <v>563</v>
      </c>
      <c r="E240" s="663">
        <f>'[5]QTY TAKEOFF'!O247</f>
        <v>22</v>
      </c>
      <c r="F240" s="540">
        <v>2000</v>
      </c>
      <c r="G240" s="441">
        <f t="shared" si="25"/>
        <v>44000</v>
      </c>
      <c r="H240" s="540">
        <v>2400</v>
      </c>
      <c r="I240" s="441">
        <f t="shared" si="23"/>
        <v>52800</v>
      </c>
      <c r="J240" s="540">
        <v>2100</v>
      </c>
      <c r="K240" s="441">
        <f t="shared" si="24"/>
        <v>46200</v>
      </c>
    </row>
    <row r="241" spans="1:11" ht="31.5" customHeight="1" thickBot="1" x14ac:dyDescent="0.4">
      <c r="A241" s="661">
        <f t="shared" si="26"/>
        <v>185</v>
      </c>
      <c r="B241" s="661"/>
      <c r="C241" s="664" t="s">
        <v>991</v>
      </c>
      <c r="D241" s="661" t="s">
        <v>990</v>
      </c>
      <c r="E241" s="663">
        <v>0</v>
      </c>
      <c r="F241" s="540"/>
      <c r="G241" s="441"/>
      <c r="H241" s="540">
        <v>0</v>
      </c>
      <c r="I241" s="441">
        <f t="shared" si="23"/>
        <v>0</v>
      </c>
      <c r="J241" s="540">
        <v>0</v>
      </c>
      <c r="K241" s="441">
        <f t="shared" si="24"/>
        <v>0</v>
      </c>
    </row>
    <row r="242" spans="1:11" ht="31.5" customHeight="1" thickBot="1" x14ac:dyDescent="0.4">
      <c r="A242" s="661">
        <f t="shared" si="26"/>
        <v>186</v>
      </c>
      <c r="B242" s="661"/>
      <c r="C242" s="664" t="s">
        <v>991</v>
      </c>
      <c r="D242" s="661" t="s">
        <v>990</v>
      </c>
      <c r="E242" s="663">
        <v>0</v>
      </c>
      <c r="F242" s="540"/>
      <c r="G242" s="441"/>
      <c r="H242" s="540">
        <v>0</v>
      </c>
      <c r="I242" s="441">
        <f t="shared" si="23"/>
        <v>0</v>
      </c>
      <c r="J242" s="540">
        <v>0</v>
      </c>
      <c r="K242" s="441">
        <f t="shared" si="24"/>
        <v>0</v>
      </c>
    </row>
    <row r="243" spans="1:11" ht="31.5" customHeight="1" thickBot="1" x14ac:dyDescent="0.4">
      <c r="A243" s="661">
        <f t="shared" si="26"/>
        <v>187</v>
      </c>
      <c r="B243" s="661"/>
      <c r="C243" s="664" t="s">
        <v>1510</v>
      </c>
      <c r="D243" s="661" t="s">
        <v>563</v>
      </c>
      <c r="E243" s="663">
        <f>'[5]QTY TAKEOFF'!O250</f>
        <v>2</v>
      </c>
      <c r="F243" s="540">
        <v>5800</v>
      </c>
      <c r="G243" s="441">
        <f t="shared" ref="G243:G260" si="27">+F243*E243</f>
        <v>11600</v>
      </c>
      <c r="H243" s="540">
        <v>370</v>
      </c>
      <c r="I243" s="441">
        <f t="shared" si="23"/>
        <v>740</v>
      </c>
      <c r="J243" s="540">
        <v>350</v>
      </c>
      <c r="K243" s="441">
        <f t="shared" si="24"/>
        <v>700</v>
      </c>
    </row>
    <row r="244" spans="1:11" ht="31.5" customHeight="1" thickBot="1" x14ac:dyDescent="0.4">
      <c r="A244" s="661">
        <f t="shared" si="26"/>
        <v>188</v>
      </c>
      <c r="B244" s="661"/>
      <c r="C244" s="664" t="s">
        <v>1511</v>
      </c>
      <c r="D244" s="661" t="s">
        <v>563</v>
      </c>
      <c r="E244" s="663">
        <f>'[5]QTY TAKEOFF'!O251</f>
        <v>11</v>
      </c>
      <c r="F244" s="540">
        <v>750</v>
      </c>
      <c r="G244" s="441">
        <f t="shared" si="27"/>
        <v>8250</v>
      </c>
      <c r="H244" s="540">
        <v>400</v>
      </c>
      <c r="I244" s="441">
        <f t="shared" si="23"/>
        <v>4400</v>
      </c>
      <c r="J244" s="540">
        <v>400</v>
      </c>
      <c r="K244" s="441">
        <f t="shared" si="24"/>
        <v>4400</v>
      </c>
    </row>
    <row r="245" spans="1:11" ht="31.5" customHeight="1" thickBot="1" x14ac:dyDescent="0.4">
      <c r="A245" s="661">
        <f t="shared" si="26"/>
        <v>189</v>
      </c>
      <c r="B245" s="661"/>
      <c r="C245" s="664" t="s">
        <v>1512</v>
      </c>
      <c r="D245" s="661" t="s">
        <v>563</v>
      </c>
      <c r="E245" s="663">
        <f>'[5]QTY TAKEOFF'!O252</f>
        <v>35</v>
      </c>
      <c r="F245" s="540">
        <v>1100</v>
      </c>
      <c r="G245" s="441">
        <f t="shared" si="27"/>
        <v>38500</v>
      </c>
      <c r="H245" s="540">
        <v>640</v>
      </c>
      <c r="I245" s="441">
        <f t="shared" si="23"/>
        <v>22400</v>
      </c>
      <c r="J245" s="540">
        <v>600</v>
      </c>
      <c r="K245" s="441">
        <f t="shared" si="24"/>
        <v>21000</v>
      </c>
    </row>
    <row r="246" spans="1:11" ht="31.5" customHeight="1" thickBot="1" x14ac:dyDescent="0.4">
      <c r="A246" s="661">
        <f t="shared" si="26"/>
        <v>190</v>
      </c>
      <c r="B246" s="661"/>
      <c r="C246" s="664" t="s">
        <v>1513</v>
      </c>
      <c r="D246" s="661" t="s">
        <v>563</v>
      </c>
      <c r="E246" s="663">
        <f>'[5]QTY TAKEOFF'!O253</f>
        <v>9</v>
      </c>
      <c r="F246" s="540">
        <v>850</v>
      </c>
      <c r="G246" s="441">
        <f t="shared" si="27"/>
        <v>7650</v>
      </c>
      <c r="H246" s="540">
        <v>1100</v>
      </c>
      <c r="I246" s="441">
        <f t="shared" si="23"/>
        <v>9900</v>
      </c>
      <c r="J246" s="540">
        <v>1000</v>
      </c>
      <c r="K246" s="441">
        <f t="shared" si="24"/>
        <v>9000</v>
      </c>
    </row>
    <row r="247" spans="1:11" ht="31.5" customHeight="1" thickBot="1" x14ac:dyDescent="0.4">
      <c r="A247" s="661">
        <f t="shared" si="26"/>
        <v>191</v>
      </c>
      <c r="B247" s="661"/>
      <c r="C247" s="664" t="s">
        <v>1514</v>
      </c>
      <c r="D247" s="661" t="s">
        <v>563</v>
      </c>
      <c r="E247" s="663">
        <f>'[5]QTY TAKEOFF'!O254</f>
        <v>2</v>
      </c>
      <c r="F247" s="540">
        <v>1100</v>
      </c>
      <c r="G247" s="441">
        <f t="shared" si="27"/>
        <v>2200</v>
      </c>
      <c r="H247" s="540">
        <v>1800</v>
      </c>
      <c r="I247" s="441">
        <f t="shared" si="23"/>
        <v>3600</v>
      </c>
      <c r="J247" s="540">
        <v>2000</v>
      </c>
      <c r="K247" s="441">
        <f t="shared" si="24"/>
        <v>4000</v>
      </c>
    </row>
    <row r="248" spans="1:11" ht="31.5" customHeight="1" thickBot="1" x14ac:dyDescent="0.4">
      <c r="A248" s="661">
        <f t="shared" si="26"/>
        <v>192</v>
      </c>
      <c r="B248" s="661"/>
      <c r="C248" s="664" t="s">
        <v>1515</v>
      </c>
      <c r="D248" s="661" t="s">
        <v>571</v>
      </c>
      <c r="E248" s="663">
        <f>'[5]QTY TAKEOFF'!O255</f>
        <v>1525</v>
      </c>
      <c r="F248" s="540">
        <v>25</v>
      </c>
      <c r="G248" s="441">
        <f t="shared" si="27"/>
        <v>38125</v>
      </c>
      <c r="H248" s="540">
        <v>25</v>
      </c>
      <c r="I248" s="441">
        <f t="shared" si="23"/>
        <v>38125</v>
      </c>
      <c r="J248" s="540">
        <v>25</v>
      </c>
      <c r="K248" s="441">
        <f t="shared" si="24"/>
        <v>38125</v>
      </c>
    </row>
    <row r="249" spans="1:11" ht="31.5" customHeight="1" thickBot="1" x14ac:dyDescent="0.4">
      <c r="A249" s="661">
        <f t="shared" si="26"/>
        <v>193</v>
      </c>
      <c r="B249" s="661"/>
      <c r="C249" s="664" t="s">
        <v>1516</v>
      </c>
      <c r="D249" s="661" t="s">
        <v>571</v>
      </c>
      <c r="E249" s="663">
        <f>'[5]QTY TAKEOFF'!O256</f>
        <v>8000</v>
      </c>
      <c r="F249" s="540">
        <v>24</v>
      </c>
      <c r="G249" s="441">
        <f t="shared" si="27"/>
        <v>192000</v>
      </c>
      <c r="H249" s="540">
        <v>29</v>
      </c>
      <c r="I249" s="441">
        <f t="shared" si="23"/>
        <v>232000</v>
      </c>
      <c r="J249" s="540">
        <v>25</v>
      </c>
      <c r="K249" s="441">
        <f t="shared" si="24"/>
        <v>200000</v>
      </c>
    </row>
    <row r="250" spans="1:11" ht="31.5" customHeight="1" thickBot="1" x14ac:dyDescent="0.4">
      <c r="A250" s="661">
        <f t="shared" si="26"/>
        <v>194</v>
      </c>
      <c r="B250" s="661"/>
      <c r="C250" s="664" t="s">
        <v>1517</v>
      </c>
      <c r="D250" s="661" t="s">
        <v>571</v>
      </c>
      <c r="E250" s="663">
        <f>'[5]QTY TAKEOFF'!O257</f>
        <v>240</v>
      </c>
      <c r="F250" s="441">
        <v>23</v>
      </c>
      <c r="G250" s="441">
        <f t="shared" si="27"/>
        <v>5520</v>
      </c>
      <c r="H250" s="441">
        <v>42</v>
      </c>
      <c r="I250" s="441">
        <f t="shared" si="23"/>
        <v>10080</v>
      </c>
      <c r="J250" s="441">
        <v>40</v>
      </c>
      <c r="K250" s="441">
        <f t="shared" si="24"/>
        <v>9600</v>
      </c>
    </row>
    <row r="251" spans="1:11" ht="31.5" customHeight="1" thickBot="1" x14ac:dyDescent="0.4">
      <c r="A251" s="661">
        <f t="shared" si="26"/>
        <v>195</v>
      </c>
      <c r="B251" s="661"/>
      <c r="C251" s="664" t="s">
        <v>1518</v>
      </c>
      <c r="D251" s="661" t="s">
        <v>571</v>
      </c>
      <c r="E251" s="663">
        <f>'[5]QTY TAKEOFF'!O258</f>
        <v>11315</v>
      </c>
      <c r="F251" s="441">
        <v>20.5</v>
      </c>
      <c r="G251" s="441">
        <f t="shared" si="27"/>
        <v>231957.5</v>
      </c>
      <c r="H251" s="441">
        <v>40</v>
      </c>
      <c r="I251" s="441">
        <f t="shared" si="23"/>
        <v>452600</v>
      </c>
      <c r="J251" s="441">
        <v>35</v>
      </c>
      <c r="K251" s="441">
        <f t="shared" si="24"/>
        <v>396025</v>
      </c>
    </row>
    <row r="252" spans="1:11" ht="31.5" customHeight="1" thickBot="1" x14ac:dyDescent="0.4">
      <c r="A252" s="661">
        <f t="shared" si="26"/>
        <v>196</v>
      </c>
      <c r="B252" s="661"/>
      <c r="C252" s="664" t="s">
        <v>1519</v>
      </c>
      <c r="D252" s="661" t="s">
        <v>571</v>
      </c>
      <c r="E252" s="663">
        <f>'[5]QTY TAKEOFF'!O259</f>
        <v>2300</v>
      </c>
      <c r="F252" s="441">
        <v>16</v>
      </c>
      <c r="G252" s="441">
        <f t="shared" si="27"/>
        <v>36800</v>
      </c>
      <c r="H252" s="441">
        <v>35</v>
      </c>
      <c r="I252" s="441">
        <f t="shared" si="23"/>
        <v>80500</v>
      </c>
      <c r="J252" s="441">
        <v>32</v>
      </c>
      <c r="K252" s="441">
        <f t="shared" si="24"/>
        <v>73600</v>
      </c>
    </row>
    <row r="253" spans="1:11" ht="31.5" customHeight="1" thickBot="1" x14ac:dyDescent="0.4">
      <c r="A253" s="661">
        <f t="shared" si="26"/>
        <v>197</v>
      </c>
      <c r="B253" s="661"/>
      <c r="C253" s="664" t="s">
        <v>1520</v>
      </c>
      <c r="D253" s="661" t="s">
        <v>563</v>
      </c>
      <c r="E253" s="663">
        <f>'[5]QTY TAKEOFF'!O260</f>
        <v>114</v>
      </c>
      <c r="F253" s="441">
        <v>100</v>
      </c>
      <c r="G253" s="441">
        <f t="shared" si="27"/>
        <v>11400</v>
      </c>
      <c r="H253" s="441">
        <v>490</v>
      </c>
      <c r="I253" s="441">
        <f t="shared" si="23"/>
        <v>55860</v>
      </c>
      <c r="J253" s="441">
        <v>450</v>
      </c>
      <c r="K253" s="441">
        <f t="shared" si="24"/>
        <v>51300</v>
      </c>
    </row>
    <row r="254" spans="1:11" ht="31.5" customHeight="1" thickBot="1" x14ac:dyDescent="0.4">
      <c r="A254" s="661">
        <f t="shared" si="26"/>
        <v>198</v>
      </c>
      <c r="B254" s="661"/>
      <c r="C254" s="664" t="s">
        <v>262</v>
      </c>
      <c r="D254" s="661" t="s">
        <v>563</v>
      </c>
      <c r="E254" s="663">
        <f>'[5]QTY TAKEOFF'!O261</f>
        <v>34</v>
      </c>
      <c r="F254" s="540">
        <v>4200</v>
      </c>
      <c r="G254" s="441">
        <f t="shared" si="27"/>
        <v>142800</v>
      </c>
      <c r="H254" s="540">
        <v>3200</v>
      </c>
      <c r="I254" s="441">
        <f t="shared" si="23"/>
        <v>108800</v>
      </c>
      <c r="J254" s="540">
        <v>3000</v>
      </c>
      <c r="K254" s="441">
        <f t="shared" si="24"/>
        <v>102000</v>
      </c>
    </row>
    <row r="255" spans="1:11" ht="31.5" customHeight="1" thickBot="1" x14ac:dyDescent="0.4">
      <c r="A255" s="661">
        <f t="shared" si="26"/>
        <v>199</v>
      </c>
      <c r="B255" s="661"/>
      <c r="C255" s="664" t="s">
        <v>1521</v>
      </c>
      <c r="D255" s="661" t="s">
        <v>563</v>
      </c>
      <c r="E255" s="663">
        <f>'[5]QTY TAKEOFF'!O262</f>
        <v>28</v>
      </c>
      <c r="F255" s="441">
        <v>2600</v>
      </c>
      <c r="G255" s="441">
        <f t="shared" si="27"/>
        <v>72800</v>
      </c>
      <c r="H255" s="441">
        <v>2200</v>
      </c>
      <c r="I255" s="441">
        <f t="shared" si="23"/>
        <v>61600</v>
      </c>
      <c r="J255" s="441">
        <v>2000</v>
      </c>
      <c r="K255" s="441">
        <f t="shared" si="24"/>
        <v>56000</v>
      </c>
    </row>
    <row r="256" spans="1:11" ht="31.5" customHeight="1" thickBot="1" x14ac:dyDescent="0.4">
      <c r="A256" s="661">
        <f t="shared" si="26"/>
        <v>200</v>
      </c>
      <c r="B256" s="661"/>
      <c r="C256" s="664" t="s">
        <v>264</v>
      </c>
      <c r="D256" s="661" t="s">
        <v>571</v>
      </c>
      <c r="E256" s="663">
        <f>'[5]QTY TAKEOFF'!O263</f>
        <v>10600</v>
      </c>
      <c r="F256" s="441">
        <v>17</v>
      </c>
      <c r="G256" s="441">
        <f t="shared" si="27"/>
        <v>180200</v>
      </c>
      <c r="H256" s="441">
        <v>13</v>
      </c>
      <c r="I256" s="441">
        <f t="shared" si="23"/>
        <v>137800</v>
      </c>
      <c r="J256" s="441">
        <v>12</v>
      </c>
      <c r="K256" s="441">
        <f t="shared" si="24"/>
        <v>127200</v>
      </c>
    </row>
    <row r="257" spans="1:11" ht="31.5" customHeight="1" thickBot="1" x14ac:dyDescent="0.4">
      <c r="A257" s="661">
        <f t="shared" si="26"/>
        <v>201</v>
      </c>
      <c r="B257" s="661"/>
      <c r="C257" s="664" t="s">
        <v>266</v>
      </c>
      <c r="D257" s="661" t="s">
        <v>563</v>
      </c>
      <c r="E257" s="665">
        <v>68</v>
      </c>
      <c r="F257" s="441">
        <v>750</v>
      </c>
      <c r="G257" s="441">
        <f t="shared" si="27"/>
        <v>51000</v>
      </c>
      <c r="H257" s="441">
        <v>650</v>
      </c>
      <c r="I257" s="441">
        <f t="shared" si="23"/>
        <v>44200</v>
      </c>
      <c r="J257" s="441">
        <v>600</v>
      </c>
      <c r="K257" s="441">
        <f t="shared" si="24"/>
        <v>40800</v>
      </c>
    </row>
    <row r="258" spans="1:11" ht="31.5" customHeight="1" thickBot="1" x14ac:dyDescent="0.4">
      <c r="A258" s="661">
        <f t="shared" si="26"/>
        <v>202</v>
      </c>
      <c r="B258" s="661"/>
      <c r="C258" s="664" t="s">
        <v>1522</v>
      </c>
      <c r="D258" s="661" t="s">
        <v>563</v>
      </c>
      <c r="E258" s="663">
        <f>'[5]QTY TAKEOFF'!O265</f>
        <v>4</v>
      </c>
      <c r="F258" s="441">
        <v>10000</v>
      </c>
      <c r="G258" s="441">
        <f t="shared" si="27"/>
        <v>40000</v>
      </c>
      <c r="H258" s="441">
        <v>14000</v>
      </c>
      <c r="I258" s="441">
        <f t="shared" si="23"/>
        <v>56000</v>
      </c>
      <c r="J258" s="441">
        <v>15000</v>
      </c>
      <c r="K258" s="441">
        <f t="shared" si="24"/>
        <v>60000</v>
      </c>
    </row>
    <row r="259" spans="1:11" ht="31.5" customHeight="1" thickBot="1" x14ac:dyDescent="0.4">
      <c r="A259" s="661">
        <f t="shared" si="26"/>
        <v>203</v>
      </c>
      <c r="B259" s="661"/>
      <c r="C259" s="664" t="s">
        <v>275</v>
      </c>
      <c r="D259" s="661" t="s">
        <v>563</v>
      </c>
      <c r="E259" s="663">
        <f>'[5]QTY TAKEOFF'!O266</f>
        <v>2</v>
      </c>
      <c r="F259" s="441">
        <v>2600</v>
      </c>
      <c r="G259" s="441">
        <f t="shared" si="27"/>
        <v>5200</v>
      </c>
      <c r="H259" s="441">
        <v>400</v>
      </c>
      <c r="I259" s="441">
        <f t="shared" si="23"/>
        <v>800</v>
      </c>
      <c r="J259" s="441">
        <v>400</v>
      </c>
      <c r="K259" s="441">
        <f t="shared" si="24"/>
        <v>800</v>
      </c>
    </row>
    <row r="260" spans="1:11" ht="31.5" customHeight="1" thickBot="1" x14ac:dyDescent="0.4">
      <c r="A260" s="661">
        <f t="shared" si="26"/>
        <v>204</v>
      </c>
      <c r="B260" s="661"/>
      <c r="C260" s="664" t="s">
        <v>1523</v>
      </c>
      <c r="D260" s="661" t="s">
        <v>563</v>
      </c>
      <c r="E260" s="663">
        <v>114</v>
      </c>
      <c r="F260" s="441">
        <v>165</v>
      </c>
      <c r="G260" s="441">
        <f t="shared" si="27"/>
        <v>18810</v>
      </c>
      <c r="H260" s="441">
        <v>85</v>
      </c>
      <c r="I260" s="441">
        <f t="shared" si="23"/>
        <v>9690</v>
      </c>
      <c r="J260" s="441">
        <v>75</v>
      </c>
      <c r="K260" s="441">
        <f t="shared" si="24"/>
        <v>8550</v>
      </c>
    </row>
    <row r="261" spans="1:11" ht="31.5" customHeight="1" thickBot="1" x14ac:dyDescent="0.4">
      <c r="A261" s="2052" t="s">
        <v>655</v>
      </c>
      <c r="B261" s="2053"/>
      <c r="C261" s="2053"/>
      <c r="D261" s="2053"/>
      <c r="E261" s="2053"/>
      <c r="F261" s="441"/>
      <c r="G261" s="441">
        <f>SUM(G233:G260)</f>
        <v>1256912.5</v>
      </c>
      <c r="H261" s="441"/>
      <c r="I261" s="441">
        <f>SUM(I233:I260)</f>
        <v>1472525</v>
      </c>
      <c r="J261" s="441"/>
      <c r="K261" s="441">
        <f>SUM(K233:K260)</f>
        <v>1333000</v>
      </c>
    </row>
    <row r="262" spans="1:11" ht="31.5" customHeight="1" thickBot="1" x14ac:dyDescent="0.4">
      <c r="A262" s="657"/>
      <c r="B262" s="658"/>
      <c r="C262" s="659" t="s">
        <v>1524</v>
      </c>
      <c r="D262" s="660"/>
      <c r="E262" s="660"/>
      <c r="F262" s="441"/>
      <c r="G262" s="441"/>
      <c r="H262" s="441"/>
      <c r="I262" s="441">
        <f t="shared" ref="I262:I294" si="28">H262*E262</f>
        <v>0</v>
      </c>
      <c r="J262" s="441"/>
      <c r="K262" s="441">
        <f t="shared" si="24"/>
        <v>0</v>
      </c>
    </row>
    <row r="263" spans="1:11" ht="31.5" customHeight="1" thickBot="1" x14ac:dyDescent="0.4">
      <c r="A263" s="661">
        <v>205</v>
      </c>
      <c r="B263" s="661"/>
      <c r="C263" s="662" t="s">
        <v>266</v>
      </c>
      <c r="D263" s="661" t="s">
        <v>563</v>
      </c>
      <c r="E263" s="663">
        <f>'[5]QTY TAKEOFF'!O269</f>
        <v>22</v>
      </c>
      <c r="F263" s="441">
        <v>750</v>
      </c>
      <c r="G263" s="441">
        <f>+F263*E263</f>
        <v>16500</v>
      </c>
      <c r="H263" s="441">
        <v>670</v>
      </c>
      <c r="I263" s="441">
        <f t="shared" si="28"/>
        <v>14740</v>
      </c>
      <c r="J263" s="441">
        <v>600</v>
      </c>
      <c r="K263" s="441">
        <f t="shared" si="24"/>
        <v>13200</v>
      </c>
    </row>
    <row r="264" spans="1:11" ht="31.5" customHeight="1" thickBot="1" x14ac:dyDescent="0.4">
      <c r="A264" s="661">
        <f>A263+1</f>
        <v>206</v>
      </c>
      <c r="B264" s="661"/>
      <c r="C264" s="662" t="s">
        <v>1525</v>
      </c>
      <c r="D264" s="661" t="s">
        <v>563</v>
      </c>
      <c r="E264" s="663">
        <f>'[5]QTY TAKEOFF'!O270</f>
        <v>8</v>
      </c>
      <c r="F264" s="441">
        <v>2200</v>
      </c>
      <c r="G264" s="441">
        <f>+F264*E264</f>
        <v>17600</v>
      </c>
      <c r="H264" s="441">
        <v>1500</v>
      </c>
      <c r="I264" s="441">
        <f t="shared" si="28"/>
        <v>12000</v>
      </c>
      <c r="J264" s="441">
        <v>1500</v>
      </c>
      <c r="K264" s="441">
        <f t="shared" si="24"/>
        <v>12000</v>
      </c>
    </row>
    <row r="265" spans="1:11" ht="31.5" customHeight="1" thickBot="1" x14ac:dyDescent="0.4">
      <c r="A265" s="661">
        <f>A264+1</f>
        <v>207</v>
      </c>
      <c r="B265" s="661"/>
      <c r="C265" s="664" t="s">
        <v>1526</v>
      </c>
      <c r="D265" s="661" t="s">
        <v>571</v>
      </c>
      <c r="E265" s="663">
        <f>'[5]QTY TAKEOFF'!O271</f>
        <v>6325</v>
      </c>
      <c r="F265" s="441">
        <v>15.25</v>
      </c>
      <c r="G265" s="441">
        <f>+F265*E265</f>
        <v>96456.25</v>
      </c>
      <c r="H265" s="441">
        <v>30</v>
      </c>
      <c r="I265" s="441">
        <f t="shared" si="28"/>
        <v>189750</v>
      </c>
      <c r="J265" s="441">
        <v>30</v>
      </c>
      <c r="K265" s="441">
        <f t="shared" si="24"/>
        <v>189750</v>
      </c>
    </row>
    <row r="266" spans="1:11" ht="31.5" customHeight="1" thickBot="1" x14ac:dyDescent="0.4">
      <c r="A266" s="541"/>
      <c r="B266" s="542"/>
      <c r="C266" s="543"/>
      <c r="D266" s="542"/>
      <c r="E266" s="542" t="s">
        <v>1527</v>
      </c>
      <c r="F266" s="441"/>
      <c r="G266" s="441">
        <f>SUM(G263:G265)</f>
        <v>130556.25</v>
      </c>
      <c r="H266" s="441"/>
      <c r="I266" s="441">
        <f>SUM(I263:I265)</f>
        <v>216490</v>
      </c>
      <c r="J266" s="441"/>
      <c r="K266" s="441">
        <f>SUM(K263:K265)</f>
        <v>214950</v>
      </c>
    </row>
    <row r="267" spans="1:11" ht="31.5" customHeight="1" thickBot="1" x14ac:dyDescent="0.4">
      <c r="A267" s="657"/>
      <c r="B267" s="658"/>
      <c r="C267" s="688" t="s">
        <v>285</v>
      </c>
      <c r="D267" s="660"/>
      <c r="E267" s="660"/>
      <c r="F267" s="441"/>
      <c r="G267" s="441"/>
      <c r="H267" s="441"/>
      <c r="I267" s="441">
        <f t="shared" si="28"/>
        <v>0</v>
      </c>
      <c r="J267" s="441"/>
      <c r="K267" s="441">
        <f t="shared" ref="K267:K309" si="29">J267*E267</f>
        <v>0</v>
      </c>
    </row>
    <row r="268" spans="1:11" ht="31.5" customHeight="1" thickBot="1" x14ac:dyDescent="0.4">
      <c r="A268" s="661">
        <v>208</v>
      </c>
      <c r="B268" s="661"/>
      <c r="C268" s="662" t="s">
        <v>286</v>
      </c>
      <c r="D268" s="661" t="s">
        <v>11</v>
      </c>
      <c r="E268" s="663">
        <f>'[5]QTY TAKEOFF'!O275</f>
        <v>1</v>
      </c>
      <c r="F268" s="441">
        <v>950000</v>
      </c>
      <c r="G268" s="441">
        <f t="shared" ref="G268:G275" si="30">+F268*E268</f>
        <v>950000</v>
      </c>
      <c r="H268" s="441">
        <v>1050000</v>
      </c>
      <c r="I268" s="441">
        <f t="shared" si="28"/>
        <v>1050000</v>
      </c>
      <c r="J268" s="441">
        <v>800000</v>
      </c>
      <c r="K268" s="441">
        <f t="shared" si="29"/>
        <v>800000</v>
      </c>
    </row>
    <row r="269" spans="1:11" ht="31.5" customHeight="1" thickBot="1" x14ac:dyDescent="0.4">
      <c r="A269" s="661">
        <f>A268+1</f>
        <v>209</v>
      </c>
      <c r="B269" s="661"/>
      <c r="C269" s="662" t="s">
        <v>287</v>
      </c>
      <c r="D269" s="661" t="s">
        <v>11</v>
      </c>
      <c r="E269" s="663">
        <v>1</v>
      </c>
      <c r="F269" s="441">
        <v>55000</v>
      </c>
      <c r="G269" s="441">
        <f t="shared" si="30"/>
        <v>55000</v>
      </c>
      <c r="H269" s="441">
        <v>48000</v>
      </c>
      <c r="I269" s="441">
        <f t="shared" si="28"/>
        <v>48000</v>
      </c>
      <c r="J269" s="441">
        <v>40000</v>
      </c>
      <c r="K269" s="441">
        <f t="shared" si="29"/>
        <v>40000</v>
      </c>
    </row>
    <row r="270" spans="1:11" ht="31.5" customHeight="1" thickBot="1" x14ac:dyDescent="0.4">
      <c r="A270" s="661">
        <f t="shared" ref="A270:A275" si="31">A269+1</f>
        <v>210</v>
      </c>
      <c r="B270" s="661"/>
      <c r="C270" s="662" t="s">
        <v>288</v>
      </c>
      <c r="D270" s="661" t="s">
        <v>11</v>
      </c>
      <c r="E270" s="663">
        <f>'[5]QTY TAKEOFF'!O277</f>
        <v>1</v>
      </c>
      <c r="F270" s="441">
        <v>133000</v>
      </c>
      <c r="G270" s="441">
        <f t="shared" si="30"/>
        <v>133000</v>
      </c>
      <c r="H270" s="441">
        <v>145000</v>
      </c>
      <c r="I270" s="441">
        <f t="shared" si="28"/>
        <v>145000</v>
      </c>
      <c r="J270" s="441">
        <v>134000</v>
      </c>
      <c r="K270" s="441">
        <f t="shared" si="29"/>
        <v>134000</v>
      </c>
    </row>
    <row r="271" spans="1:11" ht="31.5" customHeight="1" thickBot="1" x14ac:dyDescent="0.4">
      <c r="A271" s="661">
        <f t="shared" si="31"/>
        <v>211</v>
      </c>
      <c r="B271" s="661"/>
      <c r="C271" s="662" t="s">
        <v>289</v>
      </c>
      <c r="D271" s="661" t="s">
        <v>11</v>
      </c>
      <c r="E271" s="663">
        <f>'[5]QTY TAKEOFF'!O278</f>
        <v>1</v>
      </c>
      <c r="F271" s="441">
        <v>75000</v>
      </c>
      <c r="G271" s="441">
        <f t="shared" si="30"/>
        <v>75000</v>
      </c>
      <c r="H271" s="441">
        <v>84000</v>
      </c>
      <c r="I271" s="441">
        <f t="shared" si="28"/>
        <v>84000</v>
      </c>
      <c r="J271" s="441">
        <v>42000</v>
      </c>
      <c r="K271" s="441">
        <f t="shared" si="29"/>
        <v>42000</v>
      </c>
    </row>
    <row r="272" spans="1:11" ht="31.5" customHeight="1" thickBot="1" x14ac:dyDescent="0.4">
      <c r="A272" s="661">
        <f t="shared" si="31"/>
        <v>212</v>
      </c>
      <c r="B272" s="661"/>
      <c r="C272" s="662" t="s">
        <v>1528</v>
      </c>
      <c r="D272" s="661" t="s">
        <v>11</v>
      </c>
      <c r="E272" s="663">
        <f>'[5]QTY TAKEOFF'!O279</f>
        <v>2</v>
      </c>
      <c r="F272" s="441">
        <v>69000</v>
      </c>
      <c r="G272" s="441">
        <f t="shared" si="30"/>
        <v>138000</v>
      </c>
      <c r="H272" s="441">
        <v>80000</v>
      </c>
      <c r="I272" s="441">
        <f t="shared" si="28"/>
        <v>160000</v>
      </c>
      <c r="J272" s="441">
        <v>164000</v>
      </c>
      <c r="K272" s="441">
        <f t="shared" si="29"/>
        <v>328000</v>
      </c>
    </row>
    <row r="273" spans="1:11" ht="31.5" customHeight="1" thickBot="1" x14ac:dyDescent="0.4">
      <c r="A273" s="661">
        <f t="shared" si="31"/>
        <v>213</v>
      </c>
      <c r="B273" s="661"/>
      <c r="C273" s="689" t="s">
        <v>1529</v>
      </c>
      <c r="D273" s="661" t="s">
        <v>11</v>
      </c>
      <c r="E273" s="663">
        <f>'[5]QTY TAKEOFF'!O280</f>
        <v>2</v>
      </c>
      <c r="F273" s="441">
        <v>12000</v>
      </c>
      <c r="G273" s="441">
        <f t="shared" si="30"/>
        <v>24000</v>
      </c>
      <c r="H273" s="441">
        <v>13000</v>
      </c>
      <c r="I273" s="441">
        <f t="shared" si="28"/>
        <v>26000</v>
      </c>
      <c r="J273" s="441">
        <v>10000</v>
      </c>
      <c r="K273" s="441">
        <f t="shared" si="29"/>
        <v>20000</v>
      </c>
    </row>
    <row r="274" spans="1:11" ht="31.5" customHeight="1" thickBot="1" x14ac:dyDescent="0.4">
      <c r="A274" s="661">
        <f t="shared" si="31"/>
        <v>214</v>
      </c>
      <c r="B274" s="661"/>
      <c r="C274" s="662" t="s">
        <v>1530</v>
      </c>
      <c r="D274" s="661" t="s">
        <v>11</v>
      </c>
      <c r="E274" s="663">
        <f>'[5]QTY TAKEOFF'!O281</f>
        <v>1</v>
      </c>
      <c r="F274" s="441">
        <v>6700</v>
      </c>
      <c r="G274" s="441">
        <f t="shared" si="30"/>
        <v>6700</v>
      </c>
      <c r="H274" s="441">
        <v>6000</v>
      </c>
      <c r="I274" s="441">
        <f t="shared" si="28"/>
        <v>6000</v>
      </c>
      <c r="J274" s="441">
        <v>7000</v>
      </c>
      <c r="K274" s="441">
        <f t="shared" si="29"/>
        <v>7000</v>
      </c>
    </row>
    <row r="275" spans="1:11" ht="31.5" customHeight="1" thickBot="1" x14ac:dyDescent="0.4">
      <c r="A275" s="661">
        <f t="shared" si="31"/>
        <v>215</v>
      </c>
      <c r="B275" s="661"/>
      <c r="C275" s="662" t="s">
        <v>1531</v>
      </c>
      <c r="D275" s="661" t="s">
        <v>11</v>
      </c>
      <c r="E275" s="663">
        <f>'[5]QTY TAKEOFF'!O282</f>
        <v>1</v>
      </c>
      <c r="F275" s="441">
        <v>8500</v>
      </c>
      <c r="G275" s="441">
        <f t="shared" si="30"/>
        <v>8500</v>
      </c>
      <c r="H275" s="441">
        <v>8000</v>
      </c>
      <c r="I275" s="441">
        <f t="shared" si="28"/>
        <v>8000</v>
      </c>
      <c r="J275" s="441">
        <v>32000</v>
      </c>
      <c r="K275" s="441">
        <f t="shared" si="29"/>
        <v>32000</v>
      </c>
    </row>
    <row r="276" spans="1:11" ht="31.5" customHeight="1" thickBot="1" x14ac:dyDescent="0.4">
      <c r="A276" s="2052" t="s">
        <v>1532</v>
      </c>
      <c r="B276" s="2053"/>
      <c r="C276" s="2053"/>
      <c r="D276" s="2053"/>
      <c r="E276" s="2053"/>
      <c r="F276" s="441"/>
      <c r="G276" s="441">
        <f>SUM(G268:G275)</f>
        <v>1390200</v>
      </c>
      <c r="H276" s="441"/>
      <c r="I276" s="441">
        <f>SUM(I268:I275)</f>
        <v>1527000</v>
      </c>
      <c r="J276" s="441"/>
      <c r="K276" s="441">
        <f>SUM(K268:K275)</f>
        <v>1403000</v>
      </c>
    </row>
    <row r="277" spans="1:11" ht="31.5" customHeight="1" thickBot="1" x14ac:dyDescent="0.4">
      <c r="A277" s="657"/>
      <c r="B277" s="658"/>
      <c r="C277" s="659" t="s">
        <v>291</v>
      </c>
      <c r="D277" s="660"/>
      <c r="E277" s="660"/>
      <c r="F277" s="441"/>
      <c r="G277" s="441"/>
      <c r="H277" s="441"/>
      <c r="I277" s="441">
        <f t="shared" si="28"/>
        <v>0</v>
      </c>
      <c r="J277" s="441"/>
      <c r="K277" s="441">
        <f t="shared" si="29"/>
        <v>0</v>
      </c>
    </row>
    <row r="278" spans="1:11" ht="31.5" customHeight="1" thickBot="1" x14ac:dyDescent="0.4">
      <c r="A278" s="661">
        <f>A275+1</f>
        <v>216</v>
      </c>
      <c r="B278" s="661"/>
      <c r="C278" s="662" t="s">
        <v>665</v>
      </c>
      <c r="D278" s="661" t="s">
        <v>563</v>
      </c>
      <c r="E278" s="663">
        <v>1</v>
      </c>
      <c r="F278" s="441">
        <v>350000</v>
      </c>
      <c r="G278" s="441">
        <f t="shared" ref="G278:G291" si="32">+F278*E278</f>
        <v>350000</v>
      </c>
      <c r="H278" s="441">
        <v>294000</v>
      </c>
      <c r="I278" s="441">
        <f t="shared" si="28"/>
        <v>294000</v>
      </c>
      <c r="J278" s="441">
        <v>299000</v>
      </c>
      <c r="K278" s="441">
        <f t="shared" si="29"/>
        <v>299000</v>
      </c>
    </row>
    <row r="279" spans="1:11" ht="31.5" customHeight="1" thickBot="1" x14ac:dyDescent="0.4">
      <c r="A279" s="661">
        <f>A278+1</f>
        <v>217</v>
      </c>
      <c r="B279" s="661"/>
      <c r="C279" s="662" t="s">
        <v>1533</v>
      </c>
      <c r="D279" s="661" t="s">
        <v>563</v>
      </c>
      <c r="E279" s="663">
        <v>1</v>
      </c>
      <c r="F279" s="441">
        <v>70000</v>
      </c>
      <c r="G279" s="441">
        <f t="shared" si="32"/>
        <v>70000</v>
      </c>
      <c r="H279" s="441">
        <v>35000</v>
      </c>
      <c r="I279" s="441">
        <f t="shared" si="28"/>
        <v>35000</v>
      </c>
      <c r="J279" s="441">
        <v>100000</v>
      </c>
      <c r="K279" s="441">
        <f t="shared" si="29"/>
        <v>100000</v>
      </c>
    </row>
    <row r="280" spans="1:11" ht="31.5" customHeight="1" thickBot="1" x14ac:dyDescent="0.4">
      <c r="A280" s="661">
        <f>A279+1</f>
        <v>218</v>
      </c>
      <c r="B280" s="661"/>
      <c r="C280" s="662" t="s">
        <v>1534</v>
      </c>
      <c r="D280" s="661" t="s">
        <v>563</v>
      </c>
      <c r="E280" s="663">
        <v>1</v>
      </c>
      <c r="F280" s="441">
        <v>200000</v>
      </c>
      <c r="G280" s="441">
        <f t="shared" si="32"/>
        <v>200000</v>
      </c>
      <c r="H280" s="441">
        <v>144000</v>
      </c>
      <c r="I280" s="441">
        <f t="shared" si="28"/>
        <v>144000</v>
      </c>
      <c r="J280" s="441">
        <v>289000</v>
      </c>
      <c r="K280" s="441">
        <f t="shared" si="29"/>
        <v>289000</v>
      </c>
    </row>
    <row r="281" spans="1:11" ht="31.5" customHeight="1" thickBot="1" x14ac:dyDescent="0.4">
      <c r="A281" s="661">
        <f t="shared" ref="A281:A291" si="33">A280+1</f>
        <v>219</v>
      </c>
      <c r="B281" s="661"/>
      <c r="C281" s="662" t="s">
        <v>1535</v>
      </c>
      <c r="D281" s="661" t="s">
        <v>563</v>
      </c>
      <c r="E281" s="663">
        <f>'[5]QTY TAKEOFF'!O290</f>
        <v>1</v>
      </c>
      <c r="F281" s="441">
        <v>7500</v>
      </c>
      <c r="G281" s="441">
        <f t="shared" si="32"/>
        <v>7500</v>
      </c>
      <c r="H281" s="441">
        <v>7700</v>
      </c>
      <c r="I281" s="441">
        <f t="shared" si="28"/>
        <v>7700</v>
      </c>
      <c r="J281" s="441">
        <v>1200</v>
      </c>
      <c r="K281" s="441">
        <f t="shared" si="29"/>
        <v>1200</v>
      </c>
    </row>
    <row r="282" spans="1:11" ht="31.5" customHeight="1" thickBot="1" x14ac:dyDescent="0.4">
      <c r="A282" s="661">
        <f t="shared" si="33"/>
        <v>220</v>
      </c>
      <c r="B282" s="661"/>
      <c r="C282" s="662" t="s">
        <v>1536</v>
      </c>
      <c r="D282" s="661" t="s">
        <v>563</v>
      </c>
      <c r="E282" s="663">
        <f>'[5]QTY TAKEOFF'!O289</f>
        <v>16</v>
      </c>
      <c r="F282" s="441">
        <v>625</v>
      </c>
      <c r="G282" s="441">
        <f t="shared" si="32"/>
        <v>10000</v>
      </c>
      <c r="H282" s="441">
        <v>1200</v>
      </c>
      <c r="I282" s="441">
        <f t="shared" si="28"/>
        <v>19200</v>
      </c>
      <c r="J282" s="441">
        <v>460</v>
      </c>
      <c r="K282" s="441">
        <f t="shared" si="29"/>
        <v>7360</v>
      </c>
    </row>
    <row r="283" spans="1:11" ht="31.5" customHeight="1" thickBot="1" x14ac:dyDescent="0.4">
      <c r="A283" s="661">
        <f t="shared" si="33"/>
        <v>221</v>
      </c>
      <c r="B283" s="661"/>
      <c r="C283" s="662" t="s">
        <v>1537</v>
      </c>
      <c r="D283" s="661" t="s">
        <v>11</v>
      </c>
      <c r="E283" s="663">
        <v>1</v>
      </c>
      <c r="F283" s="441">
        <v>92000</v>
      </c>
      <c r="G283" s="441">
        <f t="shared" si="32"/>
        <v>92000</v>
      </c>
      <c r="H283" s="441">
        <v>58000</v>
      </c>
      <c r="I283" s="441">
        <f t="shared" si="28"/>
        <v>58000</v>
      </c>
      <c r="J283" s="441">
        <v>207855.5</v>
      </c>
      <c r="K283" s="441">
        <f t="shared" si="29"/>
        <v>207855.5</v>
      </c>
    </row>
    <row r="284" spans="1:11" ht="31.5" customHeight="1" thickBot="1" x14ac:dyDescent="0.4">
      <c r="A284" s="661">
        <f t="shared" si="33"/>
        <v>222</v>
      </c>
      <c r="B284" s="661"/>
      <c r="C284" s="662" t="s">
        <v>1538</v>
      </c>
      <c r="D284" s="661" t="s">
        <v>563</v>
      </c>
      <c r="E284" s="663">
        <v>19</v>
      </c>
      <c r="F284" s="441">
        <v>200</v>
      </c>
      <c r="G284" s="441">
        <f t="shared" si="32"/>
        <v>3800</v>
      </c>
      <c r="H284" s="441">
        <v>850</v>
      </c>
      <c r="I284" s="441">
        <f t="shared" si="28"/>
        <v>16150</v>
      </c>
      <c r="J284" s="441">
        <v>250</v>
      </c>
      <c r="K284" s="441">
        <f t="shared" si="29"/>
        <v>4750</v>
      </c>
    </row>
    <row r="285" spans="1:11" ht="31.5" customHeight="1" thickBot="1" x14ac:dyDescent="0.4">
      <c r="A285" s="661">
        <f t="shared" si="33"/>
        <v>223</v>
      </c>
      <c r="B285" s="661"/>
      <c r="C285" s="662" t="s">
        <v>1539</v>
      </c>
      <c r="D285" s="661" t="s">
        <v>3</v>
      </c>
      <c r="E285" s="663">
        <v>4930</v>
      </c>
      <c r="F285" s="441">
        <v>3.5</v>
      </c>
      <c r="G285" s="441">
        <f t="shared" si="32"/>
        <v>17255</v>
      </c>
      <c r="H285" s="441">
        <v>4.5</v>
      </c>
      <c r="I285" s="441">
        <f t="shared" si="28"/>
        <v>22185</v>
      </c>
      <c r="J285" s="441">
        <v>6.5</v>
      </c>
      <c r="K285" s="441">
        <f t="shared" si="29"/>
        <v>32045</v>
      </c>
    </row>
    <row r="286" spans="1:11" ht="31.5" customHeight="1" thickBot="1" x14ac:dyDescent="0.4">
      <c r="A286" s="661">
        <f t="shared" si="33"/>
        <v>224</v>
      </c>
      <c r="B286" s="661"/>
      <c r="C286" s="662" t="s">
        <v>1540</v>
      </c>
      <c r="D286" s="661" t="s">
        <v>100</v>
      </c>
      <c r="E286" s="663">
        <v>1</v>
      </c>
      <c r="F286" s="441">
        <v>30000</v>
      </c>
      <c r="G286" s="441">
        <f t="shared" si="32"/>
        <v>30000</v>
      </c>
      <c r="H286" s="441">
        <v>44000</v>
      </c>
      <c r="I286" s="441">
        <f t="shared" si="28"/>
        <v>44000</v>
      </c>
      <c r="J286" s="441">
        <v>8000</v>
      </c>
      <c r="K286" s="441">
        <f t="shared" si="29"/>
        <v>8000</v>
      </c>
    </row>
    <row r="287" spans="1:11" ht="31.5" customHeight="1" thickBot="1" x14ac:dyDescent="0.4">
      <c r="A287" s="661">
        <f t="shared" si="33"/>
        <v>225</v>
      </c>
      <c r="B287" s="661"/>
      <c r="C287" s="662" t="s">
        <v>1541</v>
      </c>
      <c r="D287" s="661" t="s">
        <v>4</v>
      </c>
      <c r="E287" s="663">
        <v>45</v>
      </c>
      <c r="F287" s="441">
        <v>375</v>
      </c>
      <c r="G287" s="441">
        <f t="shared" si="32"/>
        <v>16875</v>
      </c>
      <c r="H287" s="441">
        <v>260</v>
      </c>
      <c r="I287" s="441">
        <f t="shared" si="28"/>
        <v>11700</v>
      </c>
      <c r="J287" s="441">
        <v>250</v>
      </c>
      <c r="K287" s="441">
        <f t="shared" si="29"/>
        <v>11250</v>
      </c>
    </row>
    <row r="288" spans="1:11" ht="31.5" customHeight="1" thickBot="1" x14ac:dyDescent="0.4">
      <c r="A288" s="661">
        <f t="shared" si="33"/>
        <v>226</v>
      </c>
      <c r="B288" s="661"/>
      <c r="C288" s="662" t="s">
        <v>1542</v>
      </c>
      <c r="D288" s="661" t="s">
        <v>4</v>
      </c>
      <c r="E288" s="663">
        <v>45</v>
      </c>
      <c r="F288" s="441">
        <v>325</v>
      </c>
      <c r="G288" s="441">
        <f t="shared" si="32"/>
        <v>14625</v>
      </c>
      <c r="H288" s="441">
        <v>260</v>
      </c>
      <c r="I288" s="441">
        <f t="shared" si="28"/>
        <v>11700</v>
      </c>
      <c r="J288" s="441">
        <v>250</v>
      </c>
      <c r="K288" s="441">
        <f t="shared" si="29"/>
        <v>11250</v>
      </c>
    </row>
    <row r="289" spans="1:11" ht="31.5" customHeight="1" thickBot="1" x14ac:dyDescent="0.4">
      <c r="A289" s="661">
        <f t="shared" si="33"/>
        <v>227</v>
      </c>
      <c r="B289" s="661"/>
      <c r="C289" s="662" t="s">
        <v>1543</v>
      </c>
      <c r="D289" s="661" t="s">
        <v>4</v>
      </c>
      <c r="E289" s="663">
        <v>120</v>
      </c>
      <c r="F289" s="441">
        <v>260</v>
      </c>
      <c r="G289" s="441">
        <f t="shared" si="32"/>
        <v>31200</v>
      </c>
      <c r="H289" s="441">
        <v>250</v>
      </c>
      <c r="I289" s="441">
        <f t="shared" si="28"/>
        <v>30000</v>
      </c>
      <c r="J289" s="441">
        <v>210</v>
      </c>
      <c r="K289" s="442">
        <f t="shared" si="29"/>
        <v>25200</v>
      </c>
    </row>
    <row r="290" spans="1:11" ht="31.5" customHeight="1" thickBot="1" x14ac:dyDescent="0.4">
      <c r="A290" s="661">
        <f t="shared" si="33"/>
        <v>228</v>
      </c>
      <c r="B290" s="661"/>
      <c r="C290" s="662" t="s">
        <v>1544</v>
      </c>
      <c r="D290" s="661" t="s">
        <v>4</v>
      </c>
      <c r="E290" s="663">
        <v>160</v>
      </c>
      <c r="F290" s="441">
        <v>365</v>
      </c>
      <c r="G290" s="441">
        <f t="shared" si="32"/>
        <v>58400</v>
      </c>
      <c r="H290" s="441">
        <v>80</v>
      </c>
      <c r="I290" s="441">
        <f t="shared" si="28"/>
        <v>12800</v>
      </c>
      <c r="J290" s="441">
        <v>60</v>
      </c>
      <c r="K290" s="441">
        <f t="shared" si="29"/>
        <v>9600</v>
      </c>
    </row>
    <row r="291" spans="1:11" ht="31.5" customHeight="1" thickBot="1" x14ac:dyDescent="0.4">
      <c r="A291" s="661">
        <f t="shared" si="33"/>
        <v>229</v>
      </c>
      <c r="B291" s="661"/>
      <c r="C291" s="662" t="s">
        <v>1545</v>
      </c>
      <c r="D291" s="661" t="s">
        <v>8</v>
      </c>
      <c r="E291" s="663">
        <v>500</v>
      </c>
      <c r="F291" s="441">
        <v>85</v>
      </c>
      <c r="G291" s="441">
        <f t="shared" si="32"/>
        <v>42500</v>
      </c>
      <c r="H291" s="441">
        <v>55</v>
      </c>
      <c r="I291" s="441">
        <f t="shared" si="28"/>
        <v>27500</v>
      </c>
      <c r="J291" s="441">
        <v>60</v>
      </c>
      <c r="K291" s="441">
        <f t="shared" si="29"/>
        <v>30000</v>
      </c>
    </row>
    <row r="292" spans="1:11" ht="31.5" customHeight="1" thickBot="1" x14ac:dyDescent="0.4">
      <c r="A292" s="2052" t="s">
        <v>669</v>
      </c>
      <c r="B292" s="2053"/>
      <c r="C292" s="2053"/>
      <c r="D292" s="2053"/>
      <c r="E292" s="2053"/>
      <c r="F292" s="441"/>
      <c r="G292" s="441">
        <f>SUM(G278:G291)</f>
        <v>944155</v>
      </c>
      <c r="H292" s="441"/>
      <c r="I292" s="441">
        <f>SUM(I278:I291)</f>
        <v>733935</v>
      </c>
      <c r="J292" s="441"/>
      <c r="K292" s="441">
        <f>SUM(K278:K291)</f>
        <v>1036510.5</v>
      </c>
    </row>
    <row r="293" spans="1:11" ht="31.5" customHeight="1" thickBot="1" x14ac:dyDescent="0.4">
      <c r="A293" s="679"/>
      <c r="B293" s="680"/>
      <c r="C293" s="681" t="s">
        <v>1546</v>
      </c>
      <c r="D293" s="682"/>
      <c r="E293" s="682"/>
      <c r="F293" s="441"/>
      <c r="G293" s="441"/>
      <c r="H293" s="441"/>
      <c r="I293" s="441">
        <f t="shared" si="28"/>
        <v>0</v>
      </c>
      <c r="J293" s="441"/>
      <c r="K293" s="441">
        <f t="shared" si="29"/>
        <v>0</v>
      </c>
    </row>
    <row r="294" spans="1:11" ht="31.5" customHeight="1" thickBot="1" x14ac:dyDescent="0.4">
      <c r="A294" s="672">
        <v>230</v>
      </c>
      <c r="B294" s="672"/>
      <c r="C294" s="687" t="s">
        <v>1547</v>
      </c>
      <c r="D294" s="661" t="s">
        <v>100</v>
      </c>
      <c r="E294" s="663">
        <v>1</v>
      </c>
      <c r="F294" s="441">
        <v>75000</v>
      </c>
      <c r="G294" s="441">
        <f>+F294*E294</f>
        <v>75000</v>
      </c>
      <c r="H294" s="441">
        <v>75000</v>
      </c>
      <c r="I294" s="441">
        <f t="shared" si="28"/>
        <v>75000</v>
      </c>
      <c r="J294" s="441">
        <v>75000</v>
      </c>
      <c r="K294" s="441">
        <f t="shared" si="29"/>
        <v>75000</v>
      </c>
    </row>
    <row r="295" spans="1:11" ht="31.5" customHeight="1" thickBot="1" x14ac:dyDescent="0.4">
      <c r="A295" s="667"/>
      <c r="B295" s="683"/>
      <c r="C295" s="684"/>
      <c r="D295" s="685"/>
      <c r="E295" s="686"/>
      <c r="F295" s="441"/>
      <c r="G295" s="441"/>
      <c r="H295" s="441"/>
      <c r="I295" s="441"/>
      <c r="J295" s="441"/>
      <c r="K295" s="441">
        <f t="shared" si="29"/>
        <v>0</v>
      </c>
    </row>
    <row r="296" spans="1:11" ht="31.5" customHeight="1" thickBot="1" x14ac:dyDescent="0.4">
      <c r="A296" s="544"/>
      <c r="B296" s="545"/>
      <c r="C296" s="547" t="s">
        <v>1548</v>
      </c>
      <c r="D296" s="548"/>
      <c r="E296" s="546"/>
      <c r="F296" s="441"/>
      <c r="G296" s="690">
        <f>SUM(G9:G295)-SUM(G225,G25,G41,G51,G101,G124,G141,G180,G231,G261,G266,G276,G292)</f>
        <v>11367151.949999999</v>
      </c>
      <c r="H296" s="691"/>
      <c r="I296" s="690">
        <f>SUM(I9:I295)-SUM(I225,I25,I41,I51,I101,I124,I141,I180,I231,I261,I266,I276,I292)</f>
        <v>12069713.399999999</v>
      </c>
      <c r="J296" s="691"/>
      <c r="K296" s="690">
        <f>SUM(K9:K295)-SUM(K225,K25,K41,K51,K101,K124,K141,K180,K231,K261,K266,K276,K292)</f>
        <v>13014750</v>
      </c>
    </row>
    <row r="297" spans="1:11" ht="31.5" customHeight="1" thickBot="1" x14ac:dyDescent="0.4">
      <c r="A297" s="544"/>
      <c r="B297" s="545"/>
      <c r="C297" s="549"/>
      <c r="D297" s="548"/>
      <c r="E297" s="666"/>
      <c r="F297" s="441"/>
      <c r="G297" s="441"/>
      <c r="H297" s="441"/>
      <c r="I297" s="441"/>
      <c r="J297" s="441"/>
      <c r="K297" s="441">
        <f t="shared" si="29"/>
        <v>0</v>
      </c>
    </row>
    <row r="298" spans="1:11" ht="31.5" customHeight="1" thickBot="1" x14ac:dyDescent="0.4">
      <c r="A298" s="672"/>
      <c r="B298" s="673" t="s">
        <v>1106</v>
      </c>
      <c r="C298" s="674" t="s">
        <v>1549</v>
      </c>
      <c r="D298" s="675" t="s">
        <v>8</v>
      </c>
      <c r="E298" s="676">
        <v>13220</v>
      </c>
      <c r="F298" s="441">
        <v>64</v>
      </c>
      <c r="G298" s="441">
        <f>F298*E298</f>
        <v>846080</v>
      </c>
      <c r="H298" s="441">
        <v>55</v>
      </c>
      <c r="I298" s="441">
        <f>H298*E298</f>
        <v>727100</v>
      </c>
      <c r="J298" s="441">
        <v>59</v>
      </c>
      <c r="K298" s="441">
        <f t="shared" si="29"/>
        <v>779980</v>
      </c>
    </row>
    <row r="299" spans="1:11" ht="31.5" customHeight="1" thickBot="1" x14ac:dyDescent="0.4">
      <c r="A299" s="672"/>
      <c r="B299" s="677"/>
      <c r="C299" s="674" t="s">
        <v>15</v>
      </c>
      <c r="D299" s="675" t="s">
        <v>4</v>
      </c>
      <c r="E299" s="676">
        <v>735</v>
      </c>
      <c r="F299" s="441">
        <v>2.75</v>
      </c>
      <c r="G299" s="441">
        <f t="shared" ref="G299:G309" si="34">F299*E299</f>
        <v>2021.25</v>
      </c>
      <c r="H299" s="441">
        <v>9</v>
      </c>
      <c r="I299" s="441">
        <f t="shared" ref="I299:I309" si="35">H299*E299</f>
        <v>6615</v>
      </c>
      <c r="J299" s="441">
        <v>60</v>
      </c>
      <c r="K299" s="441">
        <f t="shared" si="29"/>
        <v>44100</v>
      </c>
    </row>
    <row r="300" spans="1:11" ht="31.5" customHeight="1" thickBot="1" x14ac:dyDescent="0.4">
      <c r="A300" s="667"/>
      <c r="B300" s="668"/>
      <c r="C300" s="669"/>
      <c r="D300" s="670"/>
      <c r="E300" s="671"/>
      <c r="F300" s="441"/>
      <c r="G300" s="441"/>
      <c r="H300" s="441"/>
      <c r="I300" s="441"/>
      <c r="J300" s="441"/>
      <c r="K300" s="441">
        <f t="shared" si="29"/>
        <v>0</v>
      </c>
    </row>
    <row r="301" spans="1:11" ht="31.5" customHeight="1" thickBot="1" x14ac:dyDescent="0.4">
      <c r="A301" s="672"/>
      <c r="B301" s="673" t="s">
        <v>1130</v>
      </c>
      <c r="C301" s="674" t="s">
        <v>1550</v>
      </c>
      <c r="D301" s="675" t="s">
        <v>131</v>
      </c>
      <c r="E301" s="678">
        <v>30942</v>
      </c>
      <c r="F301" s="441">
        <v>8</v>
      </c>
      <c r="G301" s="441">
        <f t="shared" si="34"/>
        <v>247536</v>
      </c>
      <c r="H301" s="441">
        <v>9</v>
      </c>
      <c r="I301" s="441">
        <f t="shared" si="35"/>
        <v>278478</v>
      </c>
      <c r="J301" s="441">
        <v>7</v>
      </c>
      <c r="K301" s="441">
        <f t="shared" si="29"/>
        <v>216594</v>
      </c>
    </row>
    <row r="302" spans="1:11" ht="31.5" customHeight="1" thickBot="1" x14ac:dyDescent="0.4">
      <c r="A302" s="667"/>
      <c r="B302" s="668"/>
      <c r="C302" s="669"/>
      <c r="D302" s="670"/>
      <c r="E302" s="671"/>
      <c r="F302" s="441"/>
      <c r="G302" s="441"/>
      <c r="H302" s="441"/>
      <c r="I302" s="441"/>
      <c r="J302" s="441"/>
      <c r="K302" s="441">
        <f t="shared" si="29"/>
        <v>0</v>
      </c>
    </row>
    <row r="303" spans="1:11" ht="31.5" customHeight="1" thickBot="1" x14ac:dyDescent="0.4">
      <c r="A303" s="672"/>
      <c r="B303" s="673" t="s">
        <v>1551</v>
      </c>
      <c r="C303" s="674" t="s">
        <v>1552</v>
      </c>
      <c r="D303" s="675" t="s">
        <v>1500</v>
      </c>
      <c r="E303" s="678">
        <v>1</v>
      </c>
      <c r="F303" s="441">
        <v>305000</v>
      </c>
      <c r="G303" s="441">
        <f t="shared" si="34"/>
        <v>305000</v>
      </c>
      <c r="H303" s="441">
        <v>225000</v>
      </c>
      <c r="I303" s="441">
        <f t="shared" si="35"/>
        <v>225000</v>
      </c>
      <c r="J303" s="441">
        <v>249000</v>
      </c>
      <c r="K303" s="441">
        <f t="shared" si="29"/>
        <v>249000</v>
      </c>
    </row>
    <row r="304" spans="1:11" ht="31.5" customHeight="1" thickBot="1" x14ac:dyDescent="0.4">
      <c r="A304" s="667"/>
      <c r="B304" s="668"/>
      <c r="C304" s="669"/>
      <c r="D304" s="670"/>
      <c r="E304" s="671"/>
      <c r="F304" s="441"/>
      <c r="G304" s="441"/>
      <c r="H304" s="441"/>
      <c r="I304" s="441"/>
      <c r="J304" s="441"/>
      <c r="K304" s="441">
        <f t="shared" si="29"/>
        <v>0</v>
      </c>
    </row>
    <row r="305" spans="1:11" ht="31.5" customHeight="1" thickBot="1" x14ac:dyDescent="0.4">
      <c r="A305" s="672"/>
      <c r="B305" s="673" t="s">
        <v>1553</v>
      </c>
      <c r="C305" s="674" t="s">
        <v>1554</v>
      </c>
      <c r="D305" s="675" t="s">
        <v>88</v>
      </c>
      <c r="E305" s="678">
        <v>1</v>
      </c>
      <c r="F305" s="441">
        <v>163000</v>
      </c>
      <c r="G305" s="441">
        <f t="shared" si="34"/>
        <v>163000</v>
      </c>
      <c r="H305" s="441">
        <v>183000</v>
      </c>
      <c r="I305" s="441">
        <f t="shared" si="35"/>
        <v>183000</v>
      </c>
      <c r="J305" s="441">
        <v>189000</v>
      </c>
      <c r="K305" s="441">
        <f t="shared" si="29"/>
        <v>189000</v>
      </c>
    </row>
    <row r="306" spans="1:11" ht="31.5" customHeight="1" thickBot="1" x14ac:dyDescent="0.4">
      <c r="A306" s="667"/>
      <c r="B306" s="668"/>
      <c r="C306" s="669"/>
      <c r="D306" s="670"/>
      <c r="E306" s="671"/>
      <c r="F306" s="441"/>
      <c r="G306" s="441"/>
      <c r="H306" s="441"/>
      <c r="I306" s="441"/>
      <c r="J306" s="441"/>
      <c r="K306" s="441">
        <f t="shared" si="29"/>
        <v>0</v>
      </c>
    </row>
    <row r="307" spans="1:11" ht="31.5" customHeight="1" thickBot="1" x14ac:dyDescent="0.4">
      <c r="A307" s="672"/>
      <c r="B307" s="673" t="s">
        <v>1584</v>
      </c>
      <c r="C307" s="674" t="s">
        <v>1555</v>
      </c>
      <c r="D307" s="675" t="s">
        <v>4</v>
      </c>
      <c r="E307" s="678">
        <v>896</v>
      </c>
      <c r="F307" s="441">
        <v>68</v>
      </c>
      <c r="G307" s="441">
        <f t="shared" si="34"/>
        <v>60928</v>
      </c>
      <c r="H307" s="441">
        <v>80</v>
      </c>
      <c r="I307" s="441">
        <f t="shared" si="35"/>
        <v>71680</v>
      </c>
      <c r="J307" s="441">
        <v>60</v>
      </c>
      <c r="K307" s="441">
        <f t="shared" si="29"/>
        <v>53760</v>
      </c>
    </row>
    <row r="308" spans="1:11" ht="31.5" customHeight="1" thickBot="1" x14ac:dyDescent="0.4">
      <c r="A308" s="672"/>
      <c r="B308" s="677"/>
      <c r="C308" s="674" t="s">
        <v>1556</v>
      </c>
      <c r="D308" s="675" t="s">
        <v>4</v>
      </c>
      <c r="E308" s="678">
        <v>2136</v>
      </c>
      <c r="F308" s="441">
        <v>80</v>
      </c>
      <c r="G308" s="441">
        <f t="shared" si="34"/>
        <v>170880</v>
      </c>
      <c r="H308" s="441">
        <v>110</v>
      </c>
      <c r="I308" s="441">
        <f t="shared" si="35"/>
        <v>234960</v>
      </c>
      <c r="J308" s="441">
        <v>60</v>
      </c>
      <c r="K308" s="441">
        <f t="shared" si="29"/>
        <v>128160</v>
      </c>
    </row>
    <row r="309" spans="1:11" ht="31.5" customHeight="1" thickBot="1" x14ac:dyDescent="0.4">
      <c r="A309" s="672"/>
      <c r="B309" s="672"/>
      <c r="C309" s="674" t="s">
        <v>1557</v>
      </c>
      <c r="D309" s="675" t="s">
        <v>4</v>
      </c>
      <c r="E309" s="678">
        <v>3070</v>
      </c>
      <c r="F309" s="441">
        <v>68</v>
      </c>
      <c r="G309" s="441">
        <f t="shared" si="34"/>
        <v>208760</v>
      </c>
      <c r="H309" s="441">
        <v>90</v>
      </c>
      <c r="I309" s="441">
        <f t="shared" si="35"/>
        <v>276300</v>
      </c>
      <c r="J309" s="441">
        <v>60</v>
      </c>
      <c r="K309" s="441">
        <f t="shared" si="29"/>
        <v>184200</v>
      </c>
    </row>
    <row r="310" spans="1:11" ht="31.5" customHeight="1" x14ac:dyDescent="0.35">
      <c r="A310" s="550"/>
      <c r="B310" s="550"/>
      <c r="C310" s="550"/>
      <c r="D310" s="550"/>
      <c r="E310" s="551"/>
      <c r="F310" s="441"/>
      <c r="G310" s="441"/>
      <c r="H310" s="441"/>
      <c r="I310" s="441"/>
      <c r="J310" s="441"/>
      <c r="K310" s="441"/>
    </row>
    <row r="311" spans="1:11" ht="31.5" customHeight="1" thickBot="1" x14ac:dyDescent="0.4">
      <c r="A311" s="550"/>
      <c r="B311" s="550"/>
      <c r="C311" s="552" t="s">
        <v>1558</v>
      </c>
      <c r="D311" s="550"/>
      <c r="E311" s="551"/>
      <c r="F311" s="441"/>
      <c r="G311" s="441">
        <f>G296+G305</f>
        <v>11530151.949999999</v>
      </c>
      <c r="H311" s="441"/>
      <c r="I311" s="441">
        <f>I296+I305</f>
        <v>12252713.399999999</v>
      </c>
      <c r="J311" s="441"/>
      <c r="K311" s="441">
        <f>K296+K305</f>
        <v>13203750</v>
      </c>
    </row>
    <row r="312" spans="1:11" ht="31.5" customHeight="1" thickBot="1" x14ac:dyDescent="0.4">
      <c r="A312" s="553"/>
      <c r="B312" s="550"/>
      <c r="C312" s="554" t="s">
        <v>1559</v>
      </c>
      <c r="D312" s="550"/>
      <c r="E312" s="551"/>
      <c r="F312" s="441"/>
      <c r="G312" s="441">
        <f>SUM(G296:G309)</f>
        <v>13371357.199999999</v>
      </c>
      <c r="H312" s="441"/>
      <c r="I312" s="441">
        <f>SUM(I296:I309)</f>
        <v>14072846.399999999</v>
      </c>
      <c r="J312" s="441"/>
      <c r="K312" s="441">
        <f>SUM(K296:K309)</f>
        <v>14859544</v>
      </c>
    </row>
  </sheetData>
  <mergeCells count="15">
    <mergeCell ref="A292:E292"/>
    <mergeCell ref="A101:E101"/>
    <mergeCell ref="A124:E124"/>
    <mergeCell ref="A141:E141"/>
    <mergeCell ref="A180:E180"/>
    <mergeCell ref="A225:E225"/>
    <mergeCell ref="A231:E231"/>
    <mergeCell ref="F6:G6"/>
    <mergeCell ref="H6:I6"/>
    <mergeCell ref="J6:K6"/>
    <mergeCell ref="A261:E261"/>
    <mergeCell ref="A276:E276"/>
    <mergeCell ref="A51:E51"/>
    <mergeCell ref="A25:E25"/>
    <mergeCell ref="A41:E4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J75"/>
  <sheetViews>
    <sheetView workbookViewId="0">
      <selection activeCell="E43" sqref="E43:E75"/>
    </sheetView>
  </sheetViews>
  <sheetFormatPr defaultRowHeight="14.5" x14ac:dyDescent="0.35"/>
  <cols>
    <col min="2" max="2" width="75.7265625" customWidth="1"/>
    <col min="5" max="10" width="15.7265625" customWidth="1"/>
  </cols>
  <sheetData>
    <row r="2" spans="1:10" x14ac:dyDescent="0.35">
      <c r="B2" t="s">
        <v>844</v>
      </c>
    </row>
    <row r="3" spans="1:10" x14ac:dyDescent="0.35">
      <c r="B3" t="s">
        <v>2236</v>
      </c>
    </row>
    <row r="4" spans="1:10" x14ac:dyDescent="0.35">
      <c r="E4" s="2054" t="s">
        <v>1592</v>
      </c>
      <c r="F4" s="2055"/>
      <c r="G4" s="2054" t="s">
        <v>1593</v>
      </c>
      <c r="H4" s="2055"/>
      <c r="I4" s="2054" t="s">
        <v>1594</v>
      </c>
      <c r="J4" s="2055"/>
    </row>
    <row r="5" spans="1:10" x14ac:dyDescent="0.35">
      <c r="A5" s="464" t="s">
        <v>335</v>
      </c>
      <c r="B5" s="464" t="s">
        <v>322</v>
      </c>
      <c r="C5" s="464" t="s">
        <v>459</v>
      </c>
      <c r="D5" s="464" t="s">
        <v>456</v>
      </c>
      <c r="E5" s="1014" t="s">
        <v>2237</v>
      </c>
      <c r="F5" s="1013" t="s">
        <v>96</v>
      </c>
      <c r="G5" s="1013" t="s">
        <v>2237</v>
      </c>
      <c r="H5" s="1013" t="s">
        <v>96</v>
      </c>
      <c r="I5" s="1013" t="s">
        <v>2237</v>
      </c>
      <c r="J5" s="1019" t="s">
        <v>96</v>
      </c>
    </row>
    <row r="6" spans="1:10" x14ac:dyDescent="0.35">
      <c r="A6">
        <v>1</v>
      </c>
      <c r="B6" s="220" t="s">
        <v>2238</v>
      </c>
      <c r="C6" s="1013">
        <v>1</v>
      </c>
      <c r="D6" s="1014" t="s">
        <v>100</v>
      </c>
      <c r="E6" s="1015"/>
      <c r="F6" s="1016">
        <v>0</v>
      </c>
      <c r="G6" s="1015">
        <v>3000</v>
      </c>
      <c r="H6" s="1016">
        <v>3000</v>
      </c>
      <c r="I6" s="1015"/>
      <c r="J6" s="1016">
        <v>4100</v>
      </c>
    </row>
    <row r="7" spans="1:10" x14ac:dyDescent="0.35">
      <c r="A7">
        <v>2</v>
      </c>
      <c r="B7" s="220" t="s">
        <v>2239</v>
      </c>
      <c r="C7" s="1013">
        <v>115</v>
      </c>
      <c r="D7" s="1014" t="s">
        <v>3</v>
      </c>
      <c r="E7" s="1015">
        <v>80</v>
      </c>
      <c r="F7" s="1016">
        <v>9200</v>
      </c>
      <c r="G7" s="1015">
        <v>120</v>
      </c>
      <c r="H7" s="1016">
        <v>13800</v>
      </c>
      <c r="I7" s="1015"/>
      <c r="J7" s="1016">
        <v>21000</v>
      </c>
    </row>
    <row r="8" spans="1:10" x14ac:dyDescent="0.35">
      <c r="A8">
        <v>3</v>
      </c>
      <c r="B8" s="220" t="s">
        <v>2240</v>
      </c>
      <c r="C8" s="1013">
        <v>20</v>
      </c>
      <c r="D8" s="1014" t="s">
        <v>3</v>
      </c>
      <c r="E8" s="1015">
        <v>80</v>
      </c>
      <c r="F8" s="1016">
        <v>1600</v>
      </c>
      <c r="G8" s="1015">
        <v>200</v>
      </c>
      <c r="H8" s="1016">
        <v>4000</v>
      </c>
      <c r="I8" s="1015"/>
      <c r="J8" s="1016">
        <v>9731</v>
      </c>
    </row>
    <row r="9" spans="1:10" x14ac:dyDescent="0.35">
      <c r="A9">
        <v>4</v>
      </c>
      <c r="B9" s="220" t="s">
        <v>2241</v>
      </c>
      <c r="C9" s="1013">
        <v>200</v>
      </c>
      <c r="D9" s="1014" t="s">
        <v>3</v>
      </c>
      <c r="E9" s="1015">
        <v>80</v>
      </c>
      <c r="F9" s="1016">
        <v>16000</v>
      </c>
      <c r="G9" s="1015">
        <v>200</v>
      </c>
      <c r="H9" s="1016">
        <v>40000</v>
      </c>
      <c r="I9" s="1015"/>
      <c r="J9" s="1016">
        <v>22320</v>
      </c>
    </row>
    <row r="10" spans="1:10" x14ac:dyDescent="0.35">
      <c r="A10">
        <v>5</v>
      </c>
      <c r="B10" s="220" t="s">
        <v>2242</v>
      </c>
      <c r="C10" s="1013">
        <v>1</v>
      </c>
      <c r="D10" s="1014" t="s">
        <v>100</v>
      </c>
      <c r="E10" s="1015">
        <v>2500</v>
      </c>
      <c r="F10" s="1016">
        <v>2500</v>
      </c>
      <c r="G10" s="1015">
        <v>6185</v>
      </c>
      <c r="H10" s="1016">
        <v>6185</v>
      </c>
      <c r="I10" s="1015"/>
      <c r="J10" s="1016">
        <v>8720</v>
      </c>
    </row>
    <row r="11" spans="1:10" x14ac:dyDescent="0.35">
      <c r="A11">
        <v>6</v>
      </c>
      <c r="B11" s="220" t="s">
        <v>2243</v>
      </c>
      <c r="C11" s="1013">
        <v>1</v>
      </c>
      <c r="D11" s="1014" t="s">
        <v>100</v>
      </c>
      <c r="E11" s="1015">
        <v>14000</v>
      </c>
      <c r="F11" s="1016">
        <v>14000</v>
      </c>
      <c r="G11" s="1015">
        <v>5000</v>
      </c>
      <c r="H11" s="1016">
        <v>5000</v>
      </c>
      <c r="I11" s="1015"/>
      <c r="J11" s="1016">
        <v>6640</v>
      </c>
    </row>
    <row r="12" spans="1:10" x14ac:dyDescent="0.35">
      <c r="A12">
        <v>7</v>
      </c>
      <c r="B12" s="220" t="s">
        <v>2244</v>
      </c>
      <c r="C12" s="1013">
        <v>1</v>
      </c>
      <c r="D12" s="1014" t="s">
        <v>100</v>
      </c>
      <c r="E12" s="1015">
        <v>3100</v>
      </c>
      <c r="F12" s="1016">
        <v>3100</v>
      </c>
      <c r="G12" s="1015">
        <v>4000</v>
      </c>
      <c r="H12" s="1016">
        <v>4000</v>
      </c>
      <c r="I12" s="1015"/>
      <c r="J12" s="1016">
        <v>5520</v>
      </c>
    </row>
    <row r="13" spans="1:10" x14ac:dyDescent="0.35">
      <c r="A13">
        <v>8</v>
      </c>
      <c r="B13" s="220" t="s">
        <v>2245</v>
      </c>
      <c r="C13" s="1013">
        <v>1</v>
      </c>
      <c r="D13" s="1014" t="s">
        <v>100</v>
      </c>
      <c r="E13" s="1015">
        <v>2800</v>
      </c>
      <c r="F13" s="1016">
        <v>2800</v>
      </c>
      <c r="G13" s="1015">
        <v>4000</v>
      </c>
      <c r="H13" s="1016">
        <v>4000</v>
      </c>
      <c r="I13" s="1015"/>
      <c r="J13" s="1016">
        <v>2200</v>
      </c>
    </row>
    <row r="14" spans="1:10" x14ac:dyDescent="0.35">
      <c r="A14">
        <v>9</v>
      </c>
      <c r="B14" s="220" t="s">
        <v>2246</v>
      </c>
      <c r="C14" s="1013">
        <v>1</v>
      </c>
      <c r="D14" s="1014" t="s">
        <v>100</v>
      </c>
      <c r="E14" s="1015">
        <v>2800</v>
      </c>
      <c r="F14" s="1016">
        <v>2800</v>
      </c>
      <c r="G14" s="1015">
        <v>3000</v>
      </c>
      <c r="H14" s="1016">
        <v>3000</v>
      </c>
      <c r="I14" s="1015"/>
      <c r="J14" s="1016">
        <v>2800</v>
      </c>
    </row>
    <row r="15" spans="1:10" x14ac:dyDescent="0.35">
      <c r="A15">
        <v>10</v>
      </c>
      <c r="B15" s="220" t="s">
        <v>2247</v>
      </c>
      <c r="C15" s="1013">
        <v>1</v>
      </c>
      <c r="D15" s="1014" t="s">
        <v>100</v>
      </c>
      <c r="E15" s="1015">
        <v>8200</v>
      </c>
      <c r="F15" s="1016">
        <v>8200</v>
      </c>
      <c r="G15" s="1015">
        <v>13000</v>
      </c>
      <c r="H15" s="1016">
        <v>13000</v>
      </c>
      <c r="I15" s="1015"/>
      <c r="J15" s="1016">
        <v>8440</v>
      </c>
    </row>
    <row r="16" spans="1:10" x14ac:dyDescent="0.35">
      <c r="A16">
        <v>11</v>
      </c>
      <c r="B16" s="220" t="s">
        <v>2248</v>
      </c>
      <c r="C16" s="1013">
        <v>1</v>
      </c>
      <c r="D16" s="1014" t="s">
        <v>100</v>
      </c>
      <c r="E16" s="1015">
        <v>8700</v>
      </c>
      <c r="F16" s="1016">
        <v>8700</v>
      </c>
      <c r="G16" s="1015">
        <v>14000</v>
      </c>
      <c r="H16" s="1016">
        <v>14000</v>
      </c>
      <c r="I16" s="1015"/>
      <c r="J16" s="1016">
        <v>8200</v>
      </c>
    </row>
    <row r="17" spans="1:10" x14ac:dyDescent="0.35">
      <c r="A17">
        <v>12</v>
      </c>
      <c r="B17" s="220" t="s">
        <v>2249</v>
      </c>
      <c r="C17" s="1013">
        <v>1</v>
      </c>
      <c r="D17" s="1014" t="s">
        <v>10</v>
      </c>
      <c r="E17" s="1015">
        <v>400</v>
      </c>
      <c r="F17" s="1016">
        <v>400</v>
      </c>
      <c r="G17" s="1015">
        <v>1000</v>
      </c>
      <c r="H17" s="1016">
        <v>1000</v>
      </c>
      <c r="I17" s="1015"/>
      <c r="J17" s="1016">
        <v>2500</v>
      </c>
    </row>
    <row r="18" spans="1:10" x14ac:dyDescent="0.35">
      <c r="A18">
        <v>13</v>
      </c>
      <c r="B18" s="220" t="s">
        <v>2250</v>
      </c>
      <c r="C18" s="1013">
        <v>1</v>
      </c>
      <c r="D18" s="1014" t="s">
        <v>10</v>
      </c>
      <c r="E18" s="1015">
        <v>400</v>
      </c>
      <c r="F18" s="1016">
        <v>400</v>
      </c>
      <c r="G18" s="1015">
        <v>1000</v>
      </c>
      <c r="H18" s="1016">
        <v>1000</v>
      </c>
      <c r="I18" s="1015"/>
      <c r="J18" s="1016">
        <v>4300</v>
      </c>
    </row>
    <row r="19" spans="1:10" x14ac:dyDescent="0.35">
      <c r="A19">
        <v>14</v>
      </c>
      <c r="B19" s="220" t="s">
        <v>2251</v>
      </c>
      <c r="C19" s="1013">
        <v>1</v>
      </c>
      <c r="D19" s="1014" t="s">
        <v>10</v>
      </c>
      <c r="E19" s="1015">
        <v>400</v>
      </c>
      <c r="F19" s="1016">
        <v>400</v>
      </c>
      <c r="G19" s="1015">
        <v>1000</v>
      </c>
      <c r="H19" s="1016">
        <v>1000</v>
      </c>
      <c r="I19" s="1015"/>
      <c r="J19" s="1016">
        <v>1500</v>
      </c>
    </row>
    <row r="20" spans="1:10" x14ac:dyDescent="0.35">
      <c r="A20">
        <v>15</v>
      </c>
      <c r="B20" s="220" t="s">
        <v>2252</v>
      </c>
      <c r="C20" s="1013">
        <v>1</v>
      </c>
      <c r="D20" s="1014" t="s">
        <v>10</v>
      </c>
      <c r="E20" s="1015">
        <v>600</v>
      </c>
      <c r="F20" s="1016">
        <v>600</v>
      </c>
      <c r="G20" s="1015">
        <v>1500</v>
      </c>
      <c r="H20" s="1016">
        <v>1500</v>
      </c>
      <c r="I20" s="1015"/>
      <c r="J20" s="1016">
        <v>2800</v>
      </c>
    </row>
    <row r="21" spans="1:10" x14ac:dyDescent="0.35">
      <c r="A21">
        <v>16</v>
      </c>
      <c r="B21" s="220" t="s">
        <v>2253</v>
      </c>
      <c r="C21" s="1013">
        <v>1</v>
      </c>
      <c r="D21" s="1014" t="s">
        <v>10</v>
      </c>
      <c r="E21" s="1015">
        <v>600</v>
      </c>
      <c r="F21" s="1016">
        <v>600</v>
      </c>
      <c r="G21" s="1015">
        <v>1000</v>
      </c>
      <c r="H21" s="1016">
        <v>1000</v>
      </c>
      <c r="I21" s="1015"/>
      <c r="J21" s="1016">
        <v>5200</v>
      </c>
    </row>
    <row r="22" spans="1:10" x14ac:dyDescent="0.35">
      <c r="A22">
        <v>17</v>
      </c>
      <c r="B22" s="220" t="s">
        <v>2254</v>
      </c>
      <c r="C22" s="1013">
        <v>1</v>
      </c>
      <c r="D22" s="1014" t="s">
        <v>10</v>
      </c>
      <c r="E22" s="1015">
        <v>600</v>
      </c>
      <c r="F22" s="1016">
        <v>600</v>
      </c>
      <c r="G22" s="1015">
        <v>1500</v>
      </c>
      <c r="H22" s="1016">
        <v>1500</v>
      </c>
      <c r="I22" s="1015"/>
      <c r="J22" s="1016">
        <v>1500</v>
      </c>
    </row>
    <row r="23" spans="1:10" x14ac:dyDescent="0.35">
      <c r="A23">
        <v>18</v>
      </c>
      <c r="B23" s="220" t="s">
        <v>2255</v>
      </c>
      <c r="C23" s="1013">
        <v>1</v>
      </c>
      <c r="D23" s="1014" t="s">
        <v>10</v>
      </c>
      <c r="E23" s="1015">
        <v>400</v>
      </c>
      <c r="F23" s="1016">
        <v>400</v>
      </c>
      <c r="G23" s="1015">
        <v>1000</v>
      </c>
      <c r="H23" s="1016">
        <v>1000</v>
      </c>
      <c r="I23" s="1015"/>
      <c r="J23" s="1016">
        <v>1950</v>
      </c>
    </row>
    <row r="24" spans="1:10" x14ac:dyDescent="0.35">
      <c r="A24">
        <v>19</v>
      </c>
      <c r="B24" s="220" t="s">
        <v>2256</v>
      </c>
      <c r="C24" s="1013">
        <v>1</v>
      </c>
      <c r="D24" s="1014" t="s">
        <v>10</v>
      </c>
      <c r="E24" s="1015">
        <v>400</v>
      </c>
      <c r="F24" s="1016">
        <v>400</v>
      </c>
      <c r="G24" s="1015">
        <v>1000</v>
      </c>
      <c r="H24" s="1016">
        <v>1000</v>
      </c>
      <c r="I24" s="1015"/>
      <c r="J24" s="1016">
        <v>2100</v>
      </c>
    </row>
    <row r="25" spans="1:10" x14ac:dyDescent="0.35">
      <c r="A25">
        <v>20</v>
      </c>
      <c r="B25" s="220" t="s">
        <v>2257</v>
      </c>
      <c r="C25" s="1013">
        <v>3</v>
      </c>
      <c r="D25" s="1014" t="s">
        <v>10</v>
      </c>
      <c r="E25" s="1015">
        <v>100</v>
      </c>
      <c r="F25" s="1016">
        <v>300</v>
      </c>
      <c r="G25" s="1015">
        <v>300</v>
      </c>
      <c r="H25" s="1016">
        <v>900</v>
      </c>
      <c r="I25" s="1015"/>
      <c r="J25" s="1016">
        <v>2200</v>
      </c>
    </row>
    <row r="26" spans="1:10" x14ac:dyDescent="0.35">
      <c r="A26">
        <v>21</v>
      </c>
      <c r="B26" s="220" t="s">
        <v>2258</v>
      </c>
      <c r="C26" s="1013">
        <v>115</v>
      </c>
      <c r="D26" s="1014" t="s">
        <v>3</v>
      </c>
      <c r="E26" s="1015">
        <v>54.78</v>
      </c>
      <c r="F26" s="1016">
        <v>6299.7</v>
      </c>
      <c r="G26" s="1015">
        <v>100</v>
      </c>
      <c r="H26" s="1016">
        <v>11500</v>
      </c>
      <c r="I26" s="1015"/>
      <c r="J26" s="1016">
        <v>21000</v>
      </c>
    </row>
    <row r="27" spans="1:10" x14ac:dyDescent="0.35">
      <c r="A27">
        <v>22</v>
      </c>
      <c r="B27" s="220" t="s">
        <v>2259</v>
      </c>
      <c r="C27" s="1013">
        <v>2</v>
      </c>
      <c r="D27" s="1014" t="s">
        <v>10</v>
      </c>
      <c r="E27" s="1015">
        <v>1450</v>
      </c>
      <c r="F27" s="1016">
        <v>2900</v>
      </c>
      <c r="G27" s="1015">
        <v>1500</v>
      </c>
      <c r="H27" s="1016">
        <v>3000</v>
      </c>
      <c r="I27" s="1015"/>
      <c r="J27" s="1016">
        <v>6000</v>
      </c>
    </row>
    <row r="28" spans="1:10" x14ac:dyDescent="0.35">
      <c r="A28">
        <v>23</v>
      </c>
      <c r="B28" s="220" t="s">
        <v>2260</v>
      </c>
      <c r="C28" s="1013">
        <v>520</v>
      </c>
      <c r="D28" s="1014" t="s">
        <v>3</v>
      </c>
      <c r="E28" s="1015">
        <v>9.6300000000000008</v>
      </c>
      <c r="F28" s="1016">
        <v>5007.6000000000004</v>
      </c>
      <c r="G28" s="1015">
        <v>10</v>
      </c>
      <c r="H28" s="1016">
        <v>5200</v>
      </c>
      <c r="I28" s="1015"/>
      <c r="J28" s="1016">
        <v>5500</v>
      </c>
    </row>
    <row r="29" spans="1:10" x14ac:dyDescent="0.35">
      <c r="A29">
        <v>24</v>
      </c>
      <c r="B29" s="220" t="s">
        <v>2261</v>
      </c>
      <c r="C29" s="1013">
        <v>720</v>
      </c>
      <c r="D29" s="1014" t="s">
        <v>3</v>
      </c>
      <c r="E29" s="1015">
        <v>8.33</v>
      </c>
      <c r="F29" s="1016">
        <v>5997.6</v>
      </c>
      <c r="G29" s="1015">
        <v>10</v>
      </c>
      <c r="H29" s="1016">
        <v>7200</v>
      </c>
      <c r="I29" s="1015"/>
      <c r="J29" s="1016">
        <v>6500</v>
      </c>
    </row>
    <row r="30" spans="1:10" x14ac:dyDescent="0.35">
      <c r="A30">
        <v>25</v>
      </c>
      <c r="B30" s="220" t="s">
        <v>2262</v>
      </c>
      <c r="C30" s="1013">
        <v>1</v>
      </c>
      <c r="D30" s="1014" t="s">
        <v>2263</v>
      </c>
      <c r="E30" s="1015">
        <v>1500</v>
      </c>
      <c r="F30" s="1016">
        <v>1500</v>
      </c>
      <c r="G30" s="1015">
        <v>1000</v>
      </c>
      <c r="H30" s="1016">
        <v>1000</v>
      </c>
      <c r="I30" s="1015"/>
      <c r="J30" s="1016">
        <v>850</v>
      </c>
    </row>
    <row r="31" spans="1:10" x14ac:dyDescent="0.35">
      <c r="A31">
        <v>26</v>
      </c>
      <c r="B31" s="220" t="s">
        <v>2264</v>
      </c>
      <c r="C31" s="1013">
        <v>1</v>
      </c>
      <c r="D31" s="1014" t="s">
        <v>2263</v>
      </c>
      <c r="E31" s="1017">
        <v>1500</v>
      </c>
      <c r="F31" s="1018">
        <v>1500</v>
      </c>
      <c r="G31" s="1017">
        <v>1000</v>
      </c>
      <c r="H31" s="1018">
        <v>1000</v>
      </c>
      <c r="I31" s="1017"/>
      <c r="J31" s="1018">
        <v>1050</v>
      </c>
    </row>
    <row r="32" spans="1:10" x14ac:dyDescent="0.35">
      <c r="E32" s="102"/>
      <c r="F32" s="102"/>
      <c r="G32" s="102"/>
      <c r="H32" s="102"/>
      <c r="I32" s="102"/>
      <c r="J32" s="102"/>
    </row>
    <row r="33" spans="1:10" x14ac:dyDescent="0.35">
      <c r="B33" t="s">
        <v>2265</v>
      </c>
      <c r="E33" s="102"/>
      <c r="F33" s="102">
        <v>96204.900000000009</v>
      </c>
      <c r="G33" s="102"/>
      <c r="H33" s="102">
        <v>148785</v>
      </c>
      <c r="I33" s="102"/>
      <c r="J33" s="102">
        <v>164621</v>
      </c>
    </row>
    <row r="34" spans="1:10" x14ac:dyDescent="0.35">
      <c r="B34" t="s">
        <v>2033</v>
      </c>
      <c r="E34" s="102"/>
      <c r="F34" s="102">
        <v>96200</v>
      </c>
      <c r="G34" s="102"/>
      <c r="H34" s="102">
        <v>148785</v>
      </c>
      <c r="I34" s="102"/>
      <c r="J34" s="102">
        <v>164621</v>
      </c>
    </row>
    <row r="35" spans="1:10" x14ac:dyDescent="0.35">
      <c r="B35" t="s">
        <v>672</v>
      </c>
      <c r="E35" s="102"/>
      <c r="F35" s="102">
        <v>4.9000000000087311</v>
      </c>
      <c r="G35" s="102"/>
      <c r="H35" s="102">
        <v>0</v>
      </c>
      <c r="I35" s="102"/>
      <c r="J35" s="102">
        <v>0</v>
      </c>
    </row>
    <row r="38" spans="1:10" x14ac:dyDescent="0.35">
      <c r="B38" t="s">
        <v>2385</v>
      </c>
    </row>
    <row r="39" spans="1:10" x14ac:dyDescent="0.35">
      <c r="B39" t="s">
        <v>844</v>
      </c>
    </row>
    <row r="40" spans="1:10" x14ac:dyDescent="0.35">
      <c r="B40" t="s">
        <v>2376</v>
      </c>
    </row>
    <row r="41" spans="1:10" x14ac:dyDescent="0.35">
      <c r="E41" s="2054" t="s">
        <v>1592</v>
      </c>
      <c r="F41" s="2055"/>
      <c r="G41" s="2054" t="s">
        <v>1593</v>
      </c>
      <c r="H41" s="2055"/>
    </row>
    <row r="42" spans="1:10" x14ac:dyDescent="0.35">
      <c r="A42" t="s">
        <v>335</v>
      </c>
      <c r="B42" t="s">
        <v>322</v>
      </c>
      <c r="C42" s="464" t="s">
        <v>459</v>
      </c>
      <c r="D42" s="464" t="s">
        <v>456</v>
      </c>
      <c r="E42" s="1013" t="s">
        <v>2237</v>
      </c>
      <c r="F42" s="1013" t="s">
        <v>96</v>
      </c>
      <c r="G42" s="1013" t="s">
        <v>2237</v>
      </c>
      <c r="H42" s="1013" t="s">
        <v>96</v>
      </c>
    </row>
    <row r="43" spans="1:10" x14ac:dyDescent="0.35">
      <c r="A43">
        <v>1</v>
      </c>
      <c r="B43" s="220" t="s">
        <v>2238</v>
      </c>
      <c r="C43" s="1013">
        <v>1</v>
      </c>
      <c r="D43" s="1013" t="s">
        <v>100</v>
      </c>
      <c r="E43" s="1064">
        <v>3000</v>
      </c>
      <c r="F43" s="1065">
        <v>3000</v>
      </c>
      <c r="G43" s="1064"/>
      <c r="H43" s="1065">
        <v>3300</v>
      </c>
    </row>
    <row r="44" spans="1:10" x14ac:dyDescent="0.35">
      <c r="A44">
        <v>2</v>
      </c>
      <c r="B44" s="220" t="s">
        <v>2239</v>
      </c>
      <c r="C44" s="1013">
        <v>115</v>
      </c>
      <c r="D44" s="1013" t="s">
        <v>3</v>
      </c>
      <c r="E44" s="1064">
        <v>120</v>
      </c>
      <c r="F44" s="1065">
        <v>13800</v>
      </c>
      <c r="G44" s="1064"/>
      <c r="H44" s="1065">
        <v>15700</v>
      </c>
    </row>
    <row r="45" spans="1:10" x14ac:dyDescent="0.35">
      <c r="A45">
        <v>3</v>
      </c>
      <c r="B45" s="220" t="s">
        <v>2240</v>
      </c>
      <c r="C45" s="1013">
        <v>20</v>
      </c>
      <c r="D45" s="1013" t="s">
        <v>3</v>
      </c>
      <c r="E45" s="1064">
        <v>200</v>
      </c>
      <c r="F45" s="1065">
        <v>4000</v>
      </c>
      <c r="G45" s="1064"/>
      <c r="H45" s="1065">
        <v>8431</v>
      </c>
    </row>
    <row r="46" spans="1:10" x14ac:dyDescent="0.35">
      <c r="A46">
        <v>4</v>
      </c>
      <c r="B46" s="220" t="s">
        <v>2241</v>
      </c>
      <c r="C46" s="1013">
        <v>200</v>
      </c>
      <c r="D46" s="1013" t="s">
        <v>3</v>
      </c>
      <c r="E46" s="1064">
        <v>200</v>
      </c>
      <c r="F46" s="1065">
        <v>40000</v>
      </c>
      <c r="G46" s="1064"/>
      <c r="H46" s="1065">
        <v>17020</v>
      </c>
    </row>
    <row r="47" spans="1:10" x14ac:dyDescent="0.35">
      <c r="A47">
        <v>5</v>
      </c>
      <c r="B47" s="220" t="s">
        <v>2242</v>
      </c>
      <c r="C47" s="1013">
        <v>1</v>
      </c>
      <c r="D47" s="1013" t="s">
        <v>100</v>
      </c>
      <c r="E47" s="1064">
        <v>6185</v>
      </c>
      <c r="F47" s="1065">
        <v>6185</v>
      </c>
      <c r="G47" s="1064"/>
      <c r="H47" s="1065">
        <v>7420</v>
      </c>
    </row>
    <row r="48" spans="1:10" x14ac:dyDescent="0.35">
      <c r="A48">
        <v>6</v>
      </c>
      <c r="B48" s="220" t="s">
        <v>2377</v>
      </c>
      <c r="C48" s="1013">
        <v>1</v>
      </c>
      <c r="D48" s="1013" t="s">
        <v>100</v>
      </c>
      <c r="E48" s="1064">
        <v>3080</v>
      </c>
      <c r="F48" s="1065">
        <v>3080</v>
      </c>
      <c r="G48" s="1064"/>
      <c r="H48" s="1065">
        <v>5340</v>
      </c>
    </row>
    <row r="49" spans="1:8" x14ac:dyDescent="0.35">
      <c r="A49">
        <v>7</v>
      </c>
      <c r="B49" s="220" t="s">
        <v>2378</v>
      </c>
      <c r="C49" s="1013">
        <v>2.5</v>
      </c>
      <c r="D49" s="1013" t="s">
        <v>4</v>
      </c>
      <c r="E49" s="1064">
        <v>500</v>
      </c>
      <c r="F49" s="1065">
        <v>1250</v>
      </c>
      <c r="G49" s="1064"/>
      <c r="H49" s="1065">
        <v>4720</v>
      </c>
    </row>
    <row r="50" spans="1:8" x14ac:dyDescent="0.35">
      <c r="A50">
        <v>8</v>
      </c>
      <c r="B50" s="220" t="s">
        <v>2379</v>
      </c>
      <c r="C50" s="1013">
        <v>16</v>
      </c>
      <c r="D50" s="1013" t="s">
        <v>10</v>
      </c>
      <c r="E50" s="1064">
        <v>200</v>
      </c>
      <c r="F50" s="1065">
        <v>3200</v>
      </c>
      <c r="G50" s="1064"/>
      <c r="H50" s="1065">
        <v>1900</v>
      </c>
    </row>
    <row r="51" spans="1:8" x14ac:dyDescent="0.35">
      <c r="A51">
        <v>9</v>
      </c>
      <c r="B51" s="220" t="s">
        <v>2380</v>
      </c>
      <c r="C51" s="1013">
        <v>1</v>
      </c>
      <c r="D51" s="1013" t="s">
        <v>100</v>
      </c>
      <c r="E51" s="1064">
        <v>2000</v>
      </c>
      <c r="F51" s="1065">
        <v>2000</v>
      </c>
      <c r="G51" s="1064"/>
      <c r="H51" s="1065">
        <v>2000</v>
      </c>
    </row>
    <row r="52" spans="1:8" x14ac:dyDescent="0.35">
      <c r="A52">
        <v>10</v>
      </c>
      <c r="B52" s="220" t="s">
        <v>2381</v>
      </c>
      <c r="C52" s="1013">
        <v>30</v>
      </c>
      <c r="D52" s="1013" t="s">
        <v>3</v>
      </c>
      <c r="E52" s="1064">
        <v>33</v>
      </c>
      <c r="F52" s="1065">
        <v>990</v>
      </c>
      <c r="G52" s="1064"/>
      <c r="H52" s="1065">
        <v>8140</v>
      </c>
    </row>
    <row r="53" spans="1:8" x14ac:dyDescent="0.35">
      <c r="A53">
        <v>11</v>
      </c>
      <c r="B53" s="220" t="s">
        <v>2243</v>
      </c>
      <c r="C53" s="1013">
        <v>1</v>
      </c>
      <c r="D53" s="1013" t="s">
        <v>100</v>
      </c>
      <c r="E53" s="1064">
        <v>4000</v>
      </c>
      <c r="F53" s="1065">
        <v>4000</v>
      </c>
      <c r="G53" s="1064"/>
      <c r="H53" s="1065">
        <v>6900</v>
      </c>
    </row>
    <row r="54" spans="1:8" x14ac:dyDescent="0.35">
      <c r="A54">
        <v>12</v>
      </c>
      <c r="B54" s="220" t="s">
        <v>2244</v>
      </c>
      <c r="C54" s="1013">
        <v>1</v>
      </c>
      <c r="D54" s="1013" t="s">
        <v>100</v>
      </c>
      <c r="E54" s="1064">
        <v>3000</v>
      </c>
      <c r="F54" s="1065">
        <v>3000</v>
      </c>
      <c r="G54" s="1064"/>
      <c r="H54" s="1065">
        <v>1700</v>
      </c>
    </row>
    <row r="55" spans="1:8" x14ac:dyDescent="0.35">
      <c r="A55">
        <v>13</v>
      </c>
      <c r="B55" s="220" t="s">
        <v>2245</v>
      </c>
      <c r="C55" s="1013">
        <v>1</v>
      </c>
      <c r="D55" s="1013" t="s">
        <v>100</v>
      </c>
      <c r="E55" s="1064">
        <v>3000</v>
      </c>
      <c r="F55" s="1065">
        <v>3000</v>
      </c>
      <c r="G55" s="1064"/>
      <c r="H55" s="1065">
        <v>2000</v>
      </c>
    </row>
    <row r="56" spans="1:8" x14ac:dyDescent="0.35">
      <c r="A56">
        <v>14</v>
      </c>
      <c r="B56" s="220" t="s">
        <v>2246</v>
      </c>
      <c r="C56" s="1013">
        <v>1</v>
      </c>
      <c r="D56" s="1013" t="s">
        <v>100</v>
      </c>
      <c r="E56" s="1064">
        <v>3000</v>
      </c>
      <c r="F56" s="1065">
        <v>3000</v>
      </c>
      <c r="G56" s="1064"/>
      <c r="H56" s="1065">
        <v>1500</v>
      </c>
    </row>
    <row r="57" spans="1:8" x14ac:dyDescent="0.35">
      <c r="A57">
        <v>15</v>
      </c>
      <c r="B57" s="220" t="s">
        <v>2247</v>
      </c>
      <c r="C57" s="1013">
        <v>1</v>
      </c>
      <c r="D57" s="1013" t="s">
        <v>100</v>
      </c>
      <c r="E57" s="1064">
        <v>10000</v>
      </c>
      <c r="F57" s="1065">
        <v>10000</v>
      </c>
      <c r="G57" s="1064"/>
      <c r="H57" s="1065">
        <v>2300</v>
      </c>
    </row>
    <row r="58" spans="1:8" x14ac:dyDescent="0.35">
      <c r="A58">
        <v>16</v>
      </c>
      <c r="B58" s="220" t="s">
        <v>2248</v>
      </c>
      <c r="C58" s="1013">
        <v>1</v>
      </c>
      <c r="D58" s="1013" t="s">
        <v>100</v>
      </c>
      <c r="E58" s="1064">
        <v>10000</v>
      </c>
      <c r="F58" s="1065">
        <v>10000</v>
      </c>
      <c r="G58" s="1064"/>
      <c r="H58" s="1065">
        <v>2900</v>
      </c>
    </row>
    <row r="59" spans="1:8" x14ac:dyDescent="0.35">
      <c r="A59">
        <v>17</v>
      </c>
      <c r="B59" s="220" t="s">
        <v>2249</v>
      </c>
      <c r="C59" s="1013">
        <v>1</v>
      </c>
      <c r="D59" s="1013" t="s">
        <v>10</v>
      </c>
      <c r="E59" s="1064">
        <v>1000</v>
      </c>
      <c r="F59" s="1065">
        <v>1000</v>
      </c>
      <c r="G59" s="1064"/>
      <c r="H59" s="1065">
        <v>1200</v>
      </c>
    </row>
    <row r="60" spans="1:8" x14ac:dyDescent="0.35">
      <c r="A60">
        <v>18</v>
      </c>
      <c r="B60" s="220" t="s">
        <v>2250</v>
      </c>
      <c r="C60" s="1013">
        <v>1</v>
      </c>
      <c r="D60" s="1013" t="s">
        <v>10</v>
      </c>
      <c r="E60" s="1064">
        <v>1000</v>
      </c>
      <c r="F60" s="1065">
        <v>1000</v>
      </c>
      <c r="G60" s="1064"/>
      <c r="H60" s="1065">
        <v>1150</v>
      </c>
    </row>
    <row r="61" spans="1:8" x14ac:dyDescent="0.35">
      <c r="A61">
        <v>19</v>
      </c>
      <c r="B61" s="220" t="s">
        <v>2251</v>
      </c>
      <c r="C61" s="1013">
        <v>1</v>
      </c>
      <c r="D61" s="1013" t="s">
        <v>10</v>
      </c>
      <c r="E61" s="1064">
        <v>1000</v>
      </c>
      <c r="F61" s="1065">
        <v>1000</v>
      </c>
      <c r="G61" s="1064"/>
      <c r="H61" s="1065">
        <v>1300</v>
      </c>
    </row>
    <row r="62" spans="1:8" x14ac:dyDescent="0.35">
      <c r="A62">
        <v>20</v>
      </c>
      <c r="B62" s="220" t="s">
        <v>2252</v>
      </c>
      <c r="C62" s="1013">
        <v>1</v>
      </c>
      <c r="D62" s="1013" t="s">
        <v>10</v>
      </c>
      <c r="E62" s="1064">
        <v>1500</v>
      </c>
      <c r="F62" s="1065">
        <v>1500</v>
      </c>
      <c r="G62" s="1064"/>
      <c r="H62" s="1065">
        <v>1400</v>
      </c>
    </row>
    <row r="63" spans="1:8" x14ac:dyDescent="0.35">
      <c r="A63">
        <v>21</v>
      </c>
      <c r="B63" s="220" t="s">
        <v>2253</v>
      </c>
      <c r="C63" s="1013">
        <v>1</v>
      </c>
      <c r="D63" s="1013" t="s">
        <v>10</v>
      </c>
      <c r="E63" s="1064">
        <v>1000</v>
      </c>
      <c r="F63" s="1065">
        <v>1000</v>
      </c>
      <c r="G63" s="1064"/>
      <c r="H63" s="1065">
        <v>11700</v>
      </c>
    </row>
    <row r="64" spans="1:8" x14ac:dyDescent="0.35">
      <c r="A64">
        <v>22</v>
      </c>
      <c r="B64" s="220" t="s">
        <v>2254</v>
      </c>
      <c r="C64" s="1013">
        <v>1</v>
      </c>
      <c r="D64" s="1013" t="s">
        <v>10</v>
      </c>
      <c r="E64" s="1064">
        <v>1500</v>
      </c>
      <c r="F64" s="1065">
        <v>1500</v>
      </c>
      <c r="G64" s="1064"/>
      <c r="H64" s="1065">
        <v>4700</v>
      </c>
    </row>
    <row r="65" spans="1:8" x14ac:dyDescent="0.35">
      <c r="A65">
        <v>23</v>
      </c>
      <c r="B65" s="220" t="s">
        <v>2255</v>
      </c>
      <c r="C65" s="1013">
        <v>1</v>
      </c>
      <c r="D65" s="1013" t="s">
        <v>10</v>
      </c>
      <c r="E65" s="1064">
        <v>1000</v>
      </c>
      <c r="F65" s="1065">
        <v>1000</v>
      </c>
      <c r="G65" s="1064"/>
      <c r="H65" s="1065">
        <v>4200</v>
      </c>
    </row>
    <row r="66" spans="1:8" x14ac:dyDescent="0.35">
      <c r="A66">
        <v>24</v>
      </c>
      <c r="B66" s="220" t="s">
        <v>2256</v>
      </c>
      <c r="C66" s="1013">
        <v>1</v>
      </c>
      <c r="D66" s="1013" t="s">
        <v>10</v>
      </c>
      <c r="E66" s="1064">
        <v>1000</v>
      </c>
      <c r="F66" s="1065">
        <v>1000</v>
      </c>
      <c r="G66" s="1064"/>
      <c r="H66" s="1065">
        <v>5200</v>
      </c>
    </row>
    <row r="67" spans="1:8" x14ac:dyDescent="0.35">
      <c r="A67">
        <v>25</v>
      </c>
      <c r="B67" s="220" t="s">
        <v>2257</v>
      </c>
      <c r="C67" s="1013">
        <v>3</v>
      </c>
      <c r="D67" s="1013" t="s">
        <v>10</v>
      </c>
      <c r="E67" s="1064">
        <v>300</v>
      </c>
      <c r="F67" s="1065">
        <v>900</v>
      </c>
      <c r="G67" s="1064"/>
      <c r="H67" s="1065">
        <v>850</v>
      </c>
    </row>
    <row r="68" spans="1:8" x14ac:dyDescent="0.35">
      <c r="A68">
        <v>26</v>
      </c>
      <c r="B68" s="220" t="s">
        <v>2258</v>
      </c>
      <c r="C68" s="1013">
        <v>161</v>
      </c>
      <c r="D68" s="1013" t="s">
        <v>3</v>
      </c>
      <c r="E68" s="1064">
        <v>85</v>
      </c>
      <c r="F68" s="1065">
        <v>13685</v>
      </c>
      <c r="G68" s="1064"/>
      <c r="H68" s="1065">
        <v>1050</v>
      </c>
    </row>
    <row r="69" spans="1:8" x14ac:dyDescent="0.35">
      <c r="A69">
        <v>27</v>
      </c>
      <c r="B69" s="220" t="s">
        <v>2382</v>
      </c>
      <c r="C69" s="1013">
        <v>4</v>
      </c>
      <c r="D69" s="1013" t="s">
        <v>10</v>
      </c>
      <c r="E69" s="1064">
        <v>1000</v>
      </c>
      <c r="F69" s="1065">
        <v>4000</v>
      </c>
      <c r="G69" s="1064"/>
      <c r="H69" s="1065">
        <v>7500</v>
      </c>
    </row>
    <row r="70" spans="1:8" x14ac:dyDescent="0.35">
      <c r="A70">
        <v>28</v>
      </c>
      <c r="B70" s="220" t="s">
        <v>2383</v>
      </c>
      <c r="C70" s="1013">
        <v>30</v>
      </c>
      <c r="D70" s="1013" t="s">
        <v>8</v>
      </c>
      <c r="E70" s="1064">
        <v>30</v>
      </c>
      <c r="F70" s="1065">
        <v>900</v>
      </c>
      <c r="G70" s="1064"/>
      <c r="H70" s="1065" t="s">
        <v>990</v>
      </c>
    </row>
    <row r="71" spans="1:8" x14ac:dyDescent="0.35">
      <c r="A71">
        <v>29</v>
      </c>
      <c r="B71" s="220" t="s">
        <v>2384</v>
      </c>
      <c r="C71" s="1013">
        <v>30</v>
      </c>
      <c r="D71" s="1013" t="s">
        <v>8</v>
      </c>
      <c r="E71" s="1064">
        <v>35</v>
      </c>
      <c r="F71" s="1065">
        <v>1050</v>
      </c>
      <c r="G71" s="1064"/>
      <c r="H71" s="1065" t="s">
        <v>990</v>
      </c>
    </row>
    <row r="72" spans="1:8" x14ac:dyDescent="0.35">
      <c r="A72">
        <v>30</v>
      </c>
      <c r="B72" s="220" t="s">
        <v>2260</v>
      </c>
      <c r="C72" s="1013">
        <v>520</v>
      </c>
      <c r="D72" s="1013" t="s">
        <v>3</v>
      </c>
      <c r="E72" s="1064">
        <v>6</v>
      </c>
      <c r="F72" s="1065">
        <v>3120</v>
      </c>
      <c r="G72" s="1064"/>
      <c r="H72" s="1065">
        <v>4500</v>
      </c>
    </row>
    <row r="73" spans="1:8" x14ac:dyDescent="0.35">
      <c r="A73">
        <v>31</v>
      </c>
      <c r="B73" s="220" t="s">
        <v>2261</v>
      </c>
      <c r="C73" s="1013">
        <v>720</v>
      </c>
      <c r="D73" s="1013" t="s">
        <v>3</v>
      </c>
      <c r="E73" s="1064">
        <v>6</v>
      </c>
      <c r="F73" s="1065">
        <v>4320</v>
      </c>
      <c r="G73" s="1064"/>
      <c r="H73" s="1065">
        <v>5200</v>
      </c>
    </row>
    <row r="74" spans="1:8" x14ac:dyDescent="0.35">
      <c r="A74">
        <v>32</v>
      </c>
      <c r="B74" s="220" t="s">
        <v>2262</v>
      </c>
      <c r="C74" s="1013">
        <v>1</v>
      </c>
      <c r="D74" s="1013" t="s">
        <v>2263</v>
      </c>
      <c r="E74" s="1064">
        <v>1000</v>
      </c>
      <c r="F74" s="1065">
        <v>1000</v>
      </c>
      <c r="G74" s="1064"/>
      <c r="H74" s="1065">
        <v>850</v>
      </c>
    </row>
    <row r="75" spans="1:8" x14ac:dyDescent="0.35">
      <c r="A75">
        <v>33</v>
      </c>
      <c r="B75" s="220" t="s">
        <v>2264</v>
      </c>
      <c r="C75" s="1013">
        <v>1</v>
      </c>
      <c r="D75" s="1013" t="s">
        <v>2263</v>
      </c>
      <c r="E75" s="1066">
        <v>1000</v>
      </c>
      <c r="F75" s="1067">
        <v>1000</v>
      </c>
      <c r="G75" s="1066"/>
      <c r="H75" s="1067">
        <v>832</v>
      </c>
    </row>
  </sheetData>
  <mergeCells count="5">
    <mergeCell ref="E4:F4"/>
    <mergeCell ref="G4:H4"/>
    <mergeCell ref="I4:J4"/>
    <mergeCell ref="E41:F41"/>
    <mergeCell ref="G41:H4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317"/>
  <sheetViews>
    <sheetView workbookViewId="0">
      <selection activeCell="G3" sqref="G3"/>
    </sheetView>
  </sheetViews>
  <sheetFormatPr defaultRowHeight="14.5" x14ac:dyDescent="0.35"/>
  <cols>
    <col min="2" max="2" width="85.453125" customWidth="1"/>
    <col min="5" max="8" width="15.54296875" customWidth="1"/>
  </cols>
  <sheetData>
    <row r="1" spans="1:8" ht="18.5" x14ac:dyDescent="0.35">
      <c r="A1" s="1180" t="s">
        <v>2578</v>
      </c>
      <c r="E1" s="529"/>
      <c r="F1" s="529"/>
      <c r="G1" s="529"/>
      <c r="H1" s="529"/>
    </row>
    <row r="2" spans="1:8" ht="21.5" thickBot="1" x14ac:dyDescent="0.55000000000000004">
      <c r="A2" t="s">
        <v>2579</v>
      </c>
      <c r="E2" s="2058" t="s">
        <v>1592</v>
      </c>
      <c r="F2" s="2058"/>
      <c r="G2" s="2058" t="s">
        <v>1593</v>
      </c>
      <c r="H2" s="2058"/>
    </row>
    <row r="3" spans="1:8" ht="21.5" thickBot="1" x14ac:dyDescent="0.4">
      <c r="A3" s="1181" t="s">
        <v>552</v>
      </c>
      <c r="B3" s="1182" t="s">
        <v>553</v>
      </c>
      <c r="C3" s="1182" t="s">
        <v>2</v>
      </c>
      <c r="D3" s="1183" t="s">
        <v>323</v>
      </c>
      <c r="E3" s="1184" t="s">
        <v>2580</v>
      </c>
      <c r="F3" s="1184" t="s">
        <v>2581</v>
      </c>
      <c r="G3" s="1184" t="s">
        <v>2580</v>
      </c>
      <c r="H3" s="1184" t="s">
        <v>2581</v>
      </c>
    </row>
    <row r="4" spans="1:8" ht="16" thickBot="1" x14ac:dyDescent="0.4">
      <c r="A4" s="2059" t="s">
        <v>556</v>
      </c>
      <c r="B4" s="2060"/>
      <c r="C4" s="2060"/>
      <c r="D4" s="2060"/>
      <c r="E4" s="1185"/>
      <c r="F4" s="1186"/>
      <c r="G4" s="529"/>
      <c r="H4" s="529"/>
    </row>
    <row r="5" spans="1:8" ht="15" customHeight="1" thickBot="1" x14ac:dyDescent="0.4">
      <c r="A5" s="1187">
        <v>1</v>
      </c>
      <c r="B5" s="1188" t="s">
        <v>2582</v>
      </c>
      <c r="C5" s="1189" t="s">
        <v>11</v>
      </c>
      <c r="D5" s="1187">
        <v>1</v>
      </c>
      <c r="E5" s="1190">
        <v>105000</v>
      </c>
      <c r="F5" s="1190">
        <f>E5*D5</f>
        <v>105000</v>
      </c>
      <c r="G5" s="1190">
        <v>100000</v>
      </c>
      <c r="H5" s="1190">
        <f>G5*D5</f>
        <v>100000</v>
      </c>
    </row>
    <row r="6" spans="1:8" ht="15" customHeight="1" thickBot="1" x14ac:dyDescent="0.4">
      <c r="A6" s="1187">
        <v>2</v>
      </c>
      <c r="B6" s="1188" t="s">
        <v>2583</v>
      </c>
      <c r="C6" s="1189" t="s">
        <v>559</v>
      </c>
      <c r="D6" s="1191">
        <v>9744</v>
      </c>
      <c r="E6" s="1190">
        <v>4</v>
      </c>
      <c r="F6" s="1190">
        <f t="shared" ref="F6:F69" si="0">E6*D6</f>
        <v>38976</v>
      </c>
      <c r="G6" s="1190">
        <v>6.75</v>
      </c>
      <c r="H6" s="1190">
        <f t="shared" ref="H6:H69" si="1">G6*D6</f>
        <v>65772</v>
      </c>
    </row>
    <row r="7" spans="1:8" ht="15" customHeight="1" thickBot="1" x14ac:dyDescent="0.4">
      <c r="A7" s="1187">
        <v>3</v>
      </c>
      <c r="B7" s="1188" t="s">
        <v>2584</v>
      </c>
      <c r="C7" s="1189" t="s">
        <v>559</v>
      </c>
      <c r="D7" s="1187">
        <v>29</v>
      </c>
      <c r="E7" s="1190">
        <v>25</v>
      </c>
      <c r="F7" s="1190">
        <f t="shared" si="0"/>
        <v>725</v>
      </c>
      <c r="G7" s="1190">
        <v>33.5</v>
      </c>
      <c r="H7" s="1190">
        <f t="shared" si="1"/>
        <v>971.5</v>
      </c>
    </row>
    <row r="8" spans="1:8" ht="15" customHeight="1" thickBot="1" x14ac:dyDescent="0.4">
      <c r="A8" s="1187">
        <v>4</v>
      </c>
      <c r="B8" s="1188" t="s">
        <v>2585</v>
      </c>
      <c r="C8" s="1189" t="s">
        <v>559</v>
      </c>
      <c r="D8" s="1187">
        <v>410</v>
      </c>
      <c r="E8" s="1190">
        <v>4.5</v>
      </c>
      <c r="F8" s="1190">
        <f t="shared" si="0"/>
        <v>1845</v>
      </c>
      <c r="G8" s="1190">
        <v>21.5</v>
      </c>
      <c r="H8" s="1190">
        <f t="shared" si="1"/>
        <v>8815</v>
      </c>
    </row>
    <row r="9" spans="1:8" ht="15" customHeight="1" thickBot="1" x14ac:dyDescent="0.4">
      <c r="A9" s="1187">
        <v>5</v>
      </c>
      <c r="B9" s="1188" t="s">
        <v>1274</v>
      </c>
      <c r="C9" s="1189" t="s">
        <v>559</v>
      </c>
      <c r="D9" s="1191">
        <v>5521</v>
      </c>
      <c r="E9" s="1190">
        <v>6</v>
      </c>
      <c r="F9" s="1190">
        <f t="shared" si="0"/>
        <v>33126</v>
      </c>
      <c r="G9" s="1190">
        <v>2.5</v>
      </c>
      <c r="H9" s="1190">
        <f t="shared" si="1"/>
        <v>13802.5</v>
      </c>
    </row>
    <row r="10" spans="1:8" ht="15" customHeight="1" thickBot="1" x14ac:dyDescent="0.4">
      <c r="A10" s="1187">
        <v>6</v>
      </c>
      <c r="B10" s="1188" t="s">
        <v>2586</v>
      </c>
      <c r="C10" s="1189" t="s">
        <v>563</v>
      </c>
      <c r="D10" s="1187">
        <v>22</v>
      </c>
      <c r="E10" s="1190">
        <v>400</v>
      </c>
      <c r="F10" s="1190">
        <f t="shared" si="0"/>
        <v>8800</v>
      </c>
      <c r="G10" s="1190">
        <v>85</v>
      </c>
      <c r="H10" s="1190">
        <f t="shared" si="1"/>
        <v>1870</v>
      </c>
    </row>
    <row r="11" spans="1:8" ht="15" customHeight="1" thickBot="1" x14ac:dyDescent="0.4">
      <c r="A11" s="1187">
        <v>7</v>
      </c>
      <c r="B11" s="1188" t="s">
        <v>564</v>
      </c>
      <c r="C11" s="1189" t="s">
        <v>563</v>
      </c>
      <c r="D11" s="1187">
        <v>2</v>
      </c>
      <c r="E11" s="1190">
        <v>4500</v>
      </c>
      <c r="F11" s="1190">
        <f t="shared" si="0"/>
        <v>9000</v>
      </c>
      <c r="G11" s="1190">
        <v>3700</v>
      </c>
      <c r="H11" s="1190">
        <f t="shared" si="1"/>
        <v>7400</v>
      </c>
    </row>
    <row r="12" spans="1:8" ht="15" customHeight="1" thickBot="1" x14ac:dyDescent="0.4">
      <c r="A12" s="1187">
        <v>8</v>
      </c>
      <c r="B12" s="1188" t="s">
        <v>570</v>
      </c>
      <c r="C12" s="1189" t="s">
        <v>571</v>
      </c>
      <c r="D12" s="1191">
        <v>1628</v>
      </c>
      <c r="E12" s="1190">
        <v>6.5</v>
      </c>
      <c r="F12" s="1190">
        <f t="shared" si="0"/>
        <v>10582</v>
      </c>
      <c r="G12" s="1190">
        <v>28</v>
      </c>
      <c r="H12" s="1190">
        <f t="shared" si="1"/>
        <v>45584</v>
      </c>
    </row>
    <row r="13" spans="1:8" ht="15" customHeight="1" thickBot="1" x14ac:dyDescent="0.4">
      <c r="A13" s="1187">
        <v>9</v>
      </c>
      <c r="B13" s="1188" t="s">
        <v>1276</v>
      </c>
      <c r="C13" s="1189" t="s">
        <v>563</v>
      </c>
      <c r="D13" s="1187">
        <v>2</v>
      </c>
      <c r="E13" s="1190">
        <v>500</v>
      </c>
      <c r="F13" s="1190">
        <f t="shared" si="0"/>
        <v>1000</v>
      </c>
      <c r="G13" s="1190">
        <v>300</v>
      </c>
      <c r="H13" s="1190">
        <f t="shared" si="1"/>
        <v>600</v>
      </c>
    </row>
    <row r="14" spans="1:8" ht="15" customHeight="1" thickBot="1" x14ac:dyDescent="0.4">
      <c r="A14" s="1187">
        <v>10</v>
      </c>
      <c r="B14" s="1188" t="s">
        <v>2587</v>
      </c>
      <c r="C14" s="1189" t="s">
        <v>563</v>
      </c>
      <c r="D14" s="1187">
        <v>1</v>
      </c>
      <c r="E14" s="1190">
        <v>500</v>
      </c>
      <c r="F14" s="1190">
        <f t="shared" si="0"/>
        <v>500</v>
      </c>
      <c r="G14" s="1190">
        <v>650</v>
      </c>
      <c r="H14" s="1190">
        <f t="shared" si="1"/>
        <v>650</v>
      </c>
    </row>
    <row r="15" spans="1:8" ht="15" customHeight="1" thickBot="1" x14ac:dyDescent="0.4">
      <c r="A15" s="1187">
        <v>11</v>
      </c>
      <c r="B15" s="1188" t="s">
        <v>2588</v>
      </c>
      <c r="C15" s="1189" t="s">
        <v>571</v>
      </c>
      <c r="D15" s="1191">
        <v>4017</v>
      </c>
      <c r="E15" s="1190">
        <v>3</v>
      </c>
      <c r="F15" s="1190">
        <f t="shared" si="0"/>
        <v>12051</v>
      </c>
      <c r="G15" s="1190">
        <v>5</v>
      </c>
      <c r="H15" s="1190">
        <f t="shared" si="1"/>
        <v>20085</v>
      </c>
    </row>
    <row r="16" spans="1:8" ht="15" customHeight="1" thickBot="1" x14ac:dyDescent="0.4">
      <c r="A16" s="1187">
        <v>12</v>
      </c>
      <c r="B16" s="1188" t="s">
        <v>2589</v>
      </c>
      <c r="C16" s="1189" t="s">
        <v>571</v>
      </c>
      <c r="D16" s="1187">
        <v>487</v>
      </c>
      <c r="E16" s="1190">
        <v>5</v>
      </c>
      <c r="F16" s="1190">
        <f t="shared" si="0"/>
        <v>2435</v>
      </c>
      <c r="G16" s="1190">
        <v>3</v>
      </c>
      <c r="H16" s="1190">
        <f t="shared" si="1"/>
        <v>1461</v>
      </c>
    </row>
    <row r="17" spans="1:8" ht="15" customHeight="1" thickBot="1" x14ac:dyDescent="0.4">
      <c r="A17" s="1187">
        <v>13</v>
      </c>
      <c r="B17" s="1188" t="s">
        <v>2590</v>
      </c>
      <c r="C17" s="1189" t="s">
        <v>571</v>
      </c>
      <c r="D17" s="1187">
        <v>67</v>
      </c>
      <c r="E17" s="1190">
        <v>17</v>
      </c>
      <c r="F17" s="1190">
        <f t="shared" si="0"/>
        <v>1139</v>
      </c>
      <c r="G17" s="1190">
        <v>40</v>
      </c>
      <c r="H17" s="1190">
        <f t="shared" si="1"/>
        <v>2680</v>
      </c>
    </row>
    <row r="18" spans="1:8" ht="15" customHeight="1" thickBot="1" x14ac:dyDescent="0.4">
      <c r="A18" s="1187">
        <v>14</v>
      </c>
      <c r="B18" s="1188" t="s">
        <v>2591</v>
      </c>
      <c r="C18" s="1189" t="s">
        <v>563</v>
      </c>
      <c r="D18" s="1187">
        <v>2</v>
      </c>
      <c r="E18" s="1190">
        <v>150</v>
      </c>
      <c r="F18" s="1190">
        <f t="shared" si="0"/>
        <v>300</v>
      </c>
      <c r="G18" s="1190">
        <v>130</v>
      </c>
      <c r="H18" s="1190">
        <f t="shared" si="1"/>
        <v>260</v>
      </c>
    </row>
    <row r="19" spans="1:8" ht="15" customHeight="1" thickBot="1" x14ac:dyDescent="0.4">
      <c r="A19" s="1187">
        <v>15</v>
      </c>
      <c r="B19" s="1188" t="s">
        <v>2592</v>
      </c>
      <c r="C19" s="1189" t="s">
        <v>563</v>
      </c>
      <c r="D19" s="1187">
        <v>2</v>
      </c>
      <c r="E19" s="1190">
        <v>150</v>
      </c>
      <c r="F19" s="1190">
        <f t="shared" si="0"/>
        <v>300</v>
      </c>
      <c r="G19" s="1190">
        <v>130</v>
      </c>
      <c r="H19" s="1190">
        <f t="shared" si="1"/>
        <v>260</v>
      </c>
    </row>
    <row r="20" spans="1:8" ht="15" customHeight="1" thickBot="1" x14ac:dyDescent="0.4">
      <c r="A20" s="1187">
        <v>16</v>
      </c>
      <c r="B20" s="1188" t="s">
        <v>1280</v>
      </c>
      <c r="C20" s="1189" t="s">
        <v>563</v>
      </c>
      <c r="D20" s="1187">
        <v>39</v>
      </c>
      <c r="E20" s="1190">
        <v>60</v>
      </c>
      <c r="F20" s="1190">
        <f t="shared" si="0"/>
        <v>2340</v>
      </c>
      <c r="G20" s="1190">
        <v>58</v>
      </c>
      <c r="H20" s="1190">
        <f t="shared" si="1"/>
        <v>2262</v>
      </c>
    </row>
    <row r="21" spans="1:8" ht="15" customHeight="1" thickBot="1" x14ac:dyDescent="0.4">
      <c r="A21" s="1187">
        <v>17</v>
      </c>
      <c r="B21" s="1188" t="s">
        <v>2593</v>
      </c>
      <c r="C21" s="1192" t="s">
        <v>563</v>
      </c>
      <c r="D21" s="1192">
        <v>98</v>
      </c>
      <c r="E21" s="1190">
        <v>85</v>
      </c>
      <c r="F21" s="1190">
        <f t="shared" si="0"/>
        <v>8330</v>
      </c>
      <c r="G21" s="1190">
        <v>45</v>
      </c>
      <c r="H21" s="1190">
        <f t="shared" si="1"/>
        <v>4410</v>
      </c>
    </row>
    <row r="22" spans="1:8" ht="15" customHeight="1" thickBot="1" x14ac:dyDescent="0.4">
      <c r="A22" s="1187">
        <v>18</v>
      </c>
      <c r="B22" s="1188" t="s">
        <v>2594</v>
      </c>
      <c r="C22" s="1192" t="s">
        <v>563</v>
      </c>
      <c r="D22" s="1192">
        <v>1</v>
      </c>
      <c r="E22" s="1190">
        <v>650</v>
      </c>
      <c r="F22" s="1190">
        <f t="shared" si="0"/>
        <v>650</v>
      </c>
      <c r="G22" s="1190">
        <v>310</v>
      </c>
      <c r="H22" s="1190">
        <f t="shared" si="1"/>
        <v>310</v>
      </c>
    </row>
    <row r="23" spans="1:8" ht="15" customHeight="1" thickBot="1" x14ac:dyDescent="0.4">
      <c r="A23" s="1187">
        <v>19</v>
      </c>
      <c r="B23" s="1188" t="s">
        <v>2595</v>
      </c>
      <c r="C23" s="1192" t="s">
        <v>563</v>
      </c>
      <c r="D23" s="1192">
        <v>1</v>
      </c>
      <c r="E23" s="1190">
        <v>1000</v>
      </c>
      <c r="F23" s="1190">
        <f t="shared" si="0"/>
        <v>1000</v>
      </c>
      <c r="G23" s="1190">
        <v>1800</v>
      </c>
      <c r="H23" s="1190">
        <f t="shared" si="1"/>
        <v>1800</v>
      </c>
    </row>
    <row r="24" spans="1:8" ht="15" customHeight="1" thickBot="1" x14ac:dyDescent="0.4">
      <c r="A24" s="1187">
        <v>20</v>
      </c>
      <c r="B24" s="1188" t="s">
        <v>2596</v>
      </c>
      <c r="C24" s="1192" t="s">
        <v>563</v>
      </c>
      <c r="D24" s="1192">
        <v>1</v>
      </c>
      <c r="E24" s="1190">
        <v>600</v>
      </c>
      <c r="F24" s="1190">
        <f t="shared" si="0"/>
        <v>600</v>
      </c>
      <c r="G24" s="1190">
        <v>950</v>
      </c>
      <c r="H24" s="1190">
        <f t="shared" si="1"/>
        <v>950</v>
      </c>
    </row>
    <row r="25" spans="1:8" ht="15" customHeight="1" thickBot="1" x14ac:dyDescent="0.4">
      <c r="A25" s="1187">
        <v>21</v>
      </c>
      <c r="B25" s="1188" t="s">
        <v>2597</v>
      </c>
      <c r="C25" s="1192" t="s">
        <v>563</v>
      </c>
      <c r="D25" s="1192">
        <v>17</v>
      </c>
      <c r="E25" s="1190">
        <v>350</v>
      </c>
      <c r="F25" s="1190">
        <f t="shared" si="0"/>
        <v>5950</v>
      </c>
      <c r="G25" s="1190">
        <v>250</v>
      </c>
      <c r="H25" s="1190">
        <f t="shared" si="1"/>
        <v>4250</v>
      </c>
    </row>
    <row r="26" spans="1:8" ht="15" customHeight="1" thickBot="1" x14ac:dyDescent="0.4">
      <c r="A26" s="1187">
        <v>22</v>
      </c>
      <c r="B26" s="1188" t="s">
        <v>2598</v>
      </c>
      <c r="C26" s="1192" t="s">
        <v>563</v>
      </c>
      <c r="D26" s="1192">
        <v>2</v>
      </c>
      <c r="E26" s="1190">
        <v>1200</v>
      </c>
      <c r="F26" s="1190">
        <f t="shared" si="0"/>
        <v>2400</v>
      </c>
      <c r="G26" s="1190">
        <v>350</v>
      </c>
      <c r="H26" s="1190">
        <f t="shared" si="1"/>
        <v>700</v>
      </c>
    </row>
    <row r="27" spans="1:8" ht="15" customHeight="1" thickBot="1" x14ac:dyDescent="0.4">
      <c r="A27" s="1187">
        <v>23</v>
      </c>
      <c r="B27" s="1188" t="s">
        <v>2599</v>
      </c>
      <c r="C27" s="1192" t="s">
        <v>563</v>
      </c>
      <c r="D27" s="1192">
        <v>2</v>
      </c>
      <c r="E27" s="1190">
        <v>2000</v>
      </c>
      <c r="F27" s="1190">
        <f>E27*D27</f>
        <v>4000</v>
      </c>
      <c r="G27" s="1190">
        <v>3800</v>
      </c>
      <c r="H27" s="1190">
        <f t="shared" si="1"/>
        <v>7600</v>
      </c>
    </row>
    <row r="28" spans="1:8" ht="15" customHeight="1" thickBot="1" x14ac:dyDescent="0.4">
      <c r="A28" s="1187">
        <v>24</v>
      </c>
      <c r="B28" s="1188" t="s">
        <v>2600</v>
      </c>
      <c r="C28" s="1192" t="s">
        <v>563</v>
      </c>
      <c r="D28" s="1192">
        <v>2</v>
      </c>
      <c r="E28" s="1190">
        <v>600</v>
      </c>
      <c r="F28" s="1190">
        <f t="shared" si="0"/>
        <v>1200</v>
      </c>
      <c r="G28" s="1190">
        <v>500</v>
      </c>
      <c r="H28" s="1190">
        <f t="shared" si="1"/>
        <v>1000</v>
      </c>
    </row>
    <row r="29" spans="1:8" ht="15" customHeight="1" thickBot="1" x14ac:dyDescent="0.4">
      <c r="A29" s="1187">
        <v>25</v>
      </c>
      <c r="B29" s="1188" t="s">
        <v>2601</v>
      </c>
      <c r="C29" s="1192" t="s">
        <v>563</v>
      </c>
      <c r="D29" s="1192">
        <v>24</v>
      </c>
      <c r="E29" s="1190">
        <v>110</v>
      </c>
      <c r="F29" s="1190">
        <f t="shared" si="0"/>
        <v>2640</v>
      </c>
      <c r="G29" s="1190">
        <v>175</v>
      </c>
      <c r="H29" s="1190">
        <f t="shared" si="1"/>
        <v>4200</v>
      </c>
    </row>
    <row r="30" spans="1:8" ht="15" customHeight="1" thickBot="1" x14ac:dyDescent="0.4">
      <c r="A30" s="1187">
        <v>26</v>
      </c>
      <c r="B30" s="1188" t="s">
        <v>1282</v>
      </c>
      <c r="C30" s="1192" t="s">
        <v>563</v>
      </c>
      <c r="D30" s="1192">
        <v>3</v>
      </c>
      <c r="E30" s="1190">
        <v>600</v>
      </c>
      <c r="F30" s="1190">
        <f t="shared" si="0"/>
        <v>1800</v>
      </c>
      <c r="G30" s="1190">
        <v>375</v>
      </c>
      <c r="H30" s="1190">
        <f t="shared" si="1"/>
        <v>1125</v>
      </c>
    </row>
    <row r="31" spans="1:8" ht="15" customHeight="1" thickBot="1" x14ac:dyDescent="0.4">
      <c r="A31" s="2056" t="s">
        <v>632</v>
      </c>
      <c r="B31" s="2057"/>
      <c r="C31" s="2057"/>
      <c r="D31" s="2057"/>
      <c r="E31" s="1193"/>
      <c r="F31" s="1190">
        <f t="shared" si="0"/>
        <v>0</v>
      </c>
      <c r="G31" s="529"/>
      <c r="H31" s="1190">
        <f t="shared" si="1"/>
        <v>0</v>
      </c>
    </row>
    <row r="32" spans="1:8" ht="15" customHeight="1" thickBot="1" x14ac:dyDescent="0.4">
      <c r="A32" s="1187">
        <v>29</v>
      </c>
      <c r="B32" s="1188" t="s">
        <v>1284</v>
      </c>
      <c r="C32" s="1192" t="s">
        <v>571</v>
      </c>
      <c r="D32" s="1194">
        <v>5425</v>
      </c>
      <c r="E32" s="1190">
        <v>3</v>
      </c>
      <c r="F32" s="1190">
        <f t="shared" si="0"/>
        <v>16275</v>
      </c>
      <c r="G32" s="1190">
        <v>3.65</v>
      </c>
      <c r="H32" s="1190">
        <f t="shared" si="1"/>
        <v>19801.25</v>
      </c>
    </row>
    <row r="33" spans="1:8" ht="15" customHeight="1" thickBot="1" x14ac:dyDescent="0.4">
      <c r="A33" s="1187">
        <v>30</v>
      </c>
      <c r="B33" s="1188" t="s">
        <v>2602</v>
      </c>
      <c r="C33" s="1192" t="s">
        <v>571</v>
      </c>
      <c r="D33" s="1192">
        <v>340</v>
      </c>
      <c r="E33" s="1190">
        <v>3</v>
      </c>
      <c r="F33" s="1190">
        <f t="shared" si="0"/>
        <v>1020</v>
      </c>
      <c r="G33" s="1190">
        <v>5.5</v>
      </c>
      <c r="H33" s="1190">
        <f t="shared" si="1"/>
        <v>1870</v>
      </c>
    </row>
    <row r="34" spans="1:8" ht="15" customHeight="1" thickBot="1" x14ac:dyDescent="0.4">
      <c r="A34" s="1187">
        <v>31</v>
      </c>
      <c r="B34" s="1188" t="s">
        <v>636</v>
      </c>
      <c r="C34" s="1192" t="s">
        <v>563</v>
      </c>
      <c r="D34" s="1192">
        <v>30</v>
      </c>
      <c r="E34" s="1190">
        <v>125</v>
      </c>
      <c r="F34" s="1190">
        <f t="shared" si="0"/>
        <v>3750</v>
      </c>
      <c r="G34" s="1190">
        <v>125</v>
      </c>
      <c r="H34" s="1190">
        <f t="shared" si="1"/>
        <v>3750</v>
      </c>
    </row>
    <row r="35" spans="1:8" ht="15" customHeight="1" thickBot="1" x14ac:dyDescent="0.4">
      <c r="A35" s="1187">
        <v>32</v>
      </c>
      <c r="B35" s="1188" t="s">
        <v>1285</v>
      </c>
      <c r="C35" s="1192" t="s">
        <v>563</v>
      </c>
      <c r="D35" s="1192">
        <v>7</v>
      </c>
      <c r="E35" s="1190">
        <v>600</v>
      </c>
      <c r="F35" s="1190">
        <f t="shared" si="0"/>
        <v>4200</v>
      </c>
      <c r="G35" s="1190">
        <v>280</v>
      </c>
      <c r="H35" s="1190">
        <f t="shared" si="1"/>
        <v>1960</v>
      </c>
    </row>
    <row r="36" spans="1:8" ht="15" customHeight="1" thickBot="1" x14ac:dyDescent="0.4">
      <c r="A36" s="1187">
        <v>33</v>
      </c>
      <c r="B36" s="1188" t="s">
        <v>2603</v>
      </c>
      <c r="C36" s="1192" t="s">
        <v>563</v>
      </c>
      <c r="D36" s="1192">
        <v>1</v>
      </c>
      <c r="E36" s="1190">
        <v>850</v>
      </c>
      <c r="F36" s="1190">
        <f t="shared" si="0"/>
        <v>850</v>
      </c>
      <c r="G36" s="1190">
        <v>1500</v>
      </c>
      <c r="H36" s="1190">
        <f t="shared" si="1"/>
        <v>1500</v>
      </c>
    </row>
    <row r="37" spans="1:8" ht="15" customHeight="1" thickBot="1" x14ac:dyDescent="0.4">
      <c r="A37" s="1187">
        <v>34</v>
      </c>
      <c r="B37" s="1188" t="s">
        <v>1288</v>
      </c>
      <c r="C37" s="1192" t="s">
        <v>563</v>
      </c>
      <c r="D37" s="1192">
        <v>3</v>
      </c>
      <c r="E37" s="1190">
        <v>5000</v>
      </c>
      <c r="F37" s="1190">
        <f t="shared" si="0"/>
        <v>15000</v>
      </c>
      <c r="G37" s="1190">
        <v>3800</v>
      </c>
      <c r="H37" s="1190">
        <f t="shared" si="1"/>
        <v>11400</v>
      </c>
    </row>
    <row r="38" spans="1:8" ht="15" customHeight="1" thickBot="1" x14ac:dyDescent="0.4">
      <c r="A38" s="1187">
        <v>35</v>
      </c>
      <c r="B38" s="1188" t="s">
        <v>1291</v>
      </c>
      <c r="C38" s="1192" t="s">
        <v>563</v>
      </c>
      <c r="D38" s="1192">
        <v>6</v>
      </c>
      <c r="E38" s="1190">
        <v>530</v>
      </c>
      <c r="F38" s="1190">
        <f t="shared" si="0"/>
        <v>3180</v>
      </c>
      <c r="G38" s="1190">
        <v>1600</v>
      </c>
      <c r="H38" s="1190">
        <f t="shared" si="1"/>
        <v>9600</v>
      </c>
    </row>
    <row r="39" spans="1:8" ht="15" customHeight="1" thickBot="1" x14ac:dyDescent="0.4">
      <c r="A39" s="1187">
        <v>36</v>
      </c>
      <c r="B39" s="1188" t="s">
        <v>2604</v>
      </c>
      <c r="C39" s="1192" t="s">
        <v>563</v>
      </c>
      <c r="D39" s="1192">
        <v>1</v>
      </c>
      <c r="E39" s="1190">
        <v>350</v>
      </c>
      <c r="F39" s="1190">
        <f t="shared" si="0"/>
        <v>350</v>
      </c>
      <c r="G39" s="1190">
        <v>350</v>
      </c>
      <c r="H39" s="1190">
        <f t="shared" si="1"/>
        <v>350</v>
      </c>
    </row>
    <row r="40" spans="1:8" ht="15" customHeight="1" thickBot="1" x14ac:dyDescent="0.4">
      <c r="A40" s="1187">
        <v>37</v>
      </c>
      <c r="B40" s="1188" t="s">
        <v>1290</v>
      </c>
      <c r="C40" s="1192" t="s">
        <v>8</v>
      </c>
      <c r="D40" s="1194">
        <v>20750</v>
      </c>
      <c r="E40" s="1190">
        <v>1</v>
      </c>
      <c r="F40" s="1190">
        <f t="shared" si="0"/>
        <v>20750</v>
      </c>
      <c r="G40" s="1190">
        <v>0.4</v>
      </c>
      <c r="H40" s="1190">
        <f t="shared" si="1"/>
        <v>8300</v>
      </c>
    </row>
    <row r="41" spans="1:8" ht="15" customHeight="1" thickBot="1" x14ac:dyDescent="0.4">
      <c r="A41" s="1187">
        <v>38</v>
      </c>
      <c r="B41" s="1188" t="s">
        <v>2605</v>
      </c>
      <c r="C41" s="1192" t="s">
        <v>247</v>
      </c>
      <c r="D41" s="1192">
        <v>9</v>
      </c>
      <c r="E41" s="1190">
        <v>2000</v>
      </c>
      <c r="F41" s="1190">
        <f t="shared" si="0"/>
        <v>18000</v>
      </c>
      <c r="G41" s="1190">
        <v>250</v>
      </c>
      <c r="H41" s="1190">
        <f t="shared" si="1"/>
        <v>2250</v>
      </c>
    </row>
    <row r="42" spans="1:8" ht="15" customHeight="1" thickBot="1" x14ac:dyDescent="0.4">
      <c r="A42" s="1187">
        <v>39</v>
      </c>
      <c r="B42" s="1188" t="s">
        <v>2606</v>
      </c>
      <c r="C42" s="1192" t="s">
        <v>1272</v>
      </c>
      <c r="D42" s="1192">
        <v>12.7</v>
      </c>
      <c r="E42" s="1190">
        <v>810</v>
      </c>
      <c r="F42" s="1190">
        <f t="shared" si="0"/>
        <v>10287</v>
      </c>
      <c r="G42" s="1190">
        <v>10</v>
      </c>
      <c r="H42" s="1190">
        <f t="shared" si="1"/>
        <v>127</v>
      </c>
    </row>
    <row r="43" spans="1:8" ht="15" customHeight="1" thickBot="1" x14ac:dyDescent="0.4">
      <c r="A43" s="1187">
        <v>40</v>
      </c>
      <c r="B43" s="1188" t="s">
        <v>2607</v>
      </c>
      <c r="C43" s="1192" t="s">
        <v>1069</v>
      </c>
      <c r="D43" s="1192">
        <v>349</v>
      </c>
      <c r="E43" s="1190">
        <v>110</v>
      </c>
      <c r="F43" s="1190">
        <f t="shared" si="0"/>
        <v>38390</v>
      </c>
      <c r="G43" s="1190">
        <v>100</v>
      </c>
      <c r="H43" s="1190">
        <f t="shared" si="1"/>
        <v>34900</v>
      </c>
    </row>
    <row r="44" spans="1:8" ht="15" customHeight="1" thickBot="1" x14ac:dyDescent="0.4">
      <c r="A44" s="1187">
        <v>41</v>
      </c>
      <c r="B44" s="1188" t="s">
        <v>1292</v>
      </c>
      <c r="C44" s="1192" t="s">
        <v>131</v>
      </c>
      <c r="D44" s="1194">
        <v>5334</v>
      </c>
      <c r="E44" s="1190">
        <v>12</v>
      </c>
      <c r="F44" s="1190">
        <f>E44*D44</f>
        <v>64008</v>
      </c>
      <c r="G44" s="1190">
        <v>16</v>
      </c>
      <c r="H44" s="1190">
        <f t="shared" si="1"/>
        <v>85344</v>
      </c>
    </row>
    <row r="45" spans="1:8" ht="15" customHeight="1" thickBot="1" x14ac:dyDescent="0.4">
      <c r="A45" s="1187">
        <v>42</v>
      </c>
      <c r="B45" s="1188" t="s">
        <v>2608</v>
      </c>
      <c r="C45" s="1192" t="s">
        <v>8</v>
      </c>
      <c r="D45" s="1192">
        <v>130</v>
      </c>
      <c r="E45" s="1190">
        <v>11</v>
      </c>
      <c r="F45" s="1190">
        <f t="shared" si="0"/>
        <v>1430</v>
      </c>
      <c r="G45" s="1190">
        <v>18</v>
      </c>
      <c r="H45" s="1190">
        <f t="shared" si="1"/>
        <v>2340</v>
      </c>
    </row>
    <row r="46" spans="1:8" ht="15" customHeight="1" thickBot="1" x14ac:dyDescent="0.4">
      <c r="A46" s="1187">
        <v>43</v>
      </c>
      <c r="B46" s="1188" t="s">
        <v>2609</v>
      </c>
      <c r="C46" s="1192" t="s">
        <v>8</v>
      </c>
      <c r="D46" s="1194">
        <v>8720</v>
      </c>
      <c r="E46" s="1190">
        <v>2.5</v>
      </c>
      <c r="F46" s="1190">
        <f t="shared" si="0"/>
        <v>21800</v>
      </c>
      <c r="G46" s="1190">
        <v>2.5</v>
      </c>
      <c r="H46" s="1190">
        <f t="shared" si="1"/>
        <v>21800</v>
      </c>
    </row>
    <row r="47" spans="1:8" ht="15" customHeight="1" thickBot="1" x14ac:dyDescent="0.4">
      <c r="A47" s="1187">
        <v>44</v>
      </c>
      <c r="B47" s="1188" t="s">
        <v>2610</v>
      </c>
      <c r="C47" s="1192" t="s">
        <v>8</v>
      </c>
      <c r="D47" s="1192">
        <v>900</v>
      </c>
      <c r="E47" s="1190">
        <v>5.5</v>
      </c>
      <c r="F47" s="1190">
        <f t="shared" si="0"/>
        <v>4950</v>
      </c>
      <c r="G47" s="1190">
        <v>2.75</v>
      </c>
      <c r="H47" s="1190">
        <f t="shared" si="1"/>
        <v>2475</v>
      </c>
    </row>
    <row r="48" spans="1:8" ht="15" customHeight="1" thickBot="1" x14ac:dyDescent="0.4">
      <c r="A48" s="2056" t="s">
        <v>609</v>
      </c>
      <c r="B48" s="2057"/>
      <c r="C48" s="2057"/>
      <c r="D48" s="2057"/>
      <c r="E48" s="1193"/>
      <c r="F48" s="1190">
        <f t="shared" si="0"/>
        <v>0</v>
      </c>
      <c r="G48" s="529"/>
      <c r="H48" s="1190">
        <f t="shared" si="1"/>
        <v>0</v>
      </c>
    </row>
    <row r="49" spans="1:8" ht="15" customHeight="1" thickBot="1" x14ac:dyDescent="0.4">
      <c r="A49" s="1187">
        <v>46</v>
      </c>
      <c r="B49" s="1188" t="s">
        <v>2611</v>
      </c>
      <c r="C49" s="1192" t="s">
        <v>577</v>
      </c>
      <c r="D49" s="1194">
        <v>6781</v>
      </c>
      <c r="E49" s="1190">
        <v>6</v>
      </c>
      <c r="F49" s="1190">
        <f t="shared" si="0"/>
        <v>40686</v>
      </c>
      <c r="G49" s="1190">
        <v>11</v>
      </c>
      <c r="H49" s="1190">
        <f t="shared" si="1"/>
        <v>74591</v>
      </c>
    </row>
    <row r="50" spans="1:8" ht="15" customHeight="1" thickBot="1" x14ac:dyDescent="0.4">
      <c r="A50" s="1187">
        <v>47</v>
      </c>
      <c r="B50" s="1188" t="s">
        <v>2612</v>
      </c>
      <c r="C50" s="1192" t="s">
        <v>577</v>
      </c>
      <c r="D50" s="1194">
        <v>28728</v>
      </c>
      <c r="E50" s="1190">
        <v>7.25</v>
      </c>
      <c r="F50" s="1190">
        <f t="shared" si="0"/>
        <v>208278</v>
      </c>
      <c r="G50" s="1190">
        <v>11.5</v>
      </c>
      <c r="H50" s="1190">
        <f t="shared" si="1"/>
        <v>330372</v>
      </c>
    </row>
    <row r="51" spans="1:8" ht="15" customHeight="1" thickBot="1" x14ac:dyDescent="0.4">
      <c r="A51" s="1187" t="s">
        <v>1341</v>
      </c>
      <c r="B51" s="1188" t="s">
        <v>2613</v>
      </c>
      <c r="C51" s="1192" t="s">
        <v>577</v>
      </c>
      <c r="D51" s="1192">
        <v>100</v>
      </c>
      <c r="E51" s="1190">
        <v>31</v>
      </c>
      <c r="F51" s="1190">
        <f t="shared" si="0"/>
        <v>3100</v>
      </c>
      <c r="G51" s="1190">
        <v>25</v>
      </c>
      <c r="H51" s="1190">
        <f t="shared" si="1"/>
        <v>2500</v>
      </c>
    </row>
    <row r="52" spans="1:8" ht="15" customHeight="1" thickBot="1" x14ac:dyDescent="0.4">
      <c r="A52" s="1187">
        <v>48</v>
      </c>
      <c r="B52" s="1188" t="s">
        <v>2614</v>
      </c>
      <c r="C52" s="1192" t="s">
        <v>577</v>
      </c>
      <c r="D52" s="1192">
        <v>904</v>
      </c>
      <c r="E52" s="1190">
        <v>7</v>
      </c>
      <c r="F52" s="1190">
        <f t="shared" si="0"/>
        <v>6328</v>
      </c>
      <c r="G52" s="1190">
        <v>11</v>
      </c>
      <c r="H52" s="1190">
        <f t="shared" si="1"/>
        <v>9944</v>
      </c>
    </row>
    <row r="53" spans="1:8" ht="15" customHeight="1" thickBot="1" x14ac:dyDescent="0.4">
      <c r="A53" s="1187">
        <v>49</v>
      </c>
      <c r="B53" s="1188" t="s">
        <v>1300</v>
      </c>
      <c r="C53" s="1192" t="s">
        <v>577</v>
      </c>
      <c r="D53" s="1194">
        <v>5877</v>
      </c>
      <c r="E53" s="1190">
        <v>20</v>
      </c>
      <c r="F53" s="1190">
        <f t="shared" si="0"/>
        <v>117540</v>
      </c>
      <c r="G53" s="1190">
        <v>14</v>
      </c>
      <c r="H53" s="1190">
        <f t="shared" si="1"/>
        <v>82278</v>
      </c>
    </row>
    <row r="54" spans="1:8" ht="15" customHeight="1" thickBot="1" x14ac:dyDescent="0.4">
      <c r="A54" s="1187">
        <v>50</v>
      </c>
      <c r="B54" s="1188" t="s">
        <v>1301</v>
      </c>
      <c r="C54" s="1192" t="s">
        <v>577</v>
      </c>
      <c r="D54" s="1194">
        <v>3700</v>
      </c>
      <c r="E54" s="1190">
        <v>40</v>
      </c>
      <c r="F54" s="1190">
        <f t="shared" si="0"/>
        <v>148000</v>
      </c>
      <c r="G54" s="1190">
        <v>1</v>
      </c>
      <c r="H54" s="1190">
        <f t="shared" si="1"/>
        <v>3700</v>
      </c>
    </row>
    <row r="55" spans="1:8" ht="15" customHeight="1" thickBot="1" x14ac:dyDescent="0.4">
      <c r="A55" s="1187">
        <v>51</v>
      </c>
      <c r="B55" s="1188" t="s">
        <v>1303</v>
      </c>
      <c r="C55" s="1192" t="s">
        <v>577</v>
      </c>
      <c r="D55" s="1194">
        <v>2654</v>
      </c>
      <c r="E55" s="1190">
        <v>60</v>
      </c>
      <c r="F55" s="1190">
        <f t="shared" si="0"/>
        <v>159240</v>
      </c>
      <c r="G55" s="1190">
        <v>28</v>
      </c>
      <c r="H55" s="1190">
        <f t="shared" si="1"/>
        <v>74312</v>
      </c>
    </row>
    <row r="56" spans="1:8" ht="15" customHeight="1" thickBot="1" x14ac:dyDescent="0.4">
      <c r="A56" s="2056" t="s">
        <v>575</v>
      </c>
      <c r="B56" s="2057"/>
      <c r="C56" s="2057"/>
      <c r="D56" s="2057"/>
      <c r="E56" s="1193"/>
      <c r="F56" s="1190">
        <f t="shared" si="0"/>
        <v>0</v>
      </c>
      <c r="G56" s="529"/>
      <c r="H56" s="1190">
        <f t="shared" si="1"/>
        <v>0</v>
      </c>
    </row>
    <row r="57" spans="1:8" ht="15" customHeight="1" thickBot="1" x14ac:dyDescent="0.4">
      <c r="A57" s="1187">
        <v>52</v>
      </c>
      <c r="B57" s="1188" t="s">
        <v>1304</v>
      </c>
      <c r="C57" s="1192" t="s">
        <v>559</v>
      </c>
      <c r="D57" s="1194">
        <v>41438</v>
      </c>
      <c r="E57" s="1190">
        <v>1.5</v>
      </c>
      <c r="F57" s="1190">
        <f t="shared" si="0"/>
        <v>62157</v>
      </c>
      <c r="G57" s="1190">
        <v>1.5</v>
      </c>
      <c r="H57" s="1190">
        <f t="shared" si="1"/>
        <v>62157</v>
      </c>
    </row>
    <row r="58" spans="1:8" ht="15" customHeight="1" thickBot="1" x14ac:dyDescent="0.4">
      <c r="A58" s="1187">
        <v>53</v>
      </c>
      <c r="B58" s="1188" t="s">
        <v>1305</v>
      </c>
      <c r="C58" s="1192" t="s">
        <v>559</v>
      </c>
      <c r="D58" s="1192">
        <v>275</v>
      </c>
      <c r="E58" s="1190">
        <v>2.75</v>
      </c>
      <c r="F58" s="1190">
        <f t="shared" si="0"/>
        <v>756.25</v>
      </c>
      <c r="G58" s="1190">
        <v>2.7</v>
      </c>
      <c r="H58" s="1190">
        <f t="shared" si="1"/>
        <v>742.5</v>
      </c>
    </row>
    <row r="59" spans="1:8" ht="15" customHeight="1" thickBot="1" x14ac:dyDescent="0.4">
      <c r="A59" s="1187">
        <v>54</v>
      </c>
      <c r="B59" s="1188" t="s">
        <v>1307</v>
      </c>
      <c r="C59" s="1192" t="s">
        <v>559</v>
      </c>
      <c r="D59" s="1194">
        <v>4200</v>
      </c>
      <c r="E59" s="1190">
        <v>2</v>
      </c>
      <c r="F59" s="1190">
        <f t="shared" si="0"/>
        <v>8400</v>
      </c>
      <c r="G59" s="1190">
        <v>1.8</v>
      </c>
      <c r="H59" s="1190">
        <f t="shared" si="1"/>
        <v>7560</v>
      </c>
    </row>
    <row r="60" spans="1:8" ht="15" customHeight="1" thickBot="1" x14ac:dyDescent="0.4">
      <c r="A60" s="1187">
        <v>55</v>
      </c>
      <c r="B60" s="1188" t="s">
        <v>1308</v>
      </c>
      <c r="C60" s="1192" t="s">
        <v>559</v>
      </c>
      <c r="D60" s="1194">
        <v>4518</v>
      </c>
      <c r="E60" s="1190">
        <v>1.25</v>
      </c>
      <c r="F60" s="1190">
        <f t="shared" si="0"/>
        <v>5647.5</v>
      </c>
      <c r="G60" s="1190">
        <v>1.25</v>
      </c>
      <c r="H60" s="1190">
        <f t="shared" si="1"/>
        <v>5647.5</v>
      </c>
    </row>
    <row r="61" spans="1:8" ht="15" customHeight="1" thickBot="1" x14ac:dyDescent="0.4">
      <c r="A61" s="1187">
        <v>56</v>
      </c>
      <c r="B61" s="1188" t="s">
        <v>1309</v>
      </c>
      <c r="C61" s="1192" t="s">
        <v>559</v>
      </c>
      <c r="D61" s="1194">
        <v>7000</v>
      </c>
      <c r="E61" s="1190">
        <v>2.5</v>
      </c>
      <c r="F61" s="1190">
        <f>E61*D61</f>
        <v>17500</v>
      </c>
      <c r="G61" s="1190">
        <v>2.35</v>
      </c>
      <c r="H61" s="1190">
        <f t="shared" si="1"/>
        <v>16450</v>
      </c>
    </row>
    <row r="62" spans="1:8" ht="15" customHeight="1" thickBot="1" x14ac:dyDescent="0.4">
      <c r="A62" s="1187">
        <v>57</v>
      </c>
      <c r="B62" s="1188" t="s">
        <v>1310</v>
      </c>
      <c r="C62" s="1192" t="s">
        <v>1311</v>
      </c>
      <c r="D62" s="1192">
        <v>832</v>
      </c>
      <c r="E62" s="1190">
        <v>3</v>
      </c>
      <c r="F62" s="1190">
        <f t="shared" si="0"/>
        <v>2496</v>
      </c>
      <c r="G62" s="1190">
        <v>2.75</v>
      </c>
      <c r="H62" s="1190">
        <f t="shared" si="1"/>
        <v>2288</v>
      </c>
    </row>
    <row r="63" spans="1:8" ht="15" customHeight="1" thickBot="1" x14ac:dyDescent="0.4">
      <c r="A63" s="1187">
        <v>58</v>
      </c>
      <c r="B63" s="1188" t="s">
        <v>1313</v>
      </c>
      <c r="C63" s="1192" t="s">
        <v>1314</v>
      </c>
      <c r="D63" s="1192">
        <v>26</v>
      </c>
      <c r="E63" s="1190">
        <v>440</v>
      </c>
      <c r="F63" s="1190">
        <f t="shared" si="0"/>
        <v>11440</v>
      </c>
      <c r="G63" s="1190">
        <v>450</v>
      </c>
      <c r="H63" s="1190">
        <f t="shared" si="1"/>
        <v>11700</v>
      </c>
    </row>
    <row r="64" spans="1:8" ht="15" customHeight="1" thickBot="1" x14ac:dyDescent="0.4">
      <c r="A64" s="1187">
        <v>59</v>
      </c>
      <c r="B64" s="1188" t="s">
        <v>1316</v>
      </c>
      <c r="C64" s="1192" t="s">
        <v>563</v>
      </c>
      <c r="D64" s="1192">
        <v>29</v>
      </c>
      <c r="E64" s="1190">
        <v>485</v>
      </c>
      <c r="F64" s="1190">
        <f t="shared" si="0"/>
        <v>14065</v>
      </c>
      <c r="G64" s="1190">
        <v>480</v>
      </c>
      <c r="H64" s="1190">
        <f t="shared" si="1"/>
        <v>13920</v>
      </c>
    </row>
    <row r="65" spans="1:8" ht="15" customHeight="1" thickBot="1" x14ac:dyDescent="0.4">
      <c r="A65" s="1187">
        <v>60</v>
      </c>
      <c r="B65" s="1188" t="s">
        <v>1320</v>
      </c>
      <c r="C65" s="1192" t="s">
        <v>563</v>
      </c>
      <c r="D65" s="1192">
        <v>8</v>
      </c>
      <c r="E65" s="1190">
        <v>460</v>
      </c>
      <c r="F65" s="1190">
        <f t="shared" si="0"/>
        <v>3680</v>
      </c>
      <c r="G65" s="1190">
        <v>450</v>
      </c>
      <c r="H65" s="1190">
        <f t="shared" si="1"/>
        <v>3600</v>
      </c>
    </row>
    <row r="66" spans="1:8" ht="15" customHeight="1" thickBot="1" x14ac:dyDescent="0.4">
      <c r="A66" s="1187">
        <v>61</v>
      </c>
      <c r="B66" s="1188" t="s">
        <v>1322</v>
      </c>
      <c r="C66" s="1192" t="s">
        <v>1314</v>
      </c>
      <c r="D66" s="1192">
        <v>29</v>
      </c>
      <c r="E66" s="1190">
        <v>465</v>
      </c>
      <c r="F66" s="1190">
        <f t="shared" si="0"/>
        <v>13485</v>
      </c>
      <c r="G66" s="1190">
        <v>460</v>
      </c>
      <c r="H66" s="1190">
        <f t="shared" si="1"/>
        <v>13340</v>
      </c>
    </row>
    <row r="67" spans="1:8" ht="15" customHeight="1" thickBot="1" x14ac:dyDescent="0.4">
      <c r="A67" s="1187">
        <v>62</v>
      </c>
      <c r="B67" s="1188" t="s">
        <v>1324</v>
      </c>
      <c r="C67" s="1192" t="s">
        <v>563</v>
      </c>
      <c r="D67" s="1192">
        <v>31</v>
      </c>
      <c r="E67" s="1190">
        <v>515</v>
      </c>
      <c r="F67" s="1190">
        <f t="shared" si="0"/>
        <v>15965</v>
      </c>
      <c r="G67" s="1190">
        <v>510</v>
      </c>
      <c r="H67" s="1190">
        <f t="shared" si="1"/>
        <v>15810</v>
      </c>
    </row>
    <row r="68" spans="1:8" ht="15" customHeight="1" thickBot="1" x14ac:dyDescent="0.4">
      <c r="A68" s="1187">
        <v>63</v>
      </c>
      <c r="B68" s="1188" t="s">
        <v>1326</v>
      </c>
      <c r="C68" s="1192" t="s">
        <v>563</v>
      </c>
      <c r="D68" s="1192">
        <v>30</v>
      </c>
      <c r="E68" s="1190">
        <v>535</v>
      </c>
      <c r="F68" s="1190">
        <f t="shared" si="0"/>
        <v>16050</v>
      </c>
      <c r="G68" s="1190">
        <v>525</v>
      </c>
      <c r="H68" s="1190">
        <f t="shared" si="1"/>
        <v>15750</v>
      </c>
    </row>
    <row r="69" spans="1:8" ht="15" customHeight="1" thickBot="1" x14ac:dyDescent="0.4">
      <c r="A69" s="1187">
        <v>64</v>
      </c>
      <c r="B69" s="1188" t="s">
        <v>1328</v>
      </c>
      <c r="C69" s="1192" t="s">
        <v>563</v>
      </c>
      <c r="D69" s="1192">
        <v>7</v>
      </c>
      <c r="E69" s="1190">
        <v>485</v>
      </c>
      <c r="F69" s="1190">
        <f t="shared" si="0"/>
        <v>3395</v>
      </c>
      <c r="G69" s="1190">
        <v>480</v>
      </c>
      <c r="H69" s="1190">
        <f t="shared" si="1"/>
        <v>3360</v>
      </c>
    </row>
    <row r="70" spans="1:8" ht="15" customHeight="1" thickBot="1" x14ac:dyDescent="0.4">
      <c r="A70" s="1187">
        <v>65</v>
      </c>
      <c r="B70" s="1188" t="s">
        <v>1330</v>
      </c>
      <c r="C70" s="1192" t="s">
        <v>1314</v>
      </c>
      <c r="D70" s="1192">
        <v>22</v>
      </c>
      <c r="E70" s="1190">
        <v>485</v>
      </c>
      <c r="F70" s="1190">
        <f t="shared" ref="F70:F88" si="2">E70*D70</f>
        <v>10670</v>
      </c>
      <c r="G70" s="1190">
        <v>480</v>
      </c>
      <c r="H70" s="1190">
        <f t="shared" ref="H70:H133" si="3">G70*D70</f>
        <v>10560</v>
      </c>
    </row>
    <row r="71" spans="1:8" ht="15" customHeight="1" thickBot="1" x14ac:dyDescent="0.4">
      <c r="A71" s="1187">
        <v>66</v>
      </c>
      <c r="B71" s="1188" t="s">
        <v>1332</v>
      </c>
      <c r="C71" s="1192" t="s">
        <v>563</v>
      </c>
      <c r="D71" s="1192">
        <v>22</v>
      </c>
      <c r="E71" s="1190">
        <v>485</v>
      </c>
      <c r="F71" s="1190">
        <f t="shared" si="2"/>
        <v>10670</v>
      </c>
      <c r="G71" s="1190">
        <v>480</v>
      </c>
      <c r="H71" s="1190">
        <f t="shared" si="3"/>
        <v>10560</v>
      </c>
    </row>
    <row r="72" spans="1:8" ht="15" customHeight="1" thickBot="1" x14ac:dyDescent="0.4">
      <c r="A72" s="1187">
        <v>67</v>
      </c>
      <c r="B72" s="1188" t="s">
        <v>1334</v>
      </c>
      <c r="C72" s="1192" t="s">
        <v>563</v>
      </c>
      <c r="D72" s="1192">
        <v>7</v>
      </c>
      <c r="E72" s="1190">
        <v>485</v>
      </c>
      <c r="F72" s="1190">
        <f t="shared" si="2"/>
        <v>3395</v>
      </c>
      <c r="G72" s="1190">
        <v>480</v>
      </c>
      <c r="H72" s="1190">
        <f t="shared" si="3"/>
        <v>3360</v>
      </c>
    </row>
    <row r="73" spans="1:8" ht="15" customHeight="1" thickBot="1" x14ac:dyDescent="0.4">
      <c r="A73" s="1187">
        <v>68</v>
      </c>
      <c r="B73" s="1188" t="s">
        <v>1336</v>
      </c>
      <c r="C73" s="1192" t="s">
        <v>563</v>
      </c>
      <c r="D73" s="1192">
        <v>20</v>
      </c>
      <c r="E73" s="1190">
        <v>485</v>
      </c>
      <c r="F73" s="1190">
        <f t="shared" si="2"/>
        <v>9700</v>
      </c>
      <c r="G73" s="1190">
        <v>480</v>
      </c>
      <c r="H73" s="1190">
        <f t="shared" si="3"/>
        <v>9600</v>
      </c>
    </row>
    <row r="74" spans="1:8" ht="15" customHeight="1" thickBot="1" x14ac:dyDescent="0.4">
      <c r="A74" s="1187">
        <v>69</v>
      </c>
      <c r="B74" s="1188" t="s">
        <v>1340</v>
      </c>
      <c r="C74" s="1192" t="s">
        <v>563</v>
      </c>
      <c r="D74" s="1192">
        <v>38</v>
      </c>
      <c r="E74" s="1190">
        <v>415</v>
      </c>
      <c r="F74" s="1190">
        <f t="shared" si="2"/>
        <v>15770</v>
      </c>
      <c r="G74" s="1190">
        <v>410</v>
      </c>
      <c r="H74" s="1190">
        <f t="shared" si="3"/>
        <v>15580</v>
      </c>
    </row>
    <row r="75" spans="1:8" ht="15" customHeight="1" thickBot="1" x14ac:dyDescent="0.4">
      <c r="A75" s="1187">
        <v>70</v>
      </c>
      <c r="B75" s="1188" t="s">
        <v>1342</v>
      </c>
      <c r="C75" s="1192" t="s">
        <v>563</v>
      </c>
      <c r="D75" s="1192">
        <v>81</v>
      </c>
      <c r="E75" s="1190">
        <v>400</v>
      </c>
      <c r="F75" s="1190">
        <f t="shared" si="2"/>
        <v>32400</v>
      </c>
      <c r="G75" s="1190">
        <v>400</v>
      </c>
      <c r="H75" s="1190">
        <f t="shared" si="3"/>
        <v>32400</v>
      </c>
    </row>
    <row r="76" spans="1:8" ht="15" customHeight="1" thickBot="1" x14ac:dyDescent="0.4">
      <c r="A76" s="1187">
        <v>71</v>
      </c>
      <c r="B76" s="1188" t="s">
        <v>1344</v>
      </c>
      <c r="C76" s="1192" t="s">
        <v>563</v>
      </c>
      <c r="D76" s="1192">
        <v>25</v>
      </c>
      <c r="E76" s="1190">
        <v>365</v>
      </c>
      <c r="F76" s="1190">
        <f t="shared" si="2"/>
        <v>9125</v>
      </c>
      <c r="G76" s="1190">
        <v>375</v>
      </c>
      <c r="H76" s="1190">
        <f t="shared" si="3"/>
        <v>9375</v>
      </c>
    </row>
    <row r="77" spans="1:8" ht="15" customHeight="1" thickBot="1" x14ac:dyDescent="0.4">
      <c r="A77" s="1187">
        <v>72</v>
      </c>
      <c r="B77" s="1188" t="s">
        <v>1346</v>
      </c>
      <c r="C77" s="1192" t="s">
        <v>1314</v>
      </c>
      <c r="D77" s="1192">
        <v>95</v>
      </c>
      <c r="E77" s="1190">
        <v>400</v>
      </c>
      <c r="F77" s="1190">
        <f t="shared" si="2"/>
        <v>38000</v>
      </c>
      <c r="G77" s="1190">
        <v>400</v>
      </c>
      <c r="H77" s="1190">
        <f t="shared" si="3"/>
        <v>38000</v>
      </c>
    </row>
    <row r="78" spans="1:8" ht="15" customHeight="1" thickBot="1" x14ac:dyDescent="0.4">
      <c r="A78" s="1187">
        <v>73</v>
      </c>
      <c r="B78" s="1188" t="s">
        <v>1348</v>
      </c>
      <c r="C78" s="1192" t="s">
        <v>563</v>
      </c>
      <c r="D78" s="1192">
        <v>24</v>
      </c>
      <c r="E78" s="1190">
        <v>30</v>
      </c>
      <c r="F78" s="1190">
        <f t="shared" si="2"/>
        <v>720</v>
      </c>
      <c r="G78" s="1190">
        <v>29</v>
      </c>
      <c r="H78" s="1190">
        <f t="shared" si="3"/>
        <v>696</v>
      </c>
    </row>
    <row r="79" spans="1:8" ht="15" customHeight="1" thickBot="1" x14ac:dyDescent="0.4">
      <c r="A79" s="1187">
        <v>74</v>
      </c>
      <c r="B79" s="1188" t="s">
        <v>1354</v>
      </c>
      <c r="C79" s="1192" t="s">
        <v>1314</v>
      </c>
      <c r="D79" s="1192">
        <v>100</v>
      </c>
      <c r="E79" s="1190">
        <v>20</v>
      </c>
      <c r="F79" s="1190">
        <f t="shared" si="2"/>
        <v>2000</v>
      </c>
      <c r="G79" s="1190">
        <v>19</v>
      </c>
      <c r="H79" s="1190">
        <f t="shared" si="3"/>
        <v>1900</v>
      </c>
    </row>
    <row r="80" spans="1:8" ht="15" customHeight="1" thickBot="1" x14ac:dyDescent="0.4">
      <c r="A80" s="1187">
        <v>75</v>
      </c>
      <c r="B80" s="1188" t="s">
        <v>2615</v>
      </c>
      <c r="C80" s="1192" t="s">
        <v>563</v>
      </c>
      <c r="D80" s="1192">
        <v>76</v>
      </c>
      <c r="E80" s="1190">
        <v>20</v>
      </c>
      <c r="F80" s="1190">
        <f t="shared" si="2"/>
        <v>1520</v>
      </c>
      <c r="G80" s="1190">
        <v>19</v>
      </c>
      <c r="H80" s="1190">
        <f t="shared" si="3"/>
        <v>1444</v>
      </c>
    </row>
    <row r="81" spans="1:8" ht="15" customHeight="1" thickBot="1" x14ac:dyDescent="0.4">
      <c r="A81" s="1187">
        <v>76</v>
      </c>
      <c r="B81" s="1188" t="s">
        <v>1358</v>
      </c>
      <c r="C81" s="1192" t="s">
        <v>563</v>
      </c>
      <c r="D81" s="1192">
        <v>54</v>
      </c>
      <c r="E81" s="1190">
        <v>45</v>
      </c>
      <c r="F81" s="1190">
        <f t="shared" si="2"/>
        <v>2430</v>
      </c>
      <c r="G81" s="1190">
        <v>45</v>
      </c>
      <c r="H81" s="1190">
        <f t="shared" si="3"/>
        <v>2430</v>
      </c>
    </row>
    <row r="82" spans="1:8" ht="15" customHeight="1" thickBot="1" x14ac:dyDescent="0.4">
      <c r="A82" s="1187">
        <v>77</v>
      </c>
      <c r="B82" s="1188" t="s">
        <v>1362</v>
      </c>
      <c r="C82" s="1192" t="s">
        <v>1314</v>
      </c>
      <c r="D82" s="1192">
        <v>186</v>
      </c>
      <c r="E82" s="1190">
        <v>45</v>
      </c>
      <c r="F82" s="1190">
        <f t="shared" si="2"/>
        <v>8370</v>
      </c>
      <c r="G82" s="1190">
        <v>44</v>
      </c>
      <c r="H82" s="1190">
        <f t="shared" si="3"/>
        <v>8184</v>
      </c>
    </row>
    <row r="83" spans="1:8" ht="15" customHeight="1" thickBot="1" x14ac:dyDescent="0.4">
      <c r="A83" s="1187">
        <v>78</v>
      </c>
      <c r="B83" s="1188" t="s">
        <v>1364</v>
      </c>
      <c r="C83" s="1192" t="s">
        <v>563</v>
      </c>
      <c r="D83" s="1192">
        <v>206</v>
      </c>
      <c r="E83" s="1190">
        <v>45</v>
      </c>
      <c r="F83" s="1190">
        <f>E83*D83</f>
        <v>9270</v>
      </c>
      <c r="G83" s="1190">
        <v>45</v>
      </c>
      <c r="H83" s="1190">
        <f t="shared" si="3"/>
        <v>9270</v>
      </c>
    </row>
    <row r="84" spans="1:8" ht="15" customHeight="1" thickBot="1" x14ac:dyDescent="0.4">
      <c r="A84" s="1187">
        <v>79</v>
      </c>
      <c r="B84" s="1188" t="s">
        <v>1366</v>
      </c>
      <c r="C84" s="1192" t="s">
        <v>563</v>
      </c>
      <c r="D84" s="1192">
        <v>33</v>
      </c>
      <c r="E84" s="1190">
        <v>60</v>
      </c>
      <c r="F84" s="1190">
        <f t="shared" si="2"/>
        <v>1980</v>
      </c>
      <c r="G84" s="1190">
        <v>58</v>
      </c>
      <c r="H84" s="1190">
        <f t="shared" si="3"/>
        <v>1914</v>
      </c>
    </row>
    <row r="85" spans="1:8" ht="15" customHeight="1" thickBot="1" x14ac:dyDescent="0.4">
      <c r="A85" s="1187">
        <v>80</v>
      </c>
      <c r="B85" s="1188" t="s">
        <v>1368</v>
      </c>
      <c r="C85" s="1192" t="s">
        <v>563</v>
      </c>
      <c r="D85" s="1192">
        <v>33</v>
      </c>
      <c r="E85" s="1190">
        <v>45</v>
      </c>
      <c r="F85" s="1190">
        <f t="shared" si="2"/>
        <v>1485</v>
      </c>
      <c r="G85" s="1190">
        <v>44</v>
      </c>
      <c r="H85" s="1190">
        <f t="shared" si="3"/>
        <v>1452</v>
      </c>
    </row>
    <row r="86" spans="1:8" ht="15" customHeight="1" thickBot="1" x14ac:dyDescent="0.4">
      <c r="A86" s="1187">
        <v>81</v>
      </c>
      <c r="B86" s="1188" t="s">
        <v>1370</v>
      </c>
      <c r="C86" s="1192" t="s">
        <v>1314</v>
      </c>
      <c r="D86" s="1192">
        <v>283</v>
      </c>
      <c r="E86" s="1190">
        <v>45</v>
      </c>
      <c r="F86" s="1190">
        <f t="shared" si="2"/>
        <v>12735</v>
      </c>
      <c r="G86" s="1190">
        <v>44</v>
      </c>
      <c r="H86" s="1190">
        <f t="shared" si="3"/>
        <v>12452</v>
      </c>
    </row>
    <row r="87" spans="1:8" ht="15" customHeight="1" thickBot="1" x14ac:dyDescent="0.4">
      <c r="A87" s="1187">
        <v>82</v>
      </c>
      <c r="B87" s="1188" t="s">
        <v>1372</v>
      </c>
      <c r="C87" s="1192" t="s">
        <v>563</v>
      </c>
      <c r="D87" s="1192">
        <v>212</v>
      </c>
      <c r="E87" s="1190">
        <v>50</v>
      </c>
      <c r="F87" s="1190">
        <f t="shared" si="2"/>
        <v>10600</v>
      </c>
      <c r="G87" s="1190">
        <v>50</v>
      </c>
      <c r="H87" s="1190">
        <f t="shared" si="3"/>
        <v>10600</v>
      </c>
    </row>
    <row r="88" spans="1:8" ht="15" customHeight="1" thickBot="1" x14ac:dyDescent="0.4">
      <c r="A88" s="1187">
        <v>83</v>
      </c>
      <c r="B88" s="1188" t="s">
        <v>1374</v>
      </c>
      <c r="C88" s="1192" t="s">
        <v>563</v>
      </c>
      <c r="D88" s="1192">
        <v>56</v>
      </c>
      <c r="E88" s="1190">
        <v>55</v>
      </c>
      <c r="F88" s="1190">
        <f t="shared" si="2"/>
        <v>3080</v>
      </c>
      <c r="G88" s="1190">
        <v>54</v>
      </c>
      <c r="H88" s="1190">
        <f t="shared" si="3"/>
        <v>3024</v>
      </c>
    </row>
    <row r="89" spans="1:8" ht="15" customHeight="1" thickBot="1" x14ac:dyDescent="0.4">
      <c r="A89" s="1187">
        <v>84</v>
      </c>
      <c r="B89" s="1188" t="s">
        <v>1377</v>
      </c>
      <c r="C89" s="1192" t="s">
        <v>563</v>
      </c>
      <c r="D89" s="1192">
        <v>94</v>
      </c>
      <c r="E89" s="1190">
        <v>60</v>
      </c>
      <c r="F89" s="1190">
        <f>E89*D89</f>
        <v>5640</v>
      </c>
      <c r="G89" s="1190">
        <v>59</v>
      </c>
      <c r="H89" s="1190">
        <f t="shared" si="3"/>
        <v>5546</v>
      </c>
    </row>
    <row r="90" spans="1:8" ht="15" customHeight="1" thickBot="1" x14ac:dyDescent="0.4">
      <c r="A90" s="1187">
        <v>85</v>
      </c>
      <c r="B90" s="1188" t="s">
        <v>2616</v>
      </c>
      <c r="C90" s="1192" t="s">
        <v>563</v>
      </c>
      <c r="D90" s="1192">
        <v>12</v>
      </c>
      <c r="E90" s="1190">
        <v>1700</v>
      </c>
      <c r="F90" s="1190">
        <f t="shared" ref="F90:F104" si="4">E90*D90</f>
        <v>20400</v>
      </c>
      <c r="G90" s="1190">
        <v>340</v>
      </c>
      <c r="H90" s="1190">
        <f t="shared" si="3"/>
        <v>4080</v>
      </c>
    </row>
    <row r="91" spans="1:8" ht="15" customHeight="1" thickBot="1" x14ac:dyDescent="0.4">
      <c r="A91" s="1187">
        <v>86</v>
      </c>
      <c r="B91" s="1188" t="s">
        <v>2617</v>
      </c>
      <c r="C91" s="1192" t="s">
        <v>563</v>
      </c>
      <c r="D91" s="1192">
        <v>16</v>
      </c>
      <c r="E91" s="1190">
        <v>850</v>
      </c>
      <c r="F91" s="1190">
        <f t="shared" si="4"/>
        <v>13600</v>
      </c>
      <c r="G91" s="1190">
        <v>340</v>
      </c>
      <c r="H91" s="1190">
        <f t="shared" si="3"/>
        <v>5440</v>
      </c>
    </row>
    <row r="92" spans="1:8" ht="15" customHeight="1" thickBot="1" x14ac:dyDescent="0.4">
      <c r="A92" s="1187">
        <v>87</v>
      </c>
      <c r="B92" s="1188" t="s">
        <v>1383</v>
      </c>
      <c r="C92" s="1192" t="s">
        <v>563</v>
      </c>
      <c r="D92" s="1192">
        <v>5</v>
      </c>
      <c r="E92" s="1190">
        <v>1000</v>
      </c>
      <c r="F92" s="1190">
        <f t="shared" si="4"/>
        <v>5000</v>
      </c>
      <c r="G92" s="1190">
        <v>180</v>
      </c>
      <c r="H92" s="1190">
        <f t="shared" si="3"/>
        <v>900</v>
      </c>
    </row>
    <row r="93" spans="1:8" ht="15" customHeight="1" thickBot="1" x14ac:dyDescent="0.4">
      <c r="A93" s="1187">
        <v>88</v>
      </c>
      <c r="B93" s="1188" t="s">
        <v>2618</v>
      </c>
      <c r="C93" s="1192" t="s">
        <v>2619</v>
      </c>
      <c r="D93" s="1192">
        <v>252</v>
      </c>
      <c r="E93" s="1190">
        <v>180</v>
      </c>
      <c r="F93" s="1190">
        <f t="shared" si="4"/>
        <v>45360</v>
      </c>
      <c r="G93" s="1190">
        <v>175</v>
      </c>
      <c r="H93" s="1190">
        <f t="shared" si="3"/>
        <v>44100</v>
      </c>
    </row>
    <row r="94" spans="1:8" ht="15" customHeight="1" thickBot="1" x14ac:dyDescent="0.4">
      <c r="A94" s="1187">
        <v>89</v>
      </c>
      <c r="B94" s="1188" t="s">
        <v>2620</v>
      </c>
      <c r="C94" s="1192" t="s">
        <v>2619</v>
      </c>
      <c r="D94" s="1192">
        <v>174</v>
      </c>
      <c r="E94" s="1190">
        <v>65</v>
      </c>
      <c r="F94" s="1190">
        <f t="shared" si="4"/>
        <v>11310</v>
      </c>
      <c r="G94" s="1190">
        <v>65</v>
      </c>
      <c r="H94" s="1190">
        <f t="shared" si="3"/>
        <v>11310</v>
      </c>
    </row>
    <row r="95" spans="1:8" ht="15" customHeight="1" thickBot="1" x14ac:dyDescent="0.4">
      <c r="A95" s="2056" t="s">
        <v>2621</v>
      </c>
      <c r="B95" s="2057"/>
      <c r="C95" s="2057"/>
      <c r="D95" s="2057"/>
      <c r="E95" s="1193"/>
      <c r="F95" s="1190">
        <f t="shared" si="4"/>
        <v>0</v>
      </c>
      <c r="G95" s="529"/>
      <c r="H95" s="1190">
        <f t="shared" si="3"/>
        <v>0</v>
      </c>
    </row>
    <row r="96" spans="1:8" ht="15" customHeight="1" thickBot="1" x14ac:dyDescent="0.4">
      <c r="A96" s="1187">
        <v>90</v>
      </c>
      <c r="B96" s="1188" t="s">
        <v>2622</v>
      </c>
      <c r="C96" s="1192" t="s">
        <v>577</v>
      </c>
      <c r="D96" s="1192">
        <v>190</v>
      </c>
      <c r="E96" s="1190">
        <v>100</v>
      </c>
      <c r="F96" s="1190">
        <f t="shared" si="4"/>
        <v>19000</v>
      </c>
      <c r="G96" s="1190">
        <v>185</v>
      </c>
      <c r="H96" s="1190">
        <f t="shared" si="3"/>
        <v>35150</v>
      </c>
    </row>
    <row r="97" spans="1:8" ht="15" customHeight="1" thickBot="1" x14ac:dyDescent="0.4">
      <c r="A97" s="1187">
        <v>91</v>
      </c>
      <c r="B97" s="1188" t="s">
        <v>2623</v>
      </c>
      <c r="C97" s="1192" t="s">
        <v>577</v>
      </c>
      <c r="D97" s="1192">
        <v>66</v>
      </c>
      <c r="E97" s="1190">
        <v>150</v>
      </c>
      <c r="F97" s="1190">
        <f t="shared" si="4"/>
        <v>9900</v>
      </c>
      <c r="G97" s="1190">
        <v>95</v>
      </c>
      <c r="H97" s="1190">
        <f t="shared" si="3"/>
        <v>6270</v>
      </c>
    </row>
    <row r="98" spans="1:8" ht="15" customHeight="1" thickBot="1" x14ac:dyDescent="0.4">
      <c r="A98" s="1187">
        <v>92</v>
      </c>
      <c r="B98" s="1188" t="s">
        <v>1391</v>
      </c>
      <c r="C98" s="1192" t="s">
        <v>563</v>
      </c>
      <c r="D98" s="1192">
        <v>6</v>
      </c>
      <c r="E98" s="1190">
        <v>1200</v>
      </c>
      <c r="F98" s="1190">
        <f t="shared" si="4"/>
        <v>7200</v>
      </c>
      <c r="G98" s="1190">
        <v>1300</v>
      </c>
      <c r="H98" s="1190">
        <f t="shared" si="3"/>
        <v>7800</v>
      </c>
    </row>
    <row r="99" spans="1:8" ht="15" customHeight="1" thickBot="1" x14ac:dyDescent="0.4">
      <c r="A99" s="1187">
        <v>93</v>
      </c>
      <c r="B99" s="1188" t="s">
        <v>2624</v>
      </c>
      <c r="C99" s="1192" t="s">
        <v>563</v>
      </c>
      <c r="D99" s="1192">
        <v>17</v>
      </c>
      <c r="E99" s="1190">
        <v>2000</v>
      </c>
      <c r="F99" s="1190">
        <f t="shared" si="4"/>
        <v>34000</v>
      </c>
      <c r="G99" s="1190">
        <v>1300</v>
      </c>
      <c r="H99" s="1190">
        <f t="shared" si="3"/>
        <v>22100</v>
      </c>
    </row>
    <row r="100" spans="1:8" ht="15" customHeight="1" thickBot="1" x14ac:dyDescent="0.4">
      <c r="A100" s="1187">
        <v>94</v>
      </c>
      <c r="B100" s="1188" t="s">
        <v>592</v>
      </c>
      <c r="C100" s="1192" t="s">
        <v>571</v>
      </c>
      <c r="D100" s="1192">
        <v>270</v>
      </c>
      <c r="E100" s="1190">
        <v>35</v>
      </c>
      <c r="F100" s="1190">
        <f t="shared" si="4"/>
        <v>9450</v>
      </c>
      <c r="G100" s="1190">
        <v>58</v>
      </c>
      <c r="H100" s="1190">
        <f t="shared" si="3"/>
        <v>15660</v>
      </c>
    </row>
    <row r="101" spans="1:8" ht="15" customHeight="1" thickBot="1" x14ac:dyDescent="0.4">
      <c r="A101" s="1187">
        <v>95</v>
      </c>
      <c r="B101" s="1188" t="s">
        <v>1396</v>
      </c>
      <c r="C101" s="1192" t="s">
        <v>571</v>
      </c>
      <c r="D101" s="1192">
        <v>31</v>
      </c>
      <c r="E101" s="1190">
        <v>60</v>
      </c>
      <c r="F101" s="1190">
        <f t="shared" si="4"/>
        <v>1860</v>
      </c>
      <c r="G101" s="1190">
        <v>110</v>
      </c>
      <c r="H101" s="1190">
        <f t="shared" si="3"/>
        <v>3410</v>
      </c>
    </row>
    <row r="102" spans="1:8" ht="15" customHeight="1" thickBot="1" x14ac:dyDescent="0.4">
      <c r="A102" s="1187">
        <v>96</v>
      </c>
      <c r="B102" s="1188" t="s">
        <v>1393</v>
      </c>
      <c r="C102" s="1192" t="s">
        <v>571</v>
      </c>
      <c r="D102" s="1192">
        <v>2140</v>
      </c>
      <c r="E102" s="1190">
        <v>38</v>
      </c>
      <c r="F102" s="1190">
        <f t="shared" si="4"/>
        <v>81320</v>
      </c>
      <c r="G102" s="1190">
        <v>61</v>
      </c>
      <c r="H102" s="1190">
        <f t="shared" si="3"/>
        <v>130540</v>
      </c>
    </row>
    <row r="103" spans="1:8" ht="15" customHeight="1" thickBot="1" x14ac:dyDescent="0.4">
      <c r="A103" s="1187">
        <v>97</v>
      </c>
      <c r="B103" s="1188" t="s">
        <v>1397</v>
      </c>
      <c r="C103" s="1192" t="s">
        <v>571</v>
      </c>
      <c r="D103" s="1192">
        <v>178</v>
      </c>
      <c r="E103" s="1190">
        <v>60</v>
      </c>
      <c r="F103" s="1190">
        <f t="shared" si="4"/>
        <v>10680</v>
      </c>
      <c r="G103" s="1190">
        <v>95</v>
      </c>
      <c r="H103" s="1190">
        <f t="shared" si="3"/>
        <v>16910</v>
      </c>
    </row>
    <row r="104" spans="1:8" ht="15" customHeight="1" thickBot="1" x14ac:dyDescent="0.4">
      <c r="A104" s="1187">
        <v>98</v>
      </c>
      <c r="B104" s="1188" t="s">
        <v>1394</v>
      </c>
      <c r="C104" s="1192" t="s">
        <v>571</v>
      </c>
      <c r="D104" s="1192">
        <v>112</v>
      </c>
      <c r="E104" s="1190">
        <v>53</v>
      </c>
      <c r="F104" s="1190">
        <f t="shared" si="4"/>
        <v>5936</v>
      </c>
      <c r="G104" s="1190">
        <v>74</v>
      </c>
      <c r="H104" s="1190">
        <f t="shared" si="3"/>
        <v>8288</v>
      </c>
    </row>
    <row r="105" spans="1:8" ht="15" customHeight="1" thickBot="1" x14ac:dyDescent="0.4">
      <c r="A105" s="1187">
        <v>99</v>
      </c>
      <c r="B105" s="1188" t="s">
        <v>2625</v>
      </c>
      <c r="C105" s="1192" t="s">
        <v>563</v>
      </c>
      <c r="D105" s="1192">
        <v>2</v>
      </c>
      <c r="E105" s="1190">
        <v>515</v>
      </c>
      <c r="F105" s="1190">
        <f>E105*D105</f>
        <v>1030</v>
      </c>
      <c r="G105" s="1190">
        <v>375</v>
      </c>
      <c r="H105" s="1190">
        <f t="shared" si="3"/>
        <v>750</v>
      </c>
    </row>
    <row r="106" spans="1:8" ht="15" customHeight="1" thickBot="1" x14ac:dyDescent="0.4">
      <c r="A106" s="1187">
        <v>100</v>
      </c>
      <c r="B106" s="1188" t="s">
        <v>593</v>
      </c>
      <c r="C106" s="1192" t="s">
        <v>563</v>
      </c>
      <c r="D106" s="1192">
        <v>2</v>
      </c>
      <c r="E106" s="1190">
        <v>650</v>
      </c>
      <c r="F106" s="1190">
        <f t="shared" ref="F106:F128" si="5">E106*D106</f>
        <v>1300</v>
      </c>
      <c r="G106" s="1190">
        <v>1200</v>
      </c>
      <c r="H106" s="1190">
        <f t="shared" si="3"/>
        <v>2400</v>
      </c>
    </row>
    <row r="107" spans="1:8" ht="15" customHeight="1" thickBot="1" x14ac:dyDescent="0.4">
      <c r="A107" s="1187">
        <v>101</v>
      </c>
      <c r="B107" s="1188" t="s">
        <v>1402</v>
      </c>
      <c r="C107" s="1192" t="s">
        <v>563</v>
      </c>
      <c r="D107" s="1192">
        <v>8</v>
      </c>
      <c r="E107" s="1190">
        <v>1600</v>
      </c>
      <c r="F107" s="1190">
        <f t="shared" si="5"/>
        <v>12800</v>
      </c>
      <c r="G107" s="1190">
        <v>1600</v>
      </c>
      <c r="H107" s="1190">
        <f t="shared" si="3"/>
        <v>12800</v>
      </c>
    </row>
    <row r="108" spans="1:8" ht="15" customHeight="1" thickBot="1" x14ac:dyDescent="0.4">
      <c r="A108" s="1187">
        <v>102</v>
      </c>
      <c r="B108" s="1188" t="s">
        <v>2626</v>
      </c>
      <c r="C108" s="1192" t="s">
        <v>563</v>
      </c>
      <c r="D108" s="1192">
        <v>3</v>
      </c>
      <c r="E108" s="1190">
        <v>810</v>
      </c>
      <c r="F108" s="1190">
        <f t="shared" si="5"/>
        <v>2430</v>
      </c>
      <c r="G108" s="1190">
        <v>1800</v>
      </c>
      <c r="H108" s="1190">
        <f t="shared" si="3"/>
        <v>5400</v>
      </c>
    </row>
    <row r="109" spans="1:8" ht="15" customHeight="1" thickBot="1" x14ac:dyDescent="0.4">
      <c r="A109" s="1187">
        <v>103</v>
      </c>
      <c r="B109" s="1188" t="s">
        <v>1405</v>
      </c>
      <c r="C109" s="1192" t="s">
        <v>563</v>
      </c>
      <c r="D109" s="1192">
        <v>3</v>
      </c>
      <c r="E109" s="1190">
        <v>2000</v>
      </c>
      <c r="F109" s="1190">
        <f t="shared" si="5"/>
        <v>6000</v>
      </c>
      <c r="G109" s="1190">
        <v>3000</v>
      </c>
      <c r="H109" s="1190">
        <f t="shared" si="3"/>
        <v>9000</v>
      </c>
    </row>
    <row r="110" spans="1:8" ht="15" customHeight="1" thickBot="1" x14ac:dyDescent="0.4">
      <c r="A110" s="2056" t="s">
        <v>596</v>
      </c>
      <c r="B110" s="2057"/>
      <c r="C110" s="2057"/>
      <c r="D110" s="2057"/>
      <c r="E110" s="1193"/>
      <c r="F110" s="1190">
        <f t="shared" si="5"/>
        <v>0</v>
      </c>
      <c r="G110" s="529"/>
      <c r="H110" s="1190">
        <f t="shared" si="3"/>
        <v>0</v>
      </c>
    </row>
    <row r="111" spans="1:8" ht="15" customHeight="1" thickBot="1" x14ac:dyDescent="0.4">
      <c r="A111" s="1187">
        <v>104</v>
      </c>
      <c r="B111" s="1188" t="s">
        <v>1408</v>
      </c>
      <c r="C111" s="1192" t="s">
        <v>563</v>
      </c>
      <c r="D111" s="1192">
        <v>1</v>
      </c>
      <c r="E111" s="1190">
        <v>131000</v>
      </c>
      <c r="F111" s="1190">
        <f t="shared" si="5"/>
        <v>131000</v>
      </c>
      <c r="G111" s="1190">
        <v>110000</v>
      </c>
      <c r="H111" s="1190">
        <f t="shared" si="3"/>
        <v>110000</v>
      </c>
    </row>
    <row r="112" spans="1:8" ht="15" customHeight="1" thickBot="1" x14ac:dyDescent="0.4">
      <c r="A112" s="1187">
        <v>105</v>
      </c>
      <c r="B112" s="1188" t="s">
        <v>2627</v>
      </c>
      <c r="C112" s="1192" t="s">
        <v>571</v>
      </c>
      <c r="D112" s="1194">
        <v>1285</v>
      </c>
      <c r="E112" s="1190">
        <v>40</v>
      </c>
      <c r="F112" s="1190">
        <f t="shared" si="5"/>
        <v>51400</v>
      </c>
      <c r="G112" s="1190">
        <v>24</v>
      </c>
      <c r="H112" s="1190">
        <f t="shared" si="3"/>
        <v>30840</v>
      </c>
    </row>
    <row r="113" spans="1:8" ht="15" customHeight="1" thickBot="1" x14ac:dyDescent="0.4">
      <c r="A113" s="1187">
        <v>106</v>
      </c>
      <c r="B113" s="1188" t="s">
        <v>1413</v>
      </c>
      <c r="C113" s="1192" t="s">
        <v>563</v>
      </c>
      <c r="D113" s="1192">
        <v>1</v>
      </c>
      <c r="E113" s="1190">
        <v>3200</v>
      </c>
      <c r="F113" s="1190">
        <f t="shared" si="5"/>
        <v>3200</v>
      </c>
      <c r="G113" s="1190">
        <v>5500</v>
      </c>
      <c r="H113" s="1190">
        <f t="shared" si="3"/>
        <v>5500</v>
      </c>
    </row>
    <row r="114" spans="1:8" ht="15" customHeight="1" thickBot="1" x14ac:dyDescent="0.4">
      <c r="A114" s="1187">
        <v>107</v>
      </c>
      <c r="B114" s="1188" t="s">
        <v>2628</v>
      </c>
      <c r="C114" s="1192" t="s">
        <v>571</v>
      </c>
      <c r="D114" s="1192">
        <v>31</v>
      </c>
      <c r="E114" s="1190">
        <v>110</v>
      </c>
      <c r="F114" s="1190">
        <f t="shared" si="5"/>
        <v>3410</v>
      </c>
      <c r="G114" s="1190">
        <v>150</v>
      </c>
      <c r="H114" s="1190">
        <f t="shared" si="3"/>
        <v>4650</v>
      </c>
    </row>
    <row r="115" spans="1:8" ht="15" customHeight="1" thickBot="1" x14ac:dyDescent="0.4">
      <c r="A115" s="1187">
        <v>108</v>
      </c>
      <c r="B115" s="1188" t="s">
        <v>2629</v>
      </c>
      <c r="C115" s="1192" t="s">
        <v>571</v>
      </c>
      <c r="D115" s="1192">
        <v>813</v>
      </c>
      <c r="E115" s="1190">
        <v>141</v>
      </c>
      <c r="F115" s="1190">
        <f t="shared" si="5"/>
        <v>114633</v>
      </c>
      <c r="G115" s="1190">
        <v>176</v>
      </c>
      <c r="H115" s="1190">
        <f t="shared" si="3"/>
        <v>143088</v>
      </c>
    </row>
    <row r="116" spans="1:8" ht="15" customHeight="1" thickBot="1" x14ac:dyDescent="0.4">
      <c r="A116" s="1187">
        <v>109</v>
      </c>
      <c r="B116" s="1188" t="s">
        <v>2630</v>
      </c>
      <c r="C116" s="1192" t="s">
        <v>571</v>
      </c>
      <c r="D116" s="1192">
        <v>614</v>
      </c>
      <c r="E116" s="1190">
        <v>45</v>
      </c>
      <c r="F116" s="1190">
        <f t="shared" si="5"/>
        <v>27630</v>
      </c>
      <c r="G116" s="1190">
        <v>150</v>
      </c>
      <c r="H116" s="1190">
        <f t="shared" si="3"/>
        <v>92100</v>
      </c>
    </row>
    <row r="117" spans="1:8" ht="15" customHeight="1" thickBot="1" x14ac:dyDescent="0.4">
      <c r="A117" s="1187">
        <v>110</v>
      </c>
      <c r="B117" s="1188" t="s">
        <v>2631</v>
      </c>
      <c r="C117" s="1192" t="s">
        <v>571</v>
      </c>
      <c r="D117" s="1194">
        <v>1080</v>
      </c>
      <c r="E117" s="1190">
        <v>89</v>
      </c>
      <c r="F117" s="1190">
        <f t="shared" si="5"/>
        <v>96120</v>
      </c>
      <c r="G117" s="1190">
        <v>176</v>
      </c>
      <c r="H117" s="1190">
        <f t="shared" si="3"/>
        <v>190080</v>
      </c>
    </row>
    <row r="118" spans="1:8" ht="15" customHeight="1" thickBot="1" x14ac:dyDescent="0.4">
      <c r="A118" s="1187">
        <v>111</v>
      </c>
      <c r="B118" s="1188" t="s">
        <v>1416</v>
      </c>
      <c r="C118" s="1192" t="s">
        <v>563</v>
      </c>
      <c r="D118" s="1192">
        <v>45</v>
      </c>
      <c r="E118" s="1190">
        <v>225</v>
      </c>
      <c r="F118" s="1190">
        <f t="shared" si="5"/>
        <v>10125</v>
      </c>
      <c r="G118" s="1190">
        <v>600</v>
      </c>
      <c r="H118" s="1190">
        <f t="shared" si="3"/>
        <v>27000</v>
      </c>
    </row>
    <row r="119" spans="1:8" ht="15" customHeight="1" thickBot="1" x14ac:dyDescent="0.4">
      <c r="A119" s="1187">
        <v>112</v>
      </c>
      <c r="B119" s="1188" t="s">
        <v>2632</v>
      </c>
      <c r="C119" s="1192" t="s">
        <v>571</v>
      </c>
      <c r="D119" s="1194">
        <v>4058</v>
      </c>
      <c r="E119" s="1190">
        <v>29</v>
      </c>
      <c r="F119" s="1190">
        <f t="shared" si="5"/>
        <v>117682</v>
      </c>
      <c r="G119" s="1190">
        <v>45</v>
      </c>
      <c r="H119" s="1190">
        <f t="shared" si="3"/>
        <v>182610</v>
      </c>
    </row>
    <row r="120" spans="1:8" ht="15" customHeight="1" thickBot="1" x14ac:dyDescent="0.4">
      <c r="A120" s="1187">
        <v>113</v>
      </c>
      <c r="B120" s="1188" t="s">
        <v>2633</v>
      </c>
      <c r="C120" s="1192" t="s">
        <v>571</v>
      </c>
      <c r="D120" s="1194">
        <v>1036</v>
      </c>
      <c r="E120" s="1190">
        <v>61</v>
      </c>
      <c r="F120" s="1190">
        <f t="shared" si="5"/>
        <v>63196</v>
      </c>
      <c r="G120" s="1190">
        <v>65</v>
      </c>
      <c r="H120" s="1190">
        <f t="shared" si="3"/>
        <v>67340</v>
      </c>
    </row>
    <row r="121" spans="1:8" ht="15" customHeight="1" thickBot="1" x14ac:dyDescent="0.4">
      <c r="A121" s="1187">
        <v>114</v>
      </c>
      <c r="B121" s="1188" t="s">
        <v>2634</v>
      </c>
      <c r="C121" s="1192" t="s">
        <v>563</v>
      </c>
      <c r="D121" s="1192">
        <v>1</v>
      </c>
      <c r="E121" s="1190">
        <v>1800</v>
      </c>
      <c r="F121" s="1190">
        <f t="shared" si="5"/>
        <v>1800</v>
      </c>
      <c r="G121" s="1190">
        <v>2000</v>
      </c>
      <c r="H121" s="1190">
        <f t="shared" si="3"/>
        <v>2000</v>
      </c>
    </row>
    <row r="122" spans="1:8" ht="15" customHeight="1" thickBot="1" x14ac:dyDescent="0.4">
      <c r="A122" s="1187">
        <v>115</v>
      </c>
      <c r="B122" s="1188" t="s">
        <v>2635</v>
      </c>
      <c r="C122" s="1192" t="s">
        <v>571</v>
      </c>
      <c r="D122" s="1192">
        <v>20</v>
      </c>
      <c r="E122" s="1190">
        <v>170</v>
      </c>
      <c r="F122" s="1190">
        <f t="shared" si="5"/>
        <v>3400</v>
      </c>
      <c r="G122" s="1190">
        <v>200</v>
      </c>
      <c r="H122" s="1190">
        <f t="shared" si="3"/>
        <v>4000</v>
      </c>
    </row>
    <row r="123" spans="1:8" ht="15" customHeight="1" thickBot="1" x14ac:dyDescent="0.4">
      <c r="A123" s="1187">
        <v>116</v>
      </c>
      <c r="B123" s="1188" t="s">
        <v>1418</v>
      </c>
      <c r="C123" s="1192" t="s">
        <v>563</v>
      </c>
      <c r="D123" s="1192">
        <v>13</v>
      </c>
      <c r="E123" s="1190">
        <v>3750</v>
      </c>
      <c r="F123" s="1190">
        <f t="shared" si="5"/>
        <v>48750</v>
      </c>
      <c r="G123" s="1190">
        <v>6000</v>
      </c>
      <c r="H123" s="1190">
        <f t="shared" si="3"/>
        <v>78000</v>
      </c>
    </row>
    <row r="124" spans="1:8" ht="15" customHeight="1" thickBot="1" x14ac:dyDescent="0.4">
      <c r="A124" s="1187">
        <v>117</v>
      </c>
      <c r="B124" s="1188" t="s">
        <v>2636</v>
      </c>
      <c r="C124" s="1192" t="s">
        <v>563</v>
      </c>
      <c r="D124" s="1192">
        <v>2</v>
      </c>
      <c r="E124" s="1190">
        <v>7700</v>
      </c>
      <c r="F124" s="1190">
        <f t="shared" si="5"/>
        <v>15400</v>
      </c>
      <c r="G124" s="1190">
        <v>5400</v>
      </c>
      <c r="H124" s="1190">
        <f t="shared" si="3"/>
        <v>10800</v>
      </c>
    </row>
    <row r="125" spans="1:8" ht="15" customHeight="1" thickBot="1" x14ac:dyDescent="0.4">
      <c r="A125" s="2056" t="s">
        <v>602</v>
      </c>
      <c r="B125" s="2057"/>
      <c r="C125" s="2057"/>
      <c r="D125" s="2057"/>
      <c r="E125" s="1193"/>
      <c r="F125" s="1190">
        <f t="shared" si="5"/>
        <v>0</v>
      </c>
      <c r="G125" s="529"/>
      <c r="H125" s="1190">
        <f t="shared" si="3"/>
        <v>0</v>
      </c>
    </row>
    <row r="126" spans="1:8" ht="15" customHeight="1" thickBot="1" x14ac:dyDescent="0.4">
      <c r="A126" s="1187">
        <v>118</v>
      </c>
      <c r="B126" s="1188" t="s">
        <v>1422</v>
      </c>
      <c r="C126" s="1192" t="s">
        <v>571</v>
      </c>
      <c r="D126" s="1194">
        <v>1935</v>
      </c>
      <c r="E126" s="1190">
        <v>36</v>
      </c>
      <c r="F126" s="1190">
        <f t="shared" si="5"/>
        <v>69660</v>
      </c>
      <c r="G126" s="1190">
        <v>60</v>
      </c>
      <c r="H126" s="1190">
        <f t="shared" si="3"/>
        <v>116100</v>
      </c>
    </row>
    <row r="127" spans="1:8" ht="15" customHeight="1" thickBot="1" x14ac:dyDescent="0.4">
      <c r="A127" s="1187">
        <v>119</v>
      </c>
      <c r="B127" s="1188" t="s">
        <v>2637</v>
      </c>
      <c r="C127" s="1192" t="s">
        <v>571</v>
      </c>
      <c r="D127" s="1194">
        <v>3191</v>
      </c>
      <c r="E127" s="1190">
        <v>30</v>
      </c>
      <c r="F127" s="1190">
        <f>E127*D127</f>
        <v>95730</v>
      </c>
      <c r="G127" s="1190">
        <v>54</v>
      </c>
      <c r="H127" s="1190">
        <f t="shared" si="3"/>
        <v>172314</v>
      </c>
    </row>
    <row r="128" spans="1:8" ht="15" customHeight="1" thickBot="1" x14ac:dyDescent="0.4">
      <c r="A128" s="1187">
        <v>120</v>
      </c>
      <c r="B128" s="1188" t="s">
        <v>2638</v>
      </c>
      <c r="C128" s="1189" t="s">
        <v>563</v>
      </c>
      <c r="D128" s="1187">
        <v>1</v>
      </c>
      <c r="E128" s="1190">
        <v>4000</v>
      </c>
      <c r="F128" s="1190">
        <f t="shared" si="5"/>
        <v>4000</v>
      </c>
      <c r="G128" s="1190">
        <v>2800</v>
      </c>
      <c r="H128" s="1190">
        <f t="shared" si="3"/>
        <v>2800</v>
      </c>
    </row>
    <row r="129" spans="1:8" ht="15" customHeight="1" thickBot="1" x14ac:dyDescent="0.4">
      <c r="A129" s="1187">
        <v>121</v>
      </c>
      <c r="B129" s="1188" t="s">
        <v>2639</v>
      </c>
      <c r="C129" s="1189" t="s">
        <v>563</v>
      </c>
      <c r="D129" s="1187">
        <v>1</v>
      </c>
      <c r="E129" s="1190">
        <v>1200</v>
      </c>
      <c r="F129" s="1190">
        <f>E129*D129</f>
        <v>1200</v>
      </c>
      <c r="G129" s="1190">
        <v>1200</v>
      </c>
      <c r="H129" s="1190">
        <f t="shared" si="3"/>
        <v>1200</v>
      </c>
    </row>
    <row r="130" spans="1:8" ht="15" customHeight="1" thickBot="1" x14ac:dyDescent="0.4">
      <c r="A130" s="1187">
        <v>122</v>
      </c>
      <c r="B130" s="1188" t="s">
        <v>2640</v>
      </c>
      <c r="C130" s="1189" t="s">
        <v>571</v>
      </c>
      <c r="D130" s="1187">
        <v>41</v>
      </c>
      <c r="E130" s="1190">
        <v>50</v>
      </c>
      <c r="F130" s="1190">
        <f t="shared" ref="F130:F152" si="6">E130*D130</f>
        <v>2050</v>
      </c>
      <c r="G130" s="1190">
        <v>57</v>
      </c>
      <c r="H130" s="1190">
        <f t="shared" si="3"/>
        <v>2337</v>
      </c>
    </row>
    <row r="131" spans="1:8" ht="15" customHeight="1" thickBot="1" x14ac:dyDescent="0.4">
      <c r="A131" s="1187">
        <v>123</v>
      </c>
      <c r="B131" s="1188" t="s">
        <v>2641</v>
      </c>
      <c r="C131" s="1189" t="s">
        <v>563</v>
      </c>
      <c r="D131" s="1187">
        <v>8</v>
      </c>
      <c r="E131" s="1190">
        <v>1100</v>
      </c>
      <c r="F131" s="1190">
        <f t="shared" si="6"/>
        <v>8800</v>
      </c>
      <c r="G131" s="1190">
        <v>1300</v>
      </c>
      <c r="H131" s="1190">
        <f t="shared" si="3"/>
        <v>10400</v>
      </c>
    </row>
    <row r="132" spans="1:8" ht="15" customHeight="1" thickBot="1" x14ac:dyDescent="0.4">
      <c r="A132" s="1187">
        <v>124</v>
      </c>
      <c r="B132" s="1188" t="s">
        <v>2642</v>
      </c>
      <c r="C132" s="1189" t="s">
        <v>563</v>
      </c>
      <c r="D132" s="1187">
        <v>22</v>
      </c>
      <c r="E132" s="1190">
        <v>800</v>
      </c>
      <c r="F132" s="1190">
        <f t="shared" si="6"/>
        <v>17600</v>
      </c>
      <c r="G132" s="1190">
        <v>1100</v>
      </c>
      <c r="H132" s="1190">
        <f t="shared" si="3"/>
        <v>24200</v>
      </c>
    </row>
    <row r="133" spans="1:8" ht="15" customHeight="1" thickBot="1" x14ac:dyDescent="0.4">
      <c r="A133" s="1187">
        <v>125</v>
      </c>
      <c r="B133" s="1188" t="s">
        <v>2643</v>
      </c>
      <c r="C133" s="1192" t="s">
        <v>563</v>
      </c>
      <c r="D133" s="1192">
        <v>6</v>
      </c>
      <c r="E133" s="1190">
        <v>3900</v>
      </c>
      <c r="F133" s="1190">
        <f t="shared" si="6"/>
        <v>23400</v>
      </c>
      <c r="G133" s="1190">
        <v>1500</v>
      </c>
      <c r="H133" s="1190">
        <f t="shared" si="3"/>
        <v>9000</v>
      </c>
    </row>
    <row r="134" spans="1:8" ht="15" customHeight="1" thickBot="1" x14ac:dyDescent="0.4">
      <c r="A134" s="1187">
        <v>126</v>
      </c>
      <c r="B134" s="1188" t="s">
        <v>2644</v>
      </c>
      <c r="C134" s="1192" t="s">
        <v>563</v>
      </c>
      <c r="D134" s="1192">
        <v>1</v>
      </c>
      <c r="E134" s="1190">
        <v>1400</v>
      </c>
      <c r="F134" s="1190">
        <f t="shared" si="6"/>
        <v>1400</v>
      </c>
      <c r="G134" s="1190">
        <v>2000</v>
      </c>
      <c r="H134" s="1190">
        <f t="shared" ref="H134:H197" si="7">G134*D134</f>
        <v>2000</v>
      </c>
    </row>
    <row r="135" spans="1:8" ht="15" customHeight="1" thickBot="1" x14ac:dyDescent="0.4">
      <c r="A135" s="1187">
        <v>127</v>
      </c>
      <c r="B135" s="1188" t="s">
        <v>2645</v>
      </c>
      <c r="C135" s="1192" t="s">
        <v>563</v>
      </c>
      <c r="D135" s="1192">
        <v>13</v>
      </c>
      <c r="E135" s="1190">
        <v>1100</v>
      </c>
      <c r="F135" s="1190">
        <f t="shared" si="6"/>
        <v>14300</v>
      </c>
      <c r="G135" s="1190">
        <v>1100</v>
      </c>
      <c r="H135" s="1190">
        <f t="shared" si="7"/>
        <v>14300</v>
      </c>
    </row>
    <row r="136" spans="1:8" ht="15" customHeight="1" thickBot="1" x14ac:dyDescent="0.4">
      <c r="A136" s="1187">
        <v>128</v>
      </c>
      <c r="B136" s="1188" t="s">
        <v>2646</v>
      </c>
      <c r="C136" s="1192" t="s">
        <v>563</v>
      </c>
      <c r="D136" s="1192">
        <v>87</v>
      </c>
      <c r="E136" s="1190">
        <v>550</v>
      </c>
      <c r="F136" s="1190">
        <f t="shared" si="6"/>
        <v>47850</v>
      </c>
      <c r="G136" s="1190">
        <v>525</v>
      </c>
      <c r="H136" s="1190">
        <f t="shared" si="7"/>
        <v>45675</v>
      </c>
    </row>
    <row r="137" spans="1:8" ht="15" customHeight="1" thickBot="1" x14ac:dyDescent="0.4">
      <c r="A137" s="1187" t="s">
        <v>2647</v>
      </c>
      <c r="B137" s="1188" t="s">
        <v>2648</v>
      </c>
      <c r="C137" s="1192" t="s">
        <v>571</v>
      </c>
      <c r="D137" s="1194">
        <v>2191</v>
      </c>
      <c r="E137" s="1190">
        <v>35</v>
      </c>
      <c r="F137" s="1190">
        <f t="shared" si="6"/>
        <v>76685</v>
      </c>
      <c r="G137" s="1190">
        <v>25</v>
      </c>
      <c r="H137" s="1190">
        <f t="shared" si="7"/>
        <v>54775</v>
      </c>
    </row>
    <row r="138" spans="1:8" ht="15" customHeight="1" thickBot="1" x14ac:dyDescent="0.4">
      <c r="A138" s="1187" t="s">
        <v>2649</v>
      </c>
      <c r="B138" s="1188" t="s">
        <v>2650</v>
      </c>
      <c r="C138" s="1192" t="s">
        <v>571</v>
      </c>
      <c r="D138" s="1194">
        <v>2070</v>
      </c>
      <c r="E138" s="1190">
        <v>29</v>
      </c>
      <c r="F138" s="1190">
        <f t="shared" si="6"/>
        <v>60030</v>
      </c>
      <c r="G138" s="1190">
        <v>15</v>
      </c>
      <c r="H138" s="1190">
        <f t="shared" si="7"/>
        <v>31050</v>
      </c>
    </row>
    <row r="139" spans="1:8" ht="15" customHeight="1" thickBot="1" x14ac:dyDescent="0.4">
      <c r="A139" s="1187">
        <v>130</v>
      </c>
      <c r="B139" s="1188" t="s">
        <v>2651</v>
      </c>
      <c r="C139" s="1192" t="s">
        <v>571</v>
      </c>
      <c r="D139" s="1192">
        <v>81</v>
      </c>
      <c r="E139" s="1190">
        <v>37</v>
      </c>
      <c r="F139" s="1190">
        <f t="shared" si="6"/>
        <v>2997</v>
      </c>
      <c r="G139" s="1190">
        <v>38</v>
      </c>
      <c r="H139" s="1190">
        <f t="shared" si="7"/>
        <v>3078</v>
      </c>
    </row>
    <row r="140" spans="1:8" ht="15" customHeight="1" thickBot="1" x14ac:dyDescent="0.4">
      <c r="A140" s="1187">
        <v>131</v>
      </c>
      <c r="B140" s="1188" t="s">
        <v>1453</v>
      </c>
      <c r="C140" s="1192" t="s">
        <v>563</v>
      </c>
      <c r="D140" s="1192">
        <v>3</v>
      </c>
      <c r="E140" s="1190">
        <v>3200</v>
      </c>
      <c r="F140" s="1190">
        <f t="shared" si="6"/>
        <v>9600</v>
      </c>
      <c r="G140" s="1190">
        <v>2115</v>
      </c>
      <c r="H140" s="1190">
        <f t="shared" si="7"/>
        <v>6345</v>
      </c>
    </row>
    <row r="141" spans="1:8" ht="15" customHeight="1" thickBot="1" x14ac:dyDescent="0.4">
      <c r="A141" s="2056" t="s">
        <v>617</v>
      </c>
      <c r="B141" s="2057"/>
      <c r="C141" s="2057"/>
      <c r="D141" s="2057"/>
      <c r="E141" s="1193"/>
      <c r="F141" s="1190">
        <f t="shared" si="6"/>
        <v>0</v>
      </c>
      <c r="G141" s="529"/>
      <c r="H141" s="1190">
        <f t="shared" si="7"/>
        <v>0</v>
      </c>
    </row>
    <row r="142" spans="1:8" ht="15" customHeight="1" thickBot="1" x14ac:dyDescent="0.4">
      <c r="A142" s="1187">
        <v>132</v>
      </c>
      <c r="B142" s="1188" t="s">
        <v>2652</v>
      </c>
      <c r="C142" s="1192" t="s">
        <v>8</v>
      </c>
      <c r="D142" s="1192">
        <v>622</v>
      </c>
      <c r="E142" s="1190">
        <v>2</v>
      </c>
      <c r="F142" s="1190">
        <f t="shared" si="6"/>
        <v>1244</v>
      </c>
      <c r="G142" s="1190">
        <v>2.5</v>
      </c>
      <c r="H142" s="1190">
        <f t="shared" si="7"/>
        <v>1555</v>
      </c>
    </row>
    <row r="143" spans="1:8" ht="15" customHeight="1" thickBot="1" x14ac:dyDescent="0.4">
      <c r="A143" s="1187">
        <v>133</v>
      </c>
      <c r="B143" s="1188" t="s">
        <v>2653</v>
      </c>
      <c r="C143" s="1192" t="s">
        <v>4</v>
      </c>
      <c r="D143" s="1192">
        <v>105</v>
      </c>
      <c r="E143" s="1190">
        <v>88</v>
      </c>
      <c r="F143" s="1190">
        <f t="shared" si="6"/>
        <v>9240</v>
      </c>
      <c r="G143" s="1190">
        <v>96</v>
      </c>
      <c r="H143" s="1190">
        <f>G143*D143</f>
        <v>10080</v>
      </c>
    </row>
    <row r="144" spans="1:8" ht="15" customHeight="1" thickBot="1" x14ac:dyDescent="0.4">
      <c r="A144" s="1187">
        <v>134</v>
      </c>
      <c r="B144" s="1188" t="s">
        <v>1463</v>
      </c>
      <c r="C144" s="1192" t="s">
        <v>8</v>
      </c>
      <c r="D144" s="1194">
        <v>8873</v>
      </c>
      <c r="E144" s="1190">
        <v>2</v>
      </c>
      <c r="F144" s="1190">
        <f t="shared" si="6"/>
        <v>17746</v>
      </c>
      <c r="G144" s="1190">
        <v>7.75</v>
      </c>
      <c r="H144" s="1190">
        <f t="shared" si="7"/>
        <v>68765.75</v>
      </c>
    </row>
    <row r="145" spans="1:8" ht="15" customHeight="1" thickBot="1" x14ac:dyDescent="0.4">
      <c r="A145" s="1187">
        <v>135</v>
      </c>
      <c r="B145" s="1188" t="s">
        <v>2654</v>
      </c>
      <c r="C145" s="1192" t="s">
        <v>4</v>
      </c>
      <c r="D145" s="1194">
        <v>1479</v>
      </c>
      <c r="E145" s="1190">
        <v>98</v>
      </c>
      <c r="F145" s="1190">
        <f t="shared" si="6"/>
        <v>144942</v>
      </c>
      <c r="G145" s="1190">
        <v>104</v>
      </c>
      <c r="H145" s="1190">
        <f t="shared" si="7"/>
        <v>153816</v>
      </c>
    </row>
    <row r="146" spans="1:8" ht="15" customHeight="1" thickBot="1" x14ac:dyDescent="0.4">
      <c r="A146" s="1187">
        <v>136</v>
      </c>
      <c r="B146" s="1188" t="s">
        <v>2655</v>
      </c>
      <c r="C146" s="1192" t="s">
        <v>8</v>
      </c>
      <c r="D146" s="1194">
        <v>8873</v>
      </c>
      <c r="E146" s="1190">
        <v>51</v>
      </c>
      <c r="F146" s="1190">
        <f t="shared" si="6"/>
        <v>452523</v>
      </c>
      <c r="G146" s="1190">
        <v>54</v>
      </c>
      <c r="H146" s="1190">
        <f t="shared" si="7"/>
        <v>479142</v>
      </c>
    </row>
    <row r="147" spans="1:8" ht="15" customHeight="1" thickBot="1" x14ac:dyDescent="0.4">
      <c r="A147" s="1187">
        <v>137</v>
      </c>
      <c r="B147" s="1188" t="s">
        <v>2656</v>
      </c>
      <c r="C147" s="1192" t="s">
        <v>4</v>
      </c>
      <c r="D147" s="1192">
        <v>154</v>
      </c>
      <c r="E147" s="1190">
        <v>85</v>
      </c>
      <c r="F147" s="1190">
        <f t="shared" si="6"/>
        <v>13090</v>
      </c>
      <c r="G147" s="1190">
        <v>97</v>
      </c>
      <c r="H147" s="1190">
        <f t="shared" si="7"/>
        <v>14938</v>
      </c>
    </row>
    <row r="148" spans="1:8" ht="15" customHeight="1" thickBot="1" x14ac:dyDescent="0.4">
      <c r="A148" s="1187">
        <v>138</v>
      </c>
      <c r="B148" s="1188" t="s">
        <v>2657</v>
      </c>
      <c r="C148" s="1192" t="s">
        <v>8</v>
      </c>
      <c r="D148" s="1194">
        <v>9711</v>
      </c>
      <c r="E148" s="1190">
        <v>2</v>
      </c>
      <c r="F148" s="1190">
        <f t="shared" si="6"/>
        <v>19422</v>
      </c>
      <c r="G148" s="1190">
        <v>2.25</v>
      </c>
      <c r="H148" s="1190">
        <f t="shared" si="7"/>
        <v>21849.75</v>
      </c>
    </row>
    <row r="149" spans="1:8" ht="15" customHeight="1" thickBot="1" x14ac:dyDescent="0.4">
      <c r="A149" s="1187">
        <v>139</v>
      </c>
      <c r="B149" s="1188" t="s">
        <v>2658</v>
      </c>
      <c r="C149" s="1192" t="s">
        <v>4</v>
      </c>
      <c r="D149" s="1194">
        <v>1121</v>
      </c>
      <c r="E149" s="1190">
        <v>180</v>
      </c>
      <c r="F149" s="1190">
        <f t="shared" si="6"/>
        <v>201780</v>
      </c>
      <c r="G149" s="1190">
        <v>175</v>
      </c>
      <c r="H149" s="1190">
        <f t="shared" si="7"/>
        <v>196175</v>
      </c>
    </row>
    <row r="150" spans="1:8" ht="15" customHeight="1" thickBot="1" x14ac:dyDescent="0.4">
      <c r="A150" s="1187">
        <v>140</v>
      </c>
      <c r="B150" s="1188" t="s">
        <v>2659</v>
      </c>
      <c r="C150" s="1192" t="s">
        <v>4</v>
      </c>
      <c r="D150" s="1194">
        <v>1619</v>
      </c>
      <c r="E150" s="1190">
        <v>90</v>
      </c>
      <c r="F150" s="1190">
        <f t="shared" si="6"/>
        <v>145710</v>
      </c>
      <c r="G150" s="1190">
        <v>74</v>
      </c>
      <c r="H150" s="1190">
        <f t="shared" si="7"/>
        <v>119806</v>
      </c>
    </row>
    <row r="151" spans="1:8" ht="15" customHeight="1" thickBot="1" x14ac:dyDescent="0.4">
      <c r="A151" s="1187">
        <v>141</v>
      </c>
      <c r="B151" s="1188" t="s">
        <v>2660</v>
      </c>
      <c r="C151" s="1192" t="s">
        <v>9</v>
      </c>
      <c r="D151" s="1192">
        <v>728</v>
      </c>
      <c r="E151" s="1190">
        <v>3.5</v>
      </c>
      <c r="F151" s="1190">
        <f>E151*D151</f>
        <v>2548</v>
      </c>
      <c r="G151" s="1190">
        <v>3.25</v>
      </c>
      <c r="H151" s="1190">
        <f t="shared" si="7"/>
        <v>2366</v>
      </c>
    </row>
    <row r="152" spans="1:8" ht="15" customHeight="1" thickBot="1" x14ac:dyDescent="0.4">
      <c r="A152" s="1187">
        <v>142</v>
      </c>
      <c r="B152" s="1188" t="s">
        <v>2661</v>
      </c>
      <c r="C152" s="1192" t="s">
        <v>4</v>
      </c>
      <c r="D152" s="1192">
        <v>338</v>
      </c>
      <c r="E152" s="1190">
        <v>220</v>
      </c>
      <c r="F152" s="1190">
        <f t="shared" si="6"/>
        <v>74360</v>
      </c>
      <c r="G152" s="1190">
        <v>215</v>
      </c>
      <c r="H152" s="1190">
        <f t="shared" si="7"/>
        <v>72670</v>
      </c>
    </row>
    <row r="153" spans="1:8" ht="15" customHeight="1" thickBot="1" x14ac:dyDescent="0.4">
      <c r="A153" s="1187">
        <v>143</v>
      </c>
      <c r="B153" s="1188" t="s">
        <v>2662</v>
      </c>
      <c r="C153" s="1192" t="s">
        <v>4</v>
      </c>
      <c r="D153" s="1192">
        <v>472</v>
      </c>
      <c r="E153" s="1190">
        <v>185</v>
      </c>
      <c r="F153" s="1190">
        <f>E153*D153</f>
        <v>87320</v>
      </c>
      <c r="G153" s="1190">
        <v>190</v>
      </c>
      <c r="H153" s="1190">
        <f t="shared" si="7"/>
        <v>89680</v>
      </c>
    </row>
    <row r="154" spans="1:8" ht="15" customHeight="1" thickBot="1" x14ac:dyDescent="0.4">
      <c r="A154" s="1187">
        <v>144</v>
      </c>
      <c r="B154" s="1188" t="s">
        <v>2663</v>
      </c>
      <c r="C154" s="1192" t="s">
        <v>8</v>
      </c>
      <c r="D154" s="1192">
        <v>769</v>
      </c>
      <c r="E154" s="1190">
        <v>47</v>
      </c>
      <c r="F154" s="1190">
        <f t="shared" ref="F154:F174" si="8">E154*D154</f>
        <v>36143</v>
      </c>
      <c r="G154" s="1190">
        <v>56</v>
      </c>
      <c r="H154" s="1190">
        <f t="shared" si="7"/>
        <v>43064</v>
      </c>
    </row>
    <row r="155" spans="1:8" ht="15" customHeight="1" thickBot="1" x14ac:dyDescent="0.4">
      <c r="A155" s="1187">
        <v>145</v>
      </c>
      <c r="B155" s="1188" t="s">
        <v>2664</v>
      </c>
      <c r="C155" s="1192" t="s">
        <v>4</v>
      </c>
      <c r="D155" s="1192">
        <v>85</v>
      </c>
      <c r="E155" s="1190">
        <v>96</v>
      </c>
      <c r="F155" s="1190">
        <f t="shared" si="8"/>
        <v>8160</v>
      </c>
      <c r="G155" s="1190">
        <v>108</v>
      </c>
      <c r="H155" s="1190">
        <f t="shared" si="7"/>
        <v>9180</v>
      </c>
    </row>
    <row r="156" spans="1:8" ht="15" customHeight="1" thickBot="1" x14ac:dyDescent="0.4">
      <c r="A156" s="1187">
        <v>146</v>
      </c>
      <c r="B156" s="1188" t="s">
        <v>1479</v>
      </c>
      <c r="C156" s="1192" t="s">
        <v>8</v>
      </c>
      <c r="D156" s="1192">
        <v>769</v>
      </c>
      <c r="E156" s="1190">
        <v>2</v>
      </c>
      <c r="F156" s="1190">
        <f t="shared" si="8"/>
        <v>1538</v>
      </c>
      <c r="G156" s="1190">
        <v>3</v>
      </c>
      <c r="H156" s="1190">
        <f t="shared" si="7"/>
        <v>2307</v>
      </c>
    </row>
    <row r="157" spans="1:8" ht="15" customHeight="1" thickBot="1" x14ac:dyDescent="0.4">
      <c r="A157" s="1187">
        <v>147</v>
      </c>
      <c r="B157" s="1188" t="s">
        <v>2665</v>
      </c>
      <c r="C157" s="1192" t="s">
        <v>563</v>
      </c>
      <c r="D157" s="1192">
        <v>138</v>
      </c>
      <c r="E157" s="1190">
        <v>130</v>
      </c>
      <c r="F157" s="1190">
        <f t="shared" si="8"/>
        <v>17940</v>
      </c>
      <c r="G157" s="1190">
        <v>140</v>
      </c>
      <c r="H157" s="1190">
        <f t="shared" si="7"/>
        <v>19320</v>
      </c>
    </row>
    <row r="158" spans="1:8" ht="15" customHeight="1" thickBot="1" x14ac:dyDescent="0.4">
      <c r="A158" s="1187">
        <v>148</v>
      </c>
      <c r="B158" s="1188" t="s">
        <v>2666</v>
      </c>
      <c r="C158" s="1192" t="s">
        <v>563</v>
      </c>
      <c r="D158" s="1192">
        <v>98</v>
      </c>
      <c r="E158" s="1190">
        <v>190</v>
      </c>
      <c r="F158" s="1190">
        <f t="shared" si="8"/>
        <v>18620</v>
      </c>
      <c r="G158" s="1190">
        <v>145</v>
      </c>
      <c r="H158" s="1190">
        <f t="shared" si="7"/>
        <v>14210</v>
      </c>
    </row>
    <row r="159" spans="1:8" ht="15" customHeight="1" thickBot="1" x14ac:dyDescent="0.4">
      <c r="A159" s="1187">
        <v>149</v>
      </c>
      <c r="B159" s="1188" t="s">
        <v>1484</v>
      </c>
      <c r="C159" s="1192" t="s">
        <v>563</v>
      </c>
      <c r="D159" s="1192">
        <v>1</v>
      </c>
      <c r="E159" s="1190">
        <v>50000</v>
      </c>
      <c r="F159" s="1190">
        <f t="shared" si="8"/>
        <v>50000</v>
      </c>
      <c r="G159" s="1190">
        <v>44000</v>
      </c>
      <c r="H159" s="1190">
        <f t="shared" si="7"/>
        <v>44000</v>
      </c>
    </row>
    <row r="160" spans="1:8" ht="15" customHeight="1" thickBot="1" x14ac:dyDescent="0.4">
      <c r="A160" s="1187">
        <v>150</v>
      </c>
      <c r="B160" s="1188" t="s">
        <v>1485</v>
      </c>
      <c r="C160" s="1192" t="s">
        <v>563</v>
      </c>
      <c r="D160" s="1192">
        <v>2</v>
      </c>
      <c r="E160" s="1190">
        <v>1200</v>
      </c>
      <c r="F160" s="1190">
        <f t="shared" si="8"/>
        <v>2400</v>
      </c>
      <c r="G160" s="1190">
        <v>425</v>
      </c>
      <c r="H160" s="1190">
        <f t="shared" si="7"/>
        <v>850</v>
      </c>
    </row>
    <row r="161" spans="1:8" ht="15" customHeight="1" thickBot="1" x14ac:dyDescent="0.4">
      <c r="A161" s="1187">
        <v>151</v>
      </c>
      <c r="B161" s="1188" t="s">
        <v>2667</v>
      </c>
      <c r="C161" s="1192" t="s">
        <v>571</v>
      </c>
      <c r="D161" s="1192">
        <v>216</v>
      </c>
      <c r="E161" s="1190">
        <v>565</v>
      </c>
      <c r="F161" s="1190">
        <f t="shared" si="8"/>
        <v>122040</v>
      </c>
      <c r="G161" s="1190">
        <v>220</v>
      </c>
      <c r="H161" s="1190">
        <f t="shared" si="7"/>
        <v>47520</v>
      </c>
    </row>
    <row r="162" spans="1:8" ht="15" customHeight="1" thickBot="1" x14ac:dyDescent="0.4">
      <c r="A162" s="1187">
        <v>152</v>
      </c>
      <c r="B162" s="1188" t="s">
        <v>2668</v>
      </c>
      <c r="C162" s="1192" t="s">
        <v>571</v>
      </c>
      <c r="D162" s="1192">
        <v>17</v>
      </c>
      <c r="E162" s="1190">
        <v>1300</v>
      </c>
      <c r="F162" s="1190">
        <f t="shared" si="8"/>
        <v>22100</v>
      </c>
      <c r="G162" s="1190">
        <v>950</v>
      </c>
      <c r="H162" s="1190">
        <f t="shared" si="7"/>
        <v>16150</v>
      </c>
    </row>
    <row r="163" spans="1:8" ht="15" customHeight="1" thickBot="1" x14ac:dyDescent="0.4">
      <c r="A163" s="1187">
        <v>153</v>
      </c>
      <c r="B163" s="1188" t="s">
        <v>1486</v>
      </c>
      <c r="C163" s="1192" t="s">
        <v>571</v>
      </c>
      <c r="D163" s="1192">
        <v>785</v>
      </c>
      <c r="E163" s="1190">
        <v>1</v>
      </c>
      <c r="F163" s="1190">
        <f t="shared" si="8"/>
        <v>785</v>
      </c>
      <c r="G163" s="1190">
        <v>2.25</v>
      </c>
      <c r="H163" s="1190">
        <f t="shared" si="7"/>
        <v>1766.25</v>
      </c>
    </row>
    <row r="164" spans="1:8" ht="15" customHeight="1" thickBot="1" x14ac:dyDescent="0.4">
      <c r="A164" s="1187">
        <v>154</v>
      </c>
      <c r="B164" s="1188" t="s">
        <v>1487</v>
      </c>
      <c r="C164" s="1192" t="s">
        <v>563</v>
      </c>
      <c r="D164" s="1192">
        <v>2</v>
      </c>
      <c r="E164" s="1190">
        <v>100</v>
      </c>
      <c r="F164" s="1190">
        <f t="shared" si="8"/>
        <v>200</v>
      </c>
      <c r="G164" s="1190">
        <v>160</v>
      </c>
      <c r="H164" s="1190">
        <f t="shared" si="7"/>
        <v>320</v>
      </c>
    </row>
    <row r="165" spans="1:8" ht="15" customHeight="1" thickBot="1" x14ac:dyDescent="0.4">
      <c r="A165" s="1187">
        <v>155</v>
      </c>
      <c r="B165" s="1188" t="s">
        <v>1493</v>
      </c>
      <c r="C165" s="1192" t="s">
        <v>563</v>
      </c>
      <c r="D165" s="1192">
        <v>44</v>
      </c>
      <c r="E165" s="1190">
        <v>45</v>
      </c>
      <c r="F165" s="1190">
        <f t="shared" si="8"/>
        <v>1980</v>
      </c>
      <c r="G165" s="1190">
        <v>135</v>
      </c>
      <c r="H165" s="1190">
        <f t="shared" si="7"/>
        <v>5940</v>
      </c>
    </row>
    <row r="166" spans="1:8" ht="15" customHeight="1" thickBot="1" x14ac:dyDescent="0.4">
      <c r="A166" s="1187">
        <v>156</v>
      </c>
      <c r="B166" s="1188" t="s">
        <v>2669</v>
      </c>
      <c r="C166" s="1192" t="s">
        <v>563</v>
      </c>
      <c r="D166" s="1192">
        <v>2</v>
      </c>
      <c r="E166" s="1190">
        <v>9000</v>
      </c>
      <c r="F166" s="1190">
        <f t="shared" si="8"/>
        <v>18000</v>
      </c>
      <c r="G166" s="1190">
        <v>5200</v>
      </c>
      <c r="H166" s="1190">
        <f t="shared" si="7"/>
        <v>10400</v>
      </c>
    </row>
    <row r="167" spans="1:8" ht="15" customHeight="1" thickBot="1" x14ac:dyDescent="0.4">
      <c r="A167" s="1187">
        <v>157</v>
      </c>
      <c r="B167" s="1188" t="s">
        <v>2670</v>
      </c>
      <c r="C167" s="1192" t="s">
        <v>563</v>
      </c>
      <c r="D167" s="1192">
        <v>1</v>
      </c>
      <c r="E167" s="1190">
        <v>900</v>
      </c>
      <c r="F167" s="1190">
        <f t="shared" si="8"/>
        <v>900</v>
      </c>
      <c r="G167" s="1190">
        <v>700</v>
      </c>
      <c r="H167" s="1190">
        <f t="shared" si="7"/>
        <v>700</v>
      </c>
    </row>
    <row r="168" spans="1:8" ht="15" customHeight="1" thickBot="1" x14ac:dyDescent="0.4">
      <c r="A168" s="1187">
        <v>158</v>
      </c>
      <c r="B168" s="1188" t="s">
        <v>2671</v>
      </c>
      <c r="C168" s="1192" t="s">
        <v>563</v>
      </c>
      <c r="D168" s="1192">
        <v>14</v>
      </c>
      <c r="E168" s="1190">
        <v>325</v>
      </c>
      <c r="F168" s="1190">
        <f t="shared" si="8"/>
        <v>4550</v>
      </c>
      <c r="G168" s="1190">
        <v>300</v>
      </c>
      <c r="H168" s="1190">
        <f t="shared" si="7"/>
        <v>4200</v>
      </c>
    </row>
    <row r="169" spans="1:8" ht="15" customHeight="1" thickBot="1" x14ac:dyDescent="0.4">
      <c r="A169" s="1187">
        <v>159</v>
      </c>
      <c r="B169" s="1188" t="s">
        <v>2672</v>
      </c>
      <c r="C169" s="1192" t="s">
        <v>571</v>
      </c>
      <c r="D169" s="1192">
        <v>302</v>
      </c>
      <c r="E169" s="1190">
        <v>53</v>
      </c>
      <c r="F169" s="1190">
        <f t="shared" si="8"/>
        <v>16006</v>
      </c>
      <c r="G169" s="1190">
        <v>55</v>
      </c>
      <c r="H169" s="1190">
        <f t="shared" si="7"/>
        <v>16610</v>
      </c>
    </row>
    <row r="170" spans="1:8" ht="15" customHeight="1" thickBot="1" x14ac:dyDescent="0.4">
      <c r="A170" s="1187">
        <v>160</v>
      </c>
      <c r="B170" s="1188" t="s">
        <v>2673</v>
      </c>
      <c r="C170" s="1192" t="s">
        <v>571</v>
      </c>
      <c r="D170" s="1192">
        <v>638</v>
      </c>
      <c r="E170" s="1190">
        <v>2</v>
      </c>
      <c r="F170" s="1190">
        <f t="shared" si="8"/>
        <v>1276</v>
      </c>
      <c r="G170" s="1190">
        <v>5.5</v>
      </c>
      <c r="H170" s="1190">
        <f t="shared" si="7"/>
        <v>3509</v>
      </c>
    </row>
    <row r="171" spans="1:8" ht="15" customHeight="1" thickBot="1" x14ac:dyDescent="0.4">
      <c r="A171" s="1187">
        <v>161</v>
      </c>
      <c r="B171" s="1188" t="s">
        <v>2674</v>
      </c>
      <c r="C171" s="1192" t="s">
        <v>563</v>
      </c>
      <c r="D171" s="1192">
        <v>2</v>
      </c>
      <c r="E171" s="1190">
        <v>3500</v>
      </c>
      <c r="F171" s="1190">
        <f t="shared" si="8"/>
        <v>7000</v>
      </c>
      <c r="G171" s="1190">
        <v>2200</v>
      </c>
      <c r="H171" s="1190">
        <f t="shared" si="7"/>
        <v>4400</v>
      </c>
    </row>
    <row r="172" spans="1:8" ht="15" customHeight="1" thickBot="1" x14ac:dyDescent="0.4">
      <c r="A172" s="1187">
        <v>162</v>
      </c>
      <c r="B172" s="1188" t="s">
        <v>2675</v>
      </c>
      <c r="C172" s="1192" t="s">
        <v>2676</v>
      </c>
      <c r="D172" s="1192">
        <v>467</v>
      </c>
      <c r="E172" s="1190">
        <v>2</v>
      </c>
      <c r="F172" s="1190">
        <f t="shared" si="8"/>
        <v>934</v>
      </c>
      <c r="G172" s="1190">
        <v>2.75</v>
      </c>
      <c r="H172" s="1190">
        <f t="shared" si="7"/>
        <v>1284.25</v>
      </c>
    </row>
    <row r="173" spans="1:8" ht="15" customHeight="1" thickBot="1" x14ac:dyDescent="0.4">
      <c r="A173" s="1187">
        <v>163</v>
      </c>
      <c r="B173" s="1188" t="s">
        <v>2677</v>
      </c>
      <c r="C173" s="1192" t="s">
        <v>2619</v>
      </c>
      <c r="D173" s="1192">
        <v>52</v>
      </c>
      <c r="E173" s="1190">
        <v>98</v>
      </c>
      <c r="F173" s="1190">
        <f t="shared" si="8"/>
        <v>5096</v>
      </c>
      <c r="G173" s="1190">
        <v>79</v>
      </c>
      <c r="H173" s="1190">
        <f t="shared" si="7"/>
        <v>4108</v>
      </c>
    </row>
    <row r="174" spans="1:8" ht="15" customHeight="1" thickBot="1" x14ac:dyDescent="0.4">
      <c r="A174" s="1187">
        <v>164</v>
      </c>
      <c r="B174" s="1188" t="s">
        <v>2678</v>
      </c>
      <c r="C174" s="1192" t="s">
        <v>1404</v>
      </c>
      <c r="D174" s="1194">
        <v>4200</v>
      </c>
      <c r="E174" s="1190">
        <v>5.5</v>
      </c>
      <c r="F174" s="1190">
        <f t="shared" si="8"/>
        <v>23100</v>
      </c>
      <c r="G174" s="1190">
        <v>7</v>
      </c>
      <c r="H174" s="1190">
        <f t="shared" si="7"/>
        <v>29400</v>
      </c>
    </row>
    <row r="175" spans="1:8" ht="15" customHeight="1" thickBot="1" x14ac:dyDescent="0.4">
      <c r="A175" s="1187">
        <v>165</v>
      </c>
      <c r="B175" s="1188" t="s">
        <v>2679</v>
      </c>
      <c r="C175" s="1192" t="s">
        <v>1314</v>
      </c>
      <c r="D175" s="1192">
        <v>21</v>
      </c>
      <c r="E175" s="1190">
        <v>380</v>
      </c>
      <c r="F175" s="1190">
        <f>E175*D175</f>
        <v>7980</v>
      </c>
      <c r="G175" s="1190">
        <v>325</v>
      </c>
      <c r="H175" s="1190">
        <f t="shared" si="7"/>
        <v>6825</v>
      </c>
    </row>
    <row r="176" spans="1:8" ht="15" customHeight="1" thickBot="1" x14ac:dyDescent="0.4">
      <c r="A176" s="1187">
        <v>166</v>
      </c>
      <c r="B176" s="1188" t="s">
        <v>2680</v>
      </c>
      <c r="C176" s="1192" t="s">
        <v>3</v>
      </c>
      <c r="D176" s="1192">
        <v>212</v>
      </c>
      <c r="E176" s="1190">
        <v>30</v>
      </c>
      <c r="F176" s="1190">
        <f>E176*D176</f>
        <v>6360</v>
      </c>
      <c r="G176" s="1190">
        <v>25</v>
      </c>
      <c r="H176" s="1190">
        <f t="shared" si="7"/>
        <v>5300</v>
      </c>
    </row>
    <row r="177" spans="1:8" ht="15" customHeight="1" thickBot="1" x14ac:dyDescent="0.4">
      <c r="A177" s="2056" t="s">
        <v>1496</v>
      </c>
      <c r="B177" s="2057"/>
      <c r="C177" s="2057"/>
      <c r="D177" s="2057"/>
      <c r="E177" s="1193"/>
      <c r="F177" s="1190">
        <f t="shared" ref="F177:F201" si="9">E177*D177</f>
        <v>0</v>
      </c>
      <c r="G177" s="529"/>
      <c r="H177" s="1190">
        <f t="shared" si="7"/>
        <v>0</v>
      </c>
    </row>
    <row r="178" spans="1:8" ht="15" customHeight="1" thickBot="1" x14ac:dyDescent="0.4">
      <c r="A178" s="1187">
        <v>169</v>
      </c>
      <c r="B178" s="1188" t="s">
        <v>2681</v>
      </c>
      <c r="C178" s="1192" t="s">
        <v>563</v>
      </c>
      <c r="D178" s="1192">
        <v>3</v>
      </c>
      <c r="E178" s="1190">
        <v>7500</v>
      </c>
      <c r="F178" s="1190">
        <f t="shared" si="9"/>
        <v>22500</v>
      </c>
      <c r="G178" s="1190">
        <v>4800</v>
      </c>
      <c r="H178" s="1190">
        <f t="shared" si="7"/>
        <v>14400</v>
      </c>
    </row>
    <row r="179" spans="1:8" ht="15" customHeight="1" thickBot="1" x14ac:dyDescent="0.4">
      <c r="A179" s="2056" t="s">
        <v>641</v>
      </c>
      <c r="B179" s="2057"/>
      <c r="C179" s="2057"/>
      <c r="D179" s="2057"/>
      <c r="E179" s="1193"/>
      <c r="F179" s="1190">
        <f t="shared" si="9"/>
        <v>0</v>
      </c>
      <c r="G179" s="529"/>
      <c r="H179" s="1190">
        <f t="shared" si="7"/>
        <v>0</v>
      </c>
    </row>
    <row r="180" spans="1:8" ht="15" customHeight="1" thickBot="1" x14ac:dyDescent="0.4">
      <c r="A180" s="1187">
        <v>176</v>
      </c>
      <c r="B180" s="1188" t="s">
        <v>2682</v>
      </c>
      <c r="C180" s="1189" t="s">
        <v>571</v>
      </c>
      <c r="D180" s="1191">
        <v>8350</v>
      </c>
      <c r="E180" s="1190">
        <v>18</v>
      </c>
      <c r="F180" s="1190">
        <f t="shared" si="9"/>
        <v>150300</v>
      </c>
      <c r="G180" s="1190">
        <v>20</v>
      </c>
      <c r="H180" s="1190">
        <f t="shared" si="7"/>
        <v>167000</v>
      </c>
    </row>
    <row r="181" spans="1:8" ht="15" customHeight="1" thickBot="1" x14ac:dyDescent="0.4">
      <c r="A181" s="1187">
        <v>177</v>
      </c>
      <c r="B181" s="1195" t="s">
        <v>2683</v>
      </c>
      <c r="C181" s="1189" t="s">
        <v>571</v>
      </c>
      <c r="D181" s="1191">
        <v>2449</v>
      </c>
      <c r="E181" s="1190">
        <v>8.5</v>
      </c>
      <c r="F181" s="1190">
        <f t="shared" si="9"/>
        <v>20816.5</v>
      </c>
      <c r="G181" s="1190">
        <v>16</v>
      </c>
      <c r="H181" s="1190">
        <f t="shared" si="7"/>
        <v>39184</v>
      </c>
    </row>
    <row r="182" spans="1:8" ht="15" customHeight="1" thickBot="1" x14ac:dyDescent="0.4">
      <c r="A182" s="1187">
        <v>178</v>
      </c>
      <c r="B182" s="1195" t="s">
        <v>2684</v>
      </c>
      <c r="C182" s="1189" t="s">
        <v>563</v>
      </c>
      <c r="D182" s="1187">
        <v>2</v>
      </c>
      <c r="E182" s="1190">
        <v>6250</v>
      </c>
      <c r="F182" s="1190">
        <f t="shared" si="9"/>
        <v>12500</v>
      </c>
      <c r="G182" s="1190">
        <v>2200</v>
      </c>
      <c r="H182" s="1190">
        <f t="shared" si="7"/>
        <v>4400</v>
      </c>
    </row>
    <row r="183" spans="1:8" ht="15" customHeight="1" thickBot="1" x14ac:dyDescent="0.4">
      <c r="A183" s="1187">
        <v>179</v>
      </c>
      <c r="B183" s="1195" t="s">
        <v>2685</v>
      </c>
      <c r="C183" s="1189" t="s">
        <v>563</v>
      </c>
      <c r="D183" s="1187">
        <v>3</v>
      </c>
      <c r="E183" s="1190">
        <v>6500</v>
      </c>
      <c r="F183" s="1190">
        <f t="shared" si="9"/>
        <v>19500</v>
      </c>
      <c r="G183" s="1190">
        <v>2400</v>
      </c>
      <c r="H183" s="1190">
        <f t="shared" si="7"/>
        <v>7200</v>
      </c>
    </row>
    <row r="184" spans="1:8" ht="15" customHeight="1" thickBot="1" x14ac:dyDescent="0.4">
      <c r="A184" s="1187">
        <v>180</v>
      </c>
      <c r="B184" s="1195" t="s">
        <v>2686</v>
      </c>
      <c r="C184" s="1189" t="s">
        <v>563</v>
      </c>
      <c r="D184" s="1187">
        <v>4</v>
      </c>
      <c r="E184" s="1190">
        <v>7000</v>
      </c>
      <c r="F184" s="1190">
        <f t="shared" si="9"/>
        <v>28000</v>
      </c>
      <c r="G184" s="1190">
        <v>2800</v>
      </c>
      <c r="H184" s="1190">
        <f t="shared" si="7"/>
        <v>11200</v>
      </c>
    </row>
    <row r="185" spans="1:8" ht="15" customHeight="1" thickBot="1" x14ac:dyDescent="0.4">
      <c r="A185" s="1187">
        <v>181</v>
      </c>
      <c r="B185" s="1195" t="s">
        <v>2687</v>
      </c>
      <c r="C185" s="1189" t="s">
        <v>563</v>
      </c>
      <c r="D185" s="1187">
        <v>4</v>
      </c>
      <c r="E185" s="1190">
        <v>7600</v>
      </c>
      <c r="F185" s="1190">
        <f t="shared" si="9"/>
        <v>30400</v>
      </c>
      <c r="G185" s="1190">
        <v>3300</v>
      </c>
      <c r="H185" s="1190">
        <f t="shared" si="7"/>
        <v>13200</v>
      </c>
    </row>
    <row r="186" spans="1:8" ht="15" customHeight="1" thickBot="1" x14ac:dyDescent="0.4">
      <c r="A186" s="1187">
        <v>182</v>
      </c>
      <c r="B186" s="1195" t="s">
        <v>2688</v>
      </c>
      <c r="C186" s="1189" t="s">
        <v>563</v>
      </c>
      <c r="D186" s="1187">
        <v>1</v>
      </c>
      <c r="E186" s="1190">
        <v>9700</v>
      </c>
      <c r="F186" s="1190">
        <f t="shared" si="9"/>
        <v>9700</v>
      </c>
      <c r="G186" s="1190">
        <v>4800</v>
      </c>
      <c r="H186" s="1190">
        <f t="shared" si="7"/>
        <v>4800</v>
      </c>
    </row>
    <row r="187" spans="1:8" ht="15" customHeight="1" thickBot="1" x14ac:dyDescent="0.4">
      <c r="A187" s="1187">
        <v>183</v>
      </c>
      <c r="B187" s="1195" t="s">
        <v>2689</v>
      </c>
      <c r="C187" s="1189" t="s">
        <v>563</v>
      </c>
      <c r="D187" s="1187">
        <v>14</v>
      </c>
      <c r="E187" s="1190">
        <v>755</v>
      </c>
      <c r="F187" s="1190">
        <f t="shared" si="9"/>
        <v>10570</v>
      </c>
      <c r="G187" s="1190">
        <v>850</v>
      </c>
      <c r="H187" s="1190">
        <f t="shared" si="7"/>
        <v>11900</v>
      </c>
    </row>
    <row r="188" spans="1:8" ht="15" customHeight="1" thickBot="1" x14ac:dyDescent="0.4">
      <c r="A188" s="1187">
        <v>184</v>
      </c>
      <c r="B188" s="1195" t="s">
        <v>2212</v>
      </c>
      <c r="C188" s="1189" t="s">
        <v>563</v>
      </c>
      <c r="D188" s="1187">
        <v>56</v>
      </c>
      <c r="E188" s="1190">
        <v>60</v>
      </c>
      <c r="F188" s="1190">
        <f t="shared" si="9"/>
        <v>3360</v>
      </c>
      <c r="G188" s="1190">
        <v>90</v>
      </c>
      <c r="H188" s="1190">
        <f t="shared" si="7"/>
        <v>5040</v>
      </c>
    </row>
    <row r="189" spans="1:8" ht="15" customHeight="1" thickBot="1" x14ac:dyDescent="0.4">
      <c r="A189" s="1187">
        <v>185</v>
      </c>
      <c r="B189" s="1195" t="s">
        <v>2690</v>
      </c>
      <c r="C189" s="1189" t="s">
        <v>563</v>
      </c>
      <c r="D189" s="1187">
        <v>3</v>
      </c>
      <c r="E189" s="1190">
        <v>4300</v>
      </c>
      <c r="F189" s="1190">
        <f t="shared" si="9"/>
        <v>12900</v>
      </c>
      <c r="G189" s="1190">
        <v>2400</v>
      </c>
      <c r="H189" s="1190">
        <f t="shared" si="7"/>
        <v>7200</v>
      </c>
    </row>
    <row r="190" spans="1:8" ht="15" customHeight="1" thickBot="1" x14ac:dyDescent="0.4">
      <c r="A190" s="1187">
        <v>186</v>
      </c>
      <c r="B190" s="1195" t="s">
        <v>2691</v>
      </c>
      <c r="C190" s="1189" t="s">
        <v>563</v>
      </c>
      <c r="D190" s="1187">
        <v>3</v>
      </c>
      <c r="E190" s="1190">
        <v>1900</v>
      </c>
      <c r="F190" s="1190">
        <f t="shared" si="9"/>
        <v>5700</v>
      </c>
      <c r="G190" s="1190">
        <v>350</v>
      </c>
      <c r="H190" s="1190">
        <f t="shared" si="7"/>
        <v>1050</v>
      </c>
    </row>
    <row r="191" spans="1:8" ht="15" customHeight="1" thickBot="1" x14ac:dyDescent="0.4">
      <c r="A191" s="1187">
        <v>187</v>
      </c>
      <c r="B191" s="1195" t="s">
        <v>2692</v>
      </c>
      <c r="C191" s="1189" t="s">
        <v>563</v>
      </c>
      <c r="D191" s="1187">
        <v>23</v>
      </c>
      <c r="E191" s="1190">
        <v>430</v>
      </c>
      <c r="F191" s="1190">
        <f t="shared" si="9"/>
        <v>9890</v>
      </c>
      <c r="G191" s="1190">
        <v>190</v>
      </c>
      <c r="H191" s="1190">
        <f t="shared" si="7"/>
        <v>4370</v>
      </c>
    </row>
    <row r="192" spans="1:8" ht="15" customHeight="1" thickBot="1" x14ac:dyDescent="0.4">
      <c r="A192" s="1187">
        <v>188</v>
      </c>
      <c r="B192" s="1195" t="s">
        <v>2693</v>
      </c>
      <c r="C192" s="1189" t="s">
        <v>563</v>
      </c>
      <c r="D192" s="1187">
        <v>3</v>
      </c>
      <c r="E192" s="1190">
        <v>1700</v>
      </c>
      <c r="F192" s="1190">
        <f t="shared" si="9"/>
        <v>5100</v>
      </c>
      <c r="G192" s="1190">
        <v>1100</v>
      </c>
      <c r="H192" s="1190">
        <f t="shared" si="7"/>
        <v>3300</v>
      </c>
    </row>
    <row r="193" spans="1:8" ht="15" customHeight="1" thickBot="1" x14ac:dyDescent="0.4">
      <c r="A193" s="1187">
        <v>189</v>
      </c>
      <c r="B193" s="1195" t="s">
        <v>2694</v>
      </c>
      <c r="C193" s="1189" t="s">
        <v>563</v>
      </c>
      <c r="D193" s="1187">
        <v>9</v>
      </c>
      <c r="E193" s="1190">
        <v>425</v>
      </c>
      <c r="F193" s="1190">
        <f t="shared" si="9"/>
        <v>3825</v>
      </c>
      <c r="G193" s="1190">
        <v>280</v>
      </c>
      <c r="H193" s="1190">
        <f t="shared" si="7"/>
        <v>2520</v>
      </c>
    </row>
    <row r="194" spans="1:8" ht="15" customHeight="1" thickBot="1" x14ac:dyDescent="0.4">
      <c r="A194" s="1187">
        <v>190</v>
      </c>
      <c r="B194" s="1195" t="s">
        <v>2695</v>
      </c>
      <c r="C194" s="1189" t="s">
        <v>563</v>
      </c>
      <c r="D194" s="1187">
        <v>8</v>
      </c>
      <c r="E194" s="1190">
        <v>295</v>
      </c>
      <c r="F194" s="1190">
        <f t="shared" si="9"/>
        <v>2360</v>
      </c>
      <c r="G194" s="1190">
        <v>250</v>
      </c>
      <c r="H194" s="1190">
        <f t="shared" si="7"/>
        <v>2000</v>
      </c>
    </row>
    <row r="195" spans="1:8" ht="15" customHeight="1" thickBot="1" x14ac:dyDescent="0.4">
      <c r="A195" s="1187">
        <v>191</v>
      </c>
      <c r="B195" s="1195" t="s">
        <v>2696</v>
      </c>
      <c r="C195" s="1189" t="s">
        <v>563</v>
      </c>
      <c r="D195" s="1187">
        <v>7</v>
      </c>
      <c r="E195" s="1190">
        <v>73</v>
      </c>
      <c r="F195" s="1190">
        <f t="shared" si="9"/>
        <v>511</v>
      </c>
      <c r="G195" s="1190">
        <v>125</v>
      </c>
      <c r="H195" s="1190">
        <f t="shared" si="7"/>
        <v>875</v>
      </c>
    </row>
    <row r="196" spans="1:8" ht="15" customHeight="1" thickBot="1" x14ac:dyDescent="0.4">
      <c r="A196" s="1187">
        <v>192</v>
      </c>
      <c r="B196" s="1195" t="s">
        <v>2697</v>
      </c>
      <c r="C196" s="1189" t="s">
        <v>563</v>
      </c>
      <c r="D196" s="1187">
        <v>14</v>
      </c>
      <c r="E196" s="1190">
        <v>5200</v>
      </c>
      <c r="F196" s="1190">
        <f t="shared" si="9"/>
        <v>72800</v>
      </c>
      <c r="G196" s="1190">
        <v>1700</v>
      </c>
      <c r="H196" s="1190">
        <f t="shared" si="7"/>
        <v>23800</v>
      </c>
    </row>
    <row r="197" spans="1:8" ht="15" customHeight="1" thickBot="1" x14ac:dyDescent="0.4">
      <c r="A197" s="1187">
        <v>193</v>
      </c>
      <c r="B197" s="1195" t="s">
        <v>2698</v>
      </c>
      <c r="C197" s="1189" t="s">
        <v>563</v>
      </c>
      <c r="D197" s="1187">
        <v>15</v>
      </c>
      <c r="E197" s="1190">
        <v>267</v>
      </c>
      <c r="F197" s="1190">
        <f t="shared" si="9"/>
        <v>4005</v>
      </c>
      <c r="G197" s="1190">
        <v>2800</v>
      </c>
      <c r="H197" s="1190">
        <f t="shared" si="7"/>
        <v>42000</v>
      </c>
    </row>
    <row r="198" spans="1:8" ht="15" customHeight="1" thickBot="1" x14ac:dyDescent="0.4">
      <c r="A198" s="1187">
        <v>194</v>
      </c>
      <c r="B198" s="1195" t="s">
        <v>1510</v>
      </c>
      <c r="C198" s="1189" t="s">
        <v>563</v>
      </c>
      <c r="D198" s="1187">
        <v>1</v>
      </c>
      <c r="E198" s="1190">
        <v>8000</v>
      </c>
      <c r="F198" s="1190">
        <f>E198*D198</f>
        <v>8000</v>
      </c>
      <c r="G198" s="1190">
        <v>7000</v>
      </c>
      <c r="H198" s="1190">
        <f t="shared" ref="H198:H256" si="10">G198*D198</f>
        <v>7000</v>
      </c>
    </row>
    <row r="199" spans="1:8" ht="15" customHeight="1" thickBot="1" x14ac:dyDescent="0.4">
      <c r="A199" s="1187">
        <v>195</v>
      </c>
      <c r="B199" s="1195" t="s">
        <v>2699</v>
      </c>
      <c r="C199" s="1189" t="s">
        <v>563</v>
      </c>
      <c r="D199" s="1187">
        <v>2</v>
      </c>
      <c r="E199" s="1190">
        <v>590</v>
      </c>
      <c r="F199" s="1190">
        <f t="shared" si="9"/>
        <v>1180</v>
      </c>
      <c r="G199" s="1190">
        <v>475</v>
      </c>
      <c r="H199" s="1190">
        <f t="shared" si="10"/>
        <v>950</v>
      </c>
    </row>
    <row r="200" spans="1:8" ht="15" customHeight="1" thickBot="1" x14ac:dyDescent="0.4">
      <c r="A200" s="1187">
        <v>196</v>
      </c>
      <c r="B200" s="1195" t="s">
        <v>2700</v>
      </c>
      <c r="C200" s="1192" t="s">
        <v>563</v>
      </c>
      <c r="D200" s="1192">
        <v>13</v>
      </c>
      <c r="E200" s="1190">
        <v>620</v>
      </c>
      <c r="F200" s="1190">
        <f t="shared" si="9"/>
        <v>8060</v>
      </c>
      <c r="G200" s="1190">
        <v>660</v>
      </c>
      <c r="H200" s="1190">
        <f t="shared" si="10"/>
        <v>8580</v>
      </c>
    </row>
    <row r="201" spans="1:8" ht="15" customHeight="1" thickBot="1" x14ac:dyDescent="0.4">
      <c r="A201" s="1187">
        <v>197</v>
      </c>
      <c r="B201" s="1195" t="s">
        <v>2701</v>
      </c>
      <c r="C201" s="1192" t="s">
        <v>563</v>
      </c>
      <c r="D201" s="1192">
        <v>26</v>
      </c>
      <c r="E201" s="1190">
        <v>870</v>
      </c>
      <c r="F201" s="1190">
        <f t="shared" si="9"/>
        <v>22620</v>
      </c>
      <c r="G201" s="1190">
        <v>1000</v>
      </c>
      <c r="H201" s="1190">
        <f t="shared" si="10"/>
        <v>26000</v>
      </c>
    </row>
    <row r="202" spans="1:8" ht="15" customHeight="1" thickBot="1" x14ac:dyDescent="0.4">
      <c r="A202" s="1187">
        <v>198</v>
      </c>
      <c r="B202" s="1195" t="s">
        <v>2702</v>
      </c>
      <c r="C202" s="1189" t="s">
        <v>563</v>
      </c>
      <c r="D202" s="1187">
        <v>2</v>
      </c>
      <c r="E202" s="1190">
        <v>1100</v>
      </c>
      <c r="F202" s="1190">
        <f>E202*D202</f>
        <v>2200</v>
      </c>
      <c r="G202" s="1190">
        <v>950</v>
      </c>
      <c r="H202" s="1190">
        <f t="shared" si="10"/>
        <v>1900</v>
      </c>
    </row>
    <row r="203" spans="1:8" ht="15" customHeight="1" thickBot="1" x14ac:dyDescent="0.4">
      <c r="A203" s="1187">
        <v>199</v>
      </c>
      <c r="B203" s="1195" t="s">
        <v>2703</v>
      </c>
      <c r="C203" s="1189" t="s">
        <v>563</v>
      </c>
      <c r="D203" s="1187">
        <v>3</v>
      </c>
      <c r="E203" s="1190">
        <v>1130</v>
      </c>
      <c r="F203" s="1190">
        <f t="shared" ref="F203:F219" si="11">E203*D203</f>
        <v>3390</v>
      </c>
      <c r="G203" s="1190">
        <v>725</v>
      </c>
      <c r="H203" s="1190">
        <f t="shared" si="10"/>
        <v>2175</v>
      </c>
    </row>
    <row r="204" spans="1:8" ht="15" customHeight="1" thickBot="1" x14ac:dyDescent="0.4">
      <c r="A204" s="1187">
        <v>200</v>
      </c>
      <c r="B204" s="1195" t="s">
        <v>2704</v>
      </c>
      <c r="C204" s="1189" t="s">
        <v>571</v>
      </c>
      <c r="D204" s="1187">
        <v>100</v>
      </c>
      <c r="E204" s="1190">
        <v>0.8</v>
      </c>
      <c r="F204" s="1190">
        <f t="shared" si="11"/>
        <v>80</v>
      </c>
      <c r="G204" s="1190">
        <v>0.9</v>
      </c>
      <c r="H204" s="1190">
        <f t="shared" si="10"/>
        <v>90</v>
      </c>
    </row>
    <row r="205" spans="1:8" ht="15" customHeight="1" thickBot="1" x14ac:dyDescent="0.4">
      <c r="A205" s="1187">
        <v>201</v>
      </c>
      <c r="B205" s="1195" t="s">
        <v>2705</v>
      </c>
      <c r="C205" s="1189" t="s">
        <v>571</v>
      </c>
      <c r="D205" s="1191">
        <v>8829</v>
      </c>
      <c r="E205" s="1190">
        <v>1.25</v>
      </c>
      <c r="F205" s="1190">
        <f t="shared" si="11"/>
        <v>11036.25</v>
      </c>
      <c r="G205" s="1190">
        <v>1.1000000000000001</v>
      </c>
      <c r="H205" s="1190">
        <f t="shared" si="10"/>
        <v>9711.9000000000015</v>
      </c>
    </row>
    <row r="206" spans="1:8" ht="15" customHeight="1" thickBot="1" x14ac:dyDescent="0.4">
      <c r="A206" s="1187">
        <v>202</v>
      </c>
      <c r="B206" s="1195" t="s">
        <v>2706</v>
      </c>
      <c r="C206" s="1189" t="s">
        <v>571</v>
      </c>
      <c r="D206" s="1191">
        <v>5240</v>
      </c>
      <c r="E206" s="1190">
        <v>1.6</v>
      </c>
      <c r="F206" s="1190">
        <f t="shared" si="11"/>
        <v>8384</v>
      </c>
      <c r="G206" s="1190">
        <v>1.5</v>
      </c>
      <c r="H206" s="1190">
        <f t="shared" si="10"/>
        <v>7860</v>
      </c>
    </row>
    <row r="207" spans="1:8" ht="15" customHeight="1" thickBot="1" x14ac:dyDescent="0.4">
      <c r="A207" s="1187">
        <v>203</v>
      </c>
      <c r="B207" s="1195" t="s">
        <v>2707</v>
      </c>
      <c r="C207" s="1189" t="s">
        <v>571</v>
      </c>
      <c r="D207" s="1191">
        <v>4570</v>
      </c>
      <c r="E207" s="1190">
        <v>2.7</v>
      </c>
      <c r="F207" s="1190">
        <f t="shared" si="11"/>
        <v>12339</v>
      </c>
      <c r="G207" s="1190">
        <v>2.5</v>
      </c>
      <c r="H207" s="1190">
        <f t="shared" si="10"/>
        <v>11425</v>
      </c>
    </row>
    <row r="208" spans="1:8" ht="15" customHeight="1" thickBot="1" x14ac:dyDescent="0.4">
      <c r="A208" s="1187">
        <v>204</v>
      </c>
      <c r="B208" s="1195" t="s">
        <v>2708</v>
      </c>
      <c r="C208" s="1189" t="s">
        <v>571</v>
      </c>
      <c r="D208" s="1191">
        <v>14294</v>
      </c>
      <c r="E208" s="1190">
        <v>3.75</v>
      </c>
      <c r="F208" s="1190">
        <f t="shared" si="11"/>
        <v>53602.5</v>
      </c>
      <c r="G208" s="1190">
        <v>3.75</v>
      </c>
      <c r="H208" s="1190">
        <f t="shared" si="10"/>
        <v>53602.5</v>
      </c>
    </row>
    <row r="209" spans="1:8" ht="15" customHeight="1" thickBot="1" x14ac:dyDescent="0.4">
      <c r="A209" s="1187">
        <v>205</v>
      </c>
      <c r="B209" s="1195" t="s">
        <v>2709</v>
      </c>
      <c r="C209" s="1189" t="s">
        <v>571</v>
      </c>
      <c r="D209" s="1191">
        <v>3005</v>
      </c>
      <c r="E209" s="1190">
        <v>10.25</v>
      </c>
      <c r="F209" s="1190">
        <f t="shared" si="11"/>
        <v>30801.25</v>
      </c>
      <c r="G209" s="1190">
        <v>6.75</v>
      </c>
      <c r="H209" s="1190">
        <f t="shared" si="10"/>
        <v>20283.75</v>
      </c>
    </row>
    <row r="210" spans="1:8" ht="15" customHeight="1" thickBot="1" x14ac:dyDescent="0.4">
      <c r="A210" s="1187">
        <v>206</v>
      </c>
      <c r="B210" s="1195" t="s">
        <v>2710</v>
      </c>
      <c r="C210" s="1189" t="s">
        <v>571</v>
      </c>
      <c r="D210" s="1191">
        <v>9010</v>
      </c>
      <c r="E210" s="1190">
        <v>5.4</v>
      </c>
      <c r="F210" s="1190">
        <f t="shared" si="11"/>
        <v>48654</v>
      </c>
      <c r="G210" s="1190">
        <v>5.75</v>
      </c>
      <c r="H210" s="1190">
        <f t="shared" si="10"/>
        <v>51807.5</v>
      </c>
    </row>
    <row r="211" spans="1:8" ht="15" customHeight="1" thickBot="1" x14ac:dyDescent="0.4">
      <c r="A211" s="1187">
        <v>207</v>
      </c>
      <c r="B211" s="1195" t="s">
        <v>2711</v>
      </c>
      <c r="C211" s="1189" t="s">
        <v>571</v>
      </c>
      <c r="D211" s="1191">
        <v>2449</v>
      </c>
      <c r="E211" s="1190">
        <v>2.15</v>
      </c>
      <c r="F211" s="1190">
        <f t="shared" si="11"/>
        <v>5265.3499999999995</v>
      </c>
      <c r="G211" s="1190">
        <v>9.25</v>
      </c>
      <c r="H211" s="1190">
        <f t="shared" si="10"/>
        <v>22653.25</v>
      </c>
    </row>
    <row r="212" spans="1:8" ht="15" customHeight="1" thickBot="1" x14ac:dyDescent="0.4">
      <c r="A212" s="1187">
        <v>208</v>
      </c>
      <c r="B212" s="1195" t="s">
        <v>2712</v>
      </c>
      <c r="C212" s="1189" t="s">
        <v>571</v>
      </c>
      <c r="D212" s="1191">
        <v>5368</v>
      </c>
      <c r="E212" s="1190">
        <v>3.55</v>
      </c>
      <c r="F212" s="1190">
        <f t="shared" si="11"/>
        <v>19056.399999999998</v>
      </c>
      <c r="G212" s="1190">
        <v>12.26</v>
      </c>
      <c r="H212" s="1190">
        <f t="shared" si="10"/>
        <v>65811.679999999993</v>
      </c>
    </row>
    <row r="213" spans="1:8" ht="15" customHeight="1" thickBot="1" x14ac:dyDescent="0.4">
      <c r="A213" s="1187">
        <v>209</v>
      </c>
      <c r="B213" s="1195" t="s">
        <v>2713</v>
      </c>
      <c r="C213" s="1189" t="s">
        <v>571</v>
      </c>
      <c r="D213" s="1187">
        <v>470</v>
      </c>
      <c r="E213" s="1190">
        <v>4.05</v>
      </c>
      <c r="F213" s="1196">
        <f t="shared" si="11"/>
        <v>1903.5</v>
      </c>
      <c r="G213" s="1196">
        <v>13.25</v>
      </c>
      <c r="H213" s="1196">
        <f t="shared" si="10"/>
        <v>6227.5</v>
      </c>
    </row>
    <row r="214" spans="1:8" ht="15" customHeight="1" thickBot="1" x14ac:dyDescent="0.4">
      <c r="A214" s="1187">
        <v>210</v>
      </c>
      <c r="B214" s="1195" t="s">
        <v>2714</v>
      </c>
      <c r="C214" s="1189" t="s">
        <v>571</v>
      </c>
      <c r="D214" s="1187">
        <v>15250</v>
      </c>
      <c r="E214" s="1190">
        <v>7.25</v>
      </c>
      <c r="F214" s="1196">
        <f>E214*D214</f>
        <v>110562.5</v>
      </c>
      <c r="G214" s="1196">
        <v>13</v>
      </c>
      <c r="H214" s="1196">
        <f>G214*D214</f>
        <v>198250</v>
      </c>
    </row>
    <row r="215" spans="1:8" ht="15" customHeight="1" thickBot="1" x14ac:dyDescent="0.4">
      <c r="A215" s="1187">
        <v>211</v>
      </c>
      <c r="B215" s="1195" t="s">
        <v>2715</v>
      </c>
      <c r="C215" s="1189" t="s">
        <v>571</v>
      </c>
      <c r="D215" s="1187">
        <v>60</v>
      </c>
      <c r="E215" s="1190">
        <v>11</v>
      </c>
      <c r="F215" s="1196">
        <f t="shared" si="11"/>
        <v>660</v>
      </c>
      <c r="G215" s="1196">
        <v>16</v>
      </c>
      <c r="H215" s="1196">
        <f t="shared" si="10"/>
        <v>960</v>
      </c>
    </row>
    <row r="216" spans="1:8" ht="15" customHeight="1" thickBot="1" x14ac:dyDescent="0.4">
      <c r="A216" s="1187">
        <v>212</v>
      </c>
      <c r="B216" s="1195" t="s">
        <v>2716</v>
      </c>
      <c r="C216" s="1189" t="s">
        <v>563</v>
      </c>
      <c r="D216" s="1187">
        <v>98</v>
      </c>
      <c r="E216" s="1190">
        <v>1025</v>
      </c>
      <c r="F216" s="1196">
        <f t="shared" si="11"/>
        <v>100450</v>
      </c>
      <c r="G216" s="1196">
        <v>925</v>
      </c>
      <c r="H216" s="1196">
        <f t="shared" si="10"/>
        <v>90650</v>
      </c>
    </row>
    <row r="217" spans="1:8" ht="15" customHeight="1" thickBot="1" x14ac:dyDescent="0.4">
      <c r="A217" s="1187">
        <v>213</v>
      </c>
      <c r="B217" s="1195" t="s">
        <v>2717</v>
      </c>
      <c r="C217" s="1189" t="s">
        <v>563</v>
      </c>
      <c r="D217" s="1187">
        <v>2</v>
      </c>
      <c r="E217" s="1190">
        <v>650</v>
      </c>
      <c r="F217" s="1190">
        <f t="shared" si="11"/>
        <v>1300</v>
      </c>
      <c r="G217" s="1190">
        <v>1200</v>
      </c>
      <c r="H217" s="1190">
        <f t="shared" si="10"/>
        <v>2400</v>
      </c>
    </row>
    <row r="218" spans="1:8" ht="15" customHeight="1" thickBot="1" x14ac:dyDescent="0.4">
      <c r="A218" s="1187">
        <v>214</v>
      </c>
      <c r="B218" s="1197" t="s">
        <v>2718</v>
      </c>
      <c r="C218" s="1198" t="s">
        <v>563</v>
      </c>
      <c r="D218" s="1199">
        <v>1</v>
      </c>
      <c r="E218" s="1190">
        <v>5200</v>
      </c>
      <c r="F218" s="1190">
        <f t="shared" si="11"/>
        <v>5200</v>
      </c>
      <c r="G218" s="1190">
        <v>4800</v>
      </c>
      <c r="H218" s="1190">
        <f t="shared" si="10"/>
        <v>4800</v>
      </c>
    </row>
    <row r="219" spans="1:8" ht="15" customHeight="1" thickBot="1" x14ac:dyDescent="0.4">
      <c r="A219" s="1187">
        <v>215</v>
      </c>
      <c r="B219" s="1200" t="s">
        <v>2719</v>
      </c>
      <c r="C219" s="1201" t="s">
        <v>563</v>
      </c>
      <c r="D219" s="1199">
        <v>1</v>
      </c>
      <c r="E219" s="1190">
        <v>2200</v>
      </c>
      <c r="F219" s="1190">
        <f t="shared" si="11"/>
        <v>2200</v>
      </c>
      <c r="G219" s="1190">
        <v>1400</v>
      </c>
      <c r="H219" s="1190">
        <f t="shared" si="10"/>
        <v>1400</v>
      </c>
    </row>
    <row r="220" spans="1:8" ht="15" customHeight="1" thickBot="1" x14ac:dyDescent="0.4">
      <c r="A220" s="1187">
        <v>216</v>
      </c>
      <c r="B220" s="1195" t="s">
        <v>2720</v>
      </c>
      <c r="C220" s="1202" t="s">
        <v>563</v>
      </c>
      <c r="D220" s="1199">
        <v>1</v>
      </c>
      <c r="E220" s="1190">
        <v>267</v>
      </c>
      <c r="F220" s="1190">
        <f>E220*D220</f>
        <v>267</v>
      </c>
      <c r="G220" s="1190">
        <v>250</v>
      </c>
      <c r="H220" s="1190">
        <f t="shared" si="10"/>
        <v>250</v>
      </c>
    </row>
    <row r="221" spans="1:8" ht="15" customHeight="1" thickBot="1" x14ac:dyDescent="0.4">
      <c r="A221" s="1187">
        <v>217</v>
      </c>
      <c r="B221" s="1195" t="s">
        <v>2721</v>
      </c>
      <c r="C221" s="1202" t="s">
        <v>571</v>
      </c>
      <c r="D221" s="1199">
        <v>60</v>
      </c>
      <c r="E221" s="1190">
        <v>3</v>
      </c>
      <c r="F221" s="1190">
        <f t="shared" ref="F221:F247" si="12">E221*D221</f>
        <v>180</v>
      </c>
      <c r="G221" s="1190">
        <v>13</v>
      </c>
      <c r="H221" s="1190">
        <f t="shared" si="10"/>
        <v>780</v>
      </c>
    </row>
    <row r="222" spans="1:8" ht="15" customHeight="1" thickBot="1" x14ac:dyDescent="0.4">
      <c r="A222" s="1187">
        <v>218</v>
      </c>
      <c r="B222" s="1195" t="s">
        <v>2722</v>
      </c>
      <c r="C222" s="1203" t="s">
        <v>571</v>
      </c>
      <c r="D222" s="1204">
        <v>300</v>
      </c>
      <c r="E222" s="1190">
        <v>5</v>
      </c>
      <c r="F222" s="1190">
        <f t="shared" si="12"/>
        <v>1500</v>
      </c>
      <c r="G222" s="1190">
        <v>5.75</v>
      </c>
      <c r="H222" s="1190">
        <f t="shared" si="10"/>
        <v>1725</v>
      </c>
    </row>
    <row r="223" spans="1:8" ht="15" customHeight="1" thickBot="1" x14ac:dyDescent="0.4">
      <c r="A223" s="1187">
        <v>219</v>
      </c>
      <c r="B223" s="1195" t="s">
        <v>2723</v>
      </c>
      <c r="C223" s="1203" t="s">
        <v>571</v>
      </c>
      <c r="D223" s="1204">
        <v>25</v>
      </c>
      <c r="E223" s="1190">
        <v>20</v>
      </c>
      <c r="F223" s="1190">
        <f t="shared" si="12"/>
        <v>500</v>
      </c>
      <c r="G223" s="1190">
        <v>21</v>
      </c>
      <c r="H223" s="1190">
        <f t="shared" si="10"/>
        <v>525</v>
      </c>
    </row>
    <row r="224" spans="1:8" ht="15" customHeight="1" thickBot="1" x14ac:dyDescent="0.4">
      <c r="A224" s="1187">
        <v>220</v>
      </c>
      <c r="B224" s="1195" t="s">
        <v>2724</v>
      </c>
      <c r="C224" s="1203" t="s">
        <v>571</v>
      </c>
      <c r="D224" s="1204">
        <v>180</v>
      </c>
      <c r="E224" s="1190">
        <v>25</v>
      </c>
      <c r="F224" s="1190">
        <f t="shared" si="12"/>
        <v>4500</v>
      </c>
      <c r="G224" s="1190">
        <v>9</v>
      </c>
      <c r="H224" s="1190">
        <f t="shared" si="10"/>
        <v>1620</v>
      </c>
    </row>
    <row r="225" spans="1:8" ht="15" customHeight="1" thickBot="1" x14ac:dyDescent="0.4">
      <c r="A225" s="1187">
        <v>221</v>
      </c>
      <c r="B225" s="1195" t="s">
        <v>2725</v>
      </c>
      <c r="C225" s="1205" t="s">
        <v>571</v>
      </c>
      <c r="D225" s="1199">
        <v>160</v>
      </c>
      <c r="E225" s="1190">
        <v>9</v>
      </c>
      <c r="F225" s="1190">
        <f t="shared" si="12"/>
        <v>1440</v>
      </c>
      <c r="G225" s="1190">
        <v>21</v>
      </c>
      <c r="H225" s="1190">
        <f t="shared" si="10"/>
        <v>3360</v>
      </c>
    </row>
    <row r="226" spans="1:8" ht="15" customHeight="1" thickBot="1" x14ac:dyDescent="0.4">
      <c r="A226" s="1187" t="s">
        <v>2726</v>
      </c>
      <c r="B226" s="1206" t="s">
        <v>2727</v>
      </c>
      <c r="C226" s="1205" t="s">
        <v>563</v>
      </c>
      <c r="D226" s="1199">
        <v>12</v>
      </c>
      <c r="E226" s="1190">
        <v>900</v>
      </c>
      <c r="F226" s="1190">
        <f t="shared" si="12"/>
        <v>10800</v>
      </c>
      <c r="G226" s="1190">
        <v>1500</v>
      </c>
      <c r="H226" s="1190">
        <f t="shared" si="10"/>
        <v>18000</v>
      </c>
    </row>
    <row r="227" spans="1:8" ht="15" customHeight="1" thickBot="1" x14ac:dyDescent="0.4">
      <c r="A227" s="1187" t="s">
        <v>2728</v>
      </c>
      <c r="B227" s="1206" t="s">
        <v>2729</v>
      </c>
      <c r="C227" s="1205" t="s">
        <v>563</v>
      </c>
      <c r="D227" s="1199">
        <v>2</v>
      </c>
      <c r="E227" s="1190">
        <v>850</v>
      </c>
      <c r="F227" s="1190">
        <f t="shared" si="12"/>
        <v>1700</v>
      </c>
      <c r="G227" s="1190">
        <v>1500</v>
      </c>
      <c r="H227" s="1190">
        <f t="shared" si="10"/>
        <v>3000</v>
      </c>
    </row>
    <row r="228" spans="1:8" ht="15" customHeight="1" thickBot="1" x14ac:dyDescent="0.4">
      <c r="A228" s="1187" t="s">
        <v>2730</v>
      </c>
      <c r="B228" s="1206" t="s">
        <v>2731</v>
      </c>
      <c r="C228" s="1205" t="s">
        <v>563</v>
      </c>
      <c r="D228" s="1199">
        <v>3</v>
      </c>
      <c r="E228" s="1190">
        <v>900</v>
      </c>
      <c r="F228" s="1190">
        <f t="shared" si="12"/>
        <v>2700</v>
      </c>
      <c r="G228" s="1190">
        <v>1500</v>
      </c>
      <c r="H228" s="1190">
        <f t="shared" si="10"/>
        <v>4500</v>
      </c>
    </row>
    <row r="229" spans="1:8" ht="15" customHeight="1" thickBot="1" x14ac:dyDescent="0.4">
      <c r="A229" s="1187">
        <v>223</v>
      </c>
      <c r="B229" s="1206" t="s">
        <v>2732</v>
      </c>
      <c r="C229" s="1205" t="s">
        <v>563</v>
      </c>
      <c r="D229" s="1199">
        <v>17</v>
      </c>
      <c r="E229" s="1190">
        <v>2400</v>
      </c>
      <c r="F229" s="1190">
        <f t="shared" si="12"/>
        <v>40800</v>
      </c>
      <c r="G229" s="1190">
        <v>1200</v>
      </c>
      <c r="H229" s="1190">
        <f t="shared" si="10"/>
        <v>20400</v>
      </c>
    </row>
    <row r="230" spans="1:8" ht="15" customHeight="1" thickBot="1" x14ac:dyDescent="0.4">
      <c r="A230" s="1187">
        <v>224</v>
      </c>
      <c r="B230" s="1206" t="s">
        <v>2733</v>
      </c>
      <c r="C230" s="1205" t="s">
        <v>563</v>
      </c>
      <c r="D230" s="1199">
        <v>17</v>
      </c>
      <c r="E230" s="1190">
        <v>1700</v>
      </c>
      <c r="F230" s="1190">
        <f t="shared" si="12"/>
        <v>28900</v>
      </c>
      <c r="G230" s="1190">
        <v>2000</v>
      </c>
      <c r="H230" s="1190">
        <f t="shared" si="10"/>
        <v>34000</v>
      </c>
    </row>
    <row r="231" spans="1:8" ht="15" customHeight="1" thickBot="1" x14ac:dyDescent="0.4">
      <c r="A231" s="1187">
        <v>225</v>
      </c>
      <c r="B231" s="1206" t="s">
        <v>2734</v>
      </c>
      <c r="C231" s="1205" t="s">
        <v>563</v>
      </c>
      <c r="D231" s="1199">
        <v>8</v>
      </c>
      <c r="E231" s="1190">
        <v>2700</v>
      </c>
      <c r="F231" s="1190">
        <f t="shared" si="12"/>
        <v>21600</v>
      </c>
      <c r="G231" s="1190">
        <v>1400</v>
      </c>
      <c r="H231" s="1190">
        <f t="shared" si="10"/>
        <v>11200</v>
      </c>
    </row>
    <row r="232" spans="1:8" ht="15" customHeight="1" thickBot="1" x14ac:dyDescent="0.4">
      <c r="A232" s="1187">
        <v>226</v>
      </c>
      <c r="B232" s="1206" t="s">
        <v>2735</v>
      </c>
      <c r="C232" s="1205" t="s">
        <v>563</v>
      </c>
      <c r="D232" s="1199">
        <v>8</v>
      </c>
      <c r="E232" s="1190">
        <v>1100</v>
      </c>
      <c r="F232" s="1190">
        <f t="shared" si="12"/>
        <v>8800</v>
      </c>
      <c r="G232" s="1190">
        <v>1800</v>
      </c>
      <c r="H232" s="1190">
        <f t="shared" si="10"/>
        <v>14400</v>
      </c>
    </row>
    <row r="233" spans="1:8" ht="15" customHeight="1" thickBot="1" x14ac:dyDescent="0.4">
      <c r="A233" s="1187">
        <v>227</v>
      </c>
      <c r="B233" s="1188" t="s">
        <v>2736</v>
      </c>
      <c r="C233" s="1189" t="s">
        <v>563</v>
      </c>
      <c r="D233" s="1187">
        <v>230</v>
      </c>
      <c r="E233" s="1190">
        <v>51</v>
      </c>
      <c r="F233" s="1190">
        <f t="shared" si="12"/>
        <v>11730</v>
      </c>
      <c r="G233" s="1190">
        <v>43</v>
      </c>
      <c r="H233" s="1190">
        <f t="shared" si="10"/>
        <v>9890</v>
      </c>
    </row>
    <row r="234" spans="1:8" ht="15" customHeight="1" thickBot="1" x14ac:dyDescent="0.4">
      <c r="A234" s="1187">
        <v>228</v>
      </c>
      <c r="B234" s="1195" t="s">
        <v>2737</v>
      </c>
      <c r="C234" s="1189" t="s">
        <v>563</v>
      </c>
      <c r="D234" s="1187">
        <v>1</v>
      </c>
      <c r="E234" s="1190">
        <v>12000</v>
      </c>
      <c r="F234" s="1190">
        <f t="shared" si="12"/>
        <v>12000</v>
      </c>
      <c r="G234" s="1190">
        <v>6500</v>
      </c>
      <c r="H234" s="1190">
        <f t="shared" si="10"/>
        <v>6500</v>
      </c>
    </row>
    <row r="235" spans="1:8" ht="15" customHeight="1" thickBot="1" x14ac:dyDescent="0.4">
      <c r="A235" s="1187">
        <v>229</v>
      </c>
      <c r="B235" s="1195" t="s">
        <v>2738</v>
      </c>
      <c r="C235" s="1189" t="s">
        <v>563</v>
      </c>
      <c r="D235" s="1187">
        <v>1</v>
      </c>
      <c r="E235" s="1190">
        <v>3800</v>
      </c>
      <c r="F235" s="1190">
        <f t="shared" si="12"/>
        <v>3800</v>
      </c>
      <c r="G235" s="1190">
        <v>7500</v>
      </c>
      <c r="H235" s="1190">
        <f t="shared" si="10"/>
        <v>7500</v>
      </c>
    </row>
    <row r="236" spans="1:8" ht="15" customHeight="1" thickBot="1" x14ac:dyDescent="0.4">
      <c r="A236" s="1187">
        <v>230</v>
      </c>
      <c r="B236" s="1195" t="s">
        <v>2739</v>
      </c>
      <c r="C236" s="1189" t="s">
        <v>563</v>
      </c>
      <c r="D236" s="1187">
        <v>1</v>
      </c>
      <c r="E236" s="1190">
        <v>3400</v>
      </c>
      <c r="F236" s="1190">
        <f t="shared" si="12"/>
        <v>3400</v>
      </c>
      <c r="G236" s="1190">
        <v>380</v>
      </c>
      <c r="H236" s="1190">
        <f t="shared" si="10"/>
        <v>380</v>
      </c>
    </row>
    <row r="237" spans="1:8" ht="15" customHeight="1" thickBot="1" x14ac:dyDescent="0.4">
      <c r="A237" s="1187">
        <v>231</v>
      </c>
      <c r="B237" s="1195" t="s">
        <v>1706</v>
      </c>
      <c r="C237" s="1189" t="s">
        <v>563</v>
      </c>
      <c r="D237" s="1187">
        <v>1</v>
      </c>
      <c r="E237" s="1190">
        <v>8100</v>
      </c>
      <c r="F237" s="1190">
        <f t="shared" si="12"/>
        <v>8100</v>
      </c>
      <c r="G237" s="1190">
        <v>1900</v>
      </c>
      <c r="H237" s="1190">
        <f t="shared" si="10"/>
        <v>1900</v>
      </c>
    </row>
    <row r="238" spans="1:8" ht="15" customHeight="1" thickBot="1" x14ac:dyDescent="0.4">
      <c r="A238" s="1187">
        <v>232</v>
      </c>
      <c r="B238" s="1195" t="s">
        <v>2198</v>
      </c>
      <c r="C238" s="1189" t="s">
        <v>2740</v>
      </c>
      <c r="D238" s="1187">
        <v>2</v>
      </c>
      <c r="E238" s="1190">
        <v>8100</v>
      </c>
      <c r="F238" s="1190">
        <f t="shared" si="12"/>
        <v>16200</v>
      </c>
      <c r="G238" s="1190">
        <v>600</v>
      </c>
      <c r="H238" s="1190">
        <f t="shared" si="10"/>
        <v>1200</v>
      </c>
    </row>
    <row r="239" spans="1:8" ht="15" customHeight="1" thickBot="1" x14ac:dyDescent="0.4">
      <c r="A239" s="1187">
        <v>233</v>
      </c>
      <c r="B239" s="1195" t="s">
        <v>2741</v>
      </c>
      <c r="C239" s="1189" t="s">
        <v>563</v>
      </c>
      <c r="D239" s="1187">
        <v>25</v>
      </c>
      <c r="E239" s="1190">
        <v>215</v>
      </c>
      <c r="F239" s="1190">
        <f t="shared" si="12"/>
        <v>5375</v>
      </c>
      <c r="G239" s="1190">
        <v>250</v>
      </c>
      <c r="H239" s="1190">
        <f t="shared" si="10"/>
        <v>6250</v>
      </c>
    </row>
    <row r="240" spans="1:8" ht="15" customHeight="1" thickBot="1" x14ac:dyDescent="0.4">
      <c r="A240" s="1187">
        <v>234</v>
      </c>
      <c r="B240" s="1195" t="s">
        <v>2742</v>
      </c>
      <c r="C240" s="1189" t="s">
        <v>563</v>
      </c>
      <c r="D240" s="1187">
        <v>14</v>
      </c>
      <c r="E240" s="1190">
        <v>250</v>
      </c>
      <c r="F240" s="1190">
        <f t="shared" si="12"/>
        <v>3500</v>
      </c>
      <c r="G240" s="1190">
        <v>260</v>
      </c>
      <c r="H240" s="1190">
        <f t="shared" si="10"/>
        <v>3640</v>
      </c>
    </row>
    <row r="241" spans="1:8" ht="15" customHeight="1" thickBot="1" x14ac:dyDescent="0.4">
      <c r="A241" s="2056" t="s">
        <v>1524</v>
      </c>
      <c r="B241" s="2057"/>
      <c r="C241" s="2057"/>
      <c r="D241" s="2057"/>
      <c r="E241" s="1193"/>
      <c r="F241" s="1190">
        <f t="shared" si="12"/>
        <v>0</v>
      </c>
      <c r="G241" s="529"/>
      <c r="H241" s="1190">
        <f t="shared" si="10"/>
        <v>0</v>
      </c>
    </row>
    <row r="242" spans="1:8" ht="15" customHeight="1" thickBot="1" x14ac:dyDescent="0.4">
      <c r="A242" s="1187">
        <v>235</v>
      </c>
      <c r="B242" s="1188" t="s">
        <v>2743</v>
      </c>
      <c r="C242" s="1192" t="s">
        <v>571</v>
      </c>
      <c r="D242" s="1194">
        <v>1350</v>
      </c>
      <c r="E242" s="1190">
        <v>13</v>
      </c>
      <c r="F242" s="1190">
        <f>E242*D242</f>
        <v>17550</v>
      </c>
      <c r="G242" s="1190">
        <v>14</v>
      </c>
      <c r="H242" s="1190">
        <f t="shared" si="10"/>
        <v>18900</v>
      </c>
    </row>
    <row r="243" spans="1:8" ht="15" customHeight="1" thickBot="1" x14ac:dyDescent="0.4">
      <c r="A243" s="1187">
        <v>236</v>
      </c>
      <c r="B243" s="1188" t="s">
        <v>2744</v>
      </c>
      <c r="C243" s="1192" t="s">
        <v>563</v>
      </c>
      <c r="D243" s="1192">
        <v>11</v>
      </c>
      <c r="E243" s="1190">
        <v>2700</v>
      </c>
      <c r="F243" s="1190">
        <f t="shared" si="12"/>
        <v>29700</v>
      </c>
      <c r="G243" s="1190">
        <v>2100</v>
      </c>
      <c r="H243" s="1190">
        <f t="shared" si="10"/>
        <v>23100</v>
      </c>
    </row>
    <row r="244" spans="1:8" ht="15" customHeight="1" thickBot="1" x14ac:dyDescent="0.4">
      <c r="A244" s="1187">
        <v>237</v>
      </c>
      <c r="B244" s="1188" t="s">
        <v>2745</v>
      </c>
      <c r="C244" s="1192" t="s">
        <v>571</v>
      </c>
      <c r="D244" s="1194">
        <v>3150</v>
      </c>
      <c r="E244" s="1190">
        <v>5</v>
      </c>
      <c r="F244" s="1190">
        <f t="shared" si="12"/>
        <v>15750</v>
      </c>
      <c r="G244" s="1190">
        <v>10</v>
      </c>
      <c r="H244" s="1190">
        <f t="shared" si="10"/>
        <v>31500</v>
      </c>
    </row>
    <row r="245" spans="1:8" ht="15" customHeight="1" thickBot="1" x14ac:dyDescent="0.4">
      <c r="A245" s="1187">
        <v>238</v>
      </c>
      <c r="B245" s="1188" t="s">
        <v>2746</v>
      </c>
      <c r="C245" s="1192" t="s">
        <v>571</v>
      </c>
      <c r="D245" s="1192">
        <v>80</v>
      </c>
      <c r="E245" s="1190">
        <v>6</v>
      </c>
      <c r="F245" s="1190">
        <f t="shared" si="12"/>
        <v>480</v>
      </c>
      <c r="G245" s="1190">
        <v>16.5</v>
      </c>
      <c r="H245" s="1190">
        <f t="shared" si="10"/>
        <v>1320</v>
      </c>
    </row>
    <row r="246" spans="1:8" ht="15" customHeight="1" thickBot="1" x14ac:dyDescent="0.4">
      <c r="A246" s="2056" t="s">
        <v>285</v>
      </c>
      <c r="B246" s="2057"/>
      <c r="C246" s="2057"/>
      <c r="D246" s="2057"/>
      <c r="E246" s="1193"/>
      <c r="F246" s="1190">
        <f t="shared" si="12"/>
        <v>0</v>
      </c>
      <c r="G246" s="529"/>
      <c r="H246" s="1190">
        <f t="shared" si="10"/>
        <v>0</v>
      </c>
    </row>
    <row r="247" spans="1:8" ht="15" customHeight="1" thickBot="1" x14ac:dyDescent="0.4">
      <c r="A247" s="1187">
        <v>239</v>
      </c>
      <c r="B247" s="1188" t="s">
        <v>2747</v>
      </c>
      <c r="C247" s="1192" t="s">
        <v>11</v>
      </c>
      <c r="D247" s="1192">
        <v>1</v>
      </c>
      <c r="E247" s="1190">
        <v>90000</v>
      </c>
      <c r="F247" s="1190">
        <f t="shared" si="12"/>
        <v>90000</v>
      </c>
      <c r="G247" s="1190">
        <v>69000</v>
      </c>
      <c r="H247" s="1190">
        <f t="shared" si="10"/>
        <v>69000</v>
      </c>
    </row>
    <row r="248" spans="1:8" ht="15" customHeight="1" thickBot="1" x14ac:dyDescent="0.4">
      <c r="A248" s="1187">
        <v>240</v>
      </c>
      <c r="B248" s="1188" t="s">
        <v>2748</v>
      </c>
      <c r="C248" s="1192" t="s">
        <v>11</v>
      </c>
      <c r="D248" s="1192">
        <v>1</v>
      </c>
      <c r="E248" s="1190">
        <v>30000</v>
      </c>
      <c r="F248" s="1190">
        <f>E248*D248</f>
        <v>30000</v>
      </c>
      <c r="G248" s="1190">
        <v>32000</v>
      </c>
      <c r="H248" s="1190">
        <f t="shared" si="10"/>
        <v>32000</v>
      </c>
    </row>
    <row r="249" spans="1:8" ht="15" customHeight="1" thickBot="1" x14ac:dyDescent="0.4">
      <c r="A249" s="1187">
        <v>241</v>
      </c>
      <c r="B249" s="1188" t="s">
        <v>2749</v>
      </c>
      <c r="C249" s="1192" t="s">
        <v>11</v>
      </c>
      <c r="D249" s="1192">
        <v>1</v>
      </c>
      <c r="E249" s="1190">
        <v>5200</v>
      </c>
      <c r="F249" s="1190">
        <f t="shared" ref="F249:F256" si="13">E249*D249</f>
        <v>5200</v>
      </c>
      <c r="G249" s="1190">
        <v>15000</v>
      </c>
      <c r="H249" s="1190">
        <f t="shared" si="10"/>
        <v>15000</v>
      </c>
    </row>
    <row r="250" spans="1:8" ht="15" customHeight="1" thickBot="1" x14ac:dyDescent="0.4">
      <c r="A250" s="2056" t="s">
        <v>291</v>
      </c>
      <c r="B250" s="2057"/>
      <c r="C250" s="2057"/>
      <c r="D250" s="2057"/>
      <c r="E250" s="1193"/>
      <c r="F250" s="1190">
        <f t="shared" si="13"/>
        <v>0</v>
      </c>
      <c r="G250" s="529"/>
      <c r="H250" s="1190">
        <f t="shared" si="10"/>
        <v>0</v>
      </c>
    </row>
    <row r="251" spans="1:8" ht="15" customHeight="1" thickBot="1" x14ac:dyDescent="0.4">
      <c r="A251" s="1187">
        <v>243</v>
      </c>
      <c r="B251" s="1188" t="s">
        <v>665</v>
      </c>
      <c r="C251" s="1192" t="s">
        <v>563</v>
      </c>
      <c r="D251" s="1192">
        <v>1</v>
      </c>
      <c r="E251" s="1190">
        <v>75000</v>
      </c>
      <c r="F251" s="1190">
        <f t="shared" si="13"/>
        <v>75000</v>
      </c>
      <c r="G251" s="1190">
        <v>100000</v>
      </c>
      <c r="H251" s="1190">
        <f t="shared" si="10"/>
        <v>100000</v>
      </c>
    </row>
    <row r="252" spans="1:8" ht="15" customHeight="1" thickBot="1" x14ac:dyDescent="0.4">
      <c r="A252" s="1187">
        <v>244</v>
      </c>
      <c r="B252" s="1188" t="s">
        <v>1533</v>
      </c>
      <c r="C252" s="1192" t="s">
        <v>563</v>
      </c>
      <c r="D252" s="1192">
        <v>1</v>
      </c>
      <c r="E252" s="1190">
        <v>12500</v>
      </c>
      <c r="F252" s="1190">
        <f t="shared" si="13"/>
        <v>12500</v>
      </c>
      <c r="G252" s="1190">
        <v>50000</v>
      </c>
      <c r="H252" s="1190">
        <f t="shared" si="10"/>
        <v>50000</v>
      </c>
    </row>
    <row r="253" spans="1:8" ht="15" customHeight="1" thickBot="1" x14ac:dyDescent="0.4">
      <c r="A253" s="1187">
        <v>245</v>
      </c>
      <c r="B253" s="1188" t="s">
        <v>1534</v>
      </c>
      <c r="C253" s="1192" t="s">
        <v>563</v>
      </c>
      <c r="D253" s="1192">
        <v>1</v>
      </c>
      <c r="E253" s="1190">
        <v>80000</v>
      </c>
      <c r="F253" s="1190">
        <f t="shared" si="13"/>
        <v>80000</v>
      </c>
      <c r="G253" s="1190">
        <v>150000</v>
      </c>
      <c r="H253" s="1190">
        <f t="shared" si="10"/>
        <v>150000</v>
      </c>
    </row>
    <row r="254" spans="1:8" ht="15" customHeight="1" thickBot="1" x14ac:dyDescent="0.4">
      <c r="A254" s="1187">
        <v>246</v>
      </c>
      <c r="B254" s="1188" t="s">
        <v>1537</v>
      </c>
      <c r="C254" s="1192" t="s">
        <v>11</v>
      </c>
      <c r="D254" s="1192">
        <v>1</v>
      </c>
      <c r="E254" s="1190">
        <v>65000</v>
      </c>
      <c r="F254" s="1190">
        <f t="shared" si="13"/>
        <v>65000</v>
      </c>
      <c r="G254" s="1190">
        <v>48000</v>
      </c>
      <c r="H254" s="1190">
        <f t="shared" si="10"/>
        <v>48000</v>
      </c>
    </row>
    <row r="255" spans="1:8" ht="15" customHeight="1" thickBot="1" x14ac:dyDescent="0.4">
      <c r="A255" s="1187">
        <v>247</v>
      </c>
      <c r="B255" s="1188" t="s">
        <v>2750</v>
      </c>
      <c r="C255" s="1192" t="s">
        <v>3</v>
      </c>
      <c r="D255" s="1194">
        <v>1600</v>
      </c>
      <c r="E255" s="1190">
        <v>21</v>
      </c>
      <c r="F255" s="1190">
        <f t="shared" si="13"/>
        <v>33600</v>
      </c>
      <c r="G255" s="1190">
        <v>3.9</v>
      </c>
      <c r="H255" s="1190">
        <f t="shared" si="10"/>
        <v>6240</v>
      </c>
    </row>
    <row r="256" spans="1:8" ht="15" customHeight="1" thickBot="1" x14ac:dyDescent="0.4">
      <c r="A256" s="1187">
        <v>248</v>
      </c>
      <c r="B256" s="1188" t="s">
        <v>1540</v>
      </c>
      <c r="C256" s="1192" t="s">
        <v>11</v>
      </c>
      <c r="D256" s="1192">
        <v>1</v>
      </c>
      <c r="E256" s="1190">
        <v>20000</v>
      </c>
      <c r="F256" s="1190">
        <f t="shared" si="13"/>
        <v>20000</v>
      </c>
      <c r="G256" s="1190">
        <v>24000</v>
      </c>
      <c r="H256" s="1190">
        <f t="shared" si="10"/>
        <v>24000</v>
      </c>
    </row>
    <row r="257" spans="1:8" ht="15" customHeight="1" thickBot="1" x14ac:dyDescent="0.4">
      <c r="A257" s="2061"/>
      <c r="B257" s="2062"/>
      <c r="C257" s="2062"/>
      <c r="D257" s="2062"/>
      <c r="E257" s="2062"/>
      <c r="F257" s="2063"/>
      <c r="G257" s="529"/>
      <c r="H257" s="529"/>
    </row>
    <row r="258" spans="1:8" ht="15" customHeight="1" thickBot="1" x14ac:dyDescent="0.4">
      <c r="A258" s="2056" t="s">
        <v>1546</v>
      </c>
      <c r="B258" s="2057"/>
      <c r="C258" s="2057"/>
      <c r="D258" s="2057"/>
      <c r="E258" s="1193"/>
      <c r="F258" s="1207"/>
      <c r="G258" s="529"/>
      <c r="H258" s="529"/>
    </row>
    <row r="259" spans="1:8" ht="15" customHeight="1" thickBot="1" x14ac:dyDescent="0.4">
      <c r="A259" s="1187">
        <v>249</v>
      </c>
      <c r="B259" s="1188" t="s">
        <v>2751</v>
      </c>
      <c r="C259" s="1192" t="s">
        <v>11</v>
      </c>
      <c r="D259" s="1192">
        <v>1</v>
      </c>
      <c r="E259" s="1190">
        <v>25000</v>
      </c>
      <c r="F259" s="1190">
        <v>25000</v>
      </c>
      <c r="G259" s="1190">
        <v>25000</v>
      </c>
      <c r="H259" s="1190">
        <v>25000</v>
      </c>
    </row>
    <row r="260" spans="1:8" ht="15" customHeight="1" thickBot="1" x14ac:dyDescent="0.4">
      <c r="A260" s="1187">
        <v>250</v>
      </c>
      <c r="B260" s="1188" t="s">
        <v>2752</v>
      </c>
      <c r="C260" s="1192" t="s">
        <v>11</v>
      </c>
      <c r="D260" s="1192">
        <v>1</v>
      </c>
      <c r="E260" s="1190">
        <v>25000</v>
      </c>
      <c r="F260" s="1190">
        <v>25000</v>
      </c>
      <c r="G260" s="1190">
        <v>25000</v>
      </c>
      <c r="H260" s="1190">
        <v>25000</v>
      </c>
    </row>
    <row r="261" spans="1:8" ht="15" customHeight="1" thickBot="1" x14ac:dyDescent="0.4">
      <c r="A261" s="1187">
        <v>251</v>
      </c>
      <c r="B261" s="1188" t="s">
        <v>2753</v>
      </c>
      <c r="C261" s="1192" t="s">
        <v>11</v>
      </c>
      <c r="D261" s="1192">
        <v>1</v>
      </c>
      <c r="E261" s="1190">
        <v>10000</v>
      </c>
      <c r="F261" s="1190">
        <v>10000</v>
      </c>
      <c r="G261" s="1190">
        <v>10000</v>
      </c>
      <c r="H261" s="1190">
        <v>10000</v>
      </c>
    </row>
    <row r="262" spans="1:8" ht="15" customHeight="1" thickBot="1" x14ac:dyDescent="0.4">
      <c r="A262" s="1187">
        <v>252</v>
      </c>
      <c r="B262" s="1188" t="s">
        <v>2754</v>
      </c>
      <c r="C262" s="1192" t="s">
        <v>11</v>
      </c>
      <c r="D262" s="1192">
        <v>1</v>
      </c>
      <c r="E262" s="1190">
        <v>35071</v>
      </c>
      <c r="F262" s="1190">
        <v>35071</v>
      </c>
      <c r="G262" s="1190">
        <v>35071</v>
      </c>
      <c r="H262" s="1190">
        <v>35071</v>
      </c>
    </row>
    <row r="263" spans="1:8" ht="15" customHeight="1" thickBot="1" x14ac:dyDescent="0.4">
      <c r="A263" s="1187">
        <v>253</v>
      </c>
      <c r="B263" s="1188"/>
      <c r="C263" s="1192"/>
      <c r="D263" s="1192"/>
      <c r="E263" s="1190"/>
      <c r="F263" s="1190"/>
      <c r="G263" s="1190"/>
      <c r="H263" s="1190"/>
    </row>
    <row r="264" spans="1:8" ht="15" customHeight="1" thickBot="1" x14ac:dyDescent="0.4">
      <c r="A264" s="1187">
        <v>254</v>
      </c>
      <c r="B264" s="1188" t="s">
        <v>2755</v>
      </c>
      <c r="C264" s="1192" t="s">
        <v>11</v>
      </c>
      <c r="D264" s="1192">
        <v>1</v>
      </c>
      <c r="E264" s="1190">
        <v>10000</v>
      </c>
      <c r="F264" s="1190">
        <v>10000</v>
      </c>
      <c r="G264" s="1190">
        <v>10000</v>
      </c>
      <c r="H264" s="1190">
        <v>10000</v>
      </c>
    </row>
    <row r="265" spans="1:8" ht="15" customHeight="1" thickBot="1" x14ac:dyDescent="0.4">
      <c r="A265" s="1187">
        <v>255</v>
      </c>
      <c r="B265" s="1188" t="s">
        <v>2756</v>
      </c>
      <c r="C265" s="1192" t="s">
        <v>11</v>
      </c>
      <c r="D265" s="1192">
        <v>1</v>
      </c>
      <c r="E265" s="1190">
        <v>5000</v>
      </c>
      <c r="F265" s="1190">
        <v>5000</v>
      </c>
      <c r="G265" s="1190">
        <v>5000</v>
      </c>
      <c r="H265" s="1190">
        <v>5000</v>
      </c>
    </row>
    <row r="266" spans="1:8" ht="15" customHeight="1" thickBot="1" x14ac:dyDescent="0.4">
      <c r="A266" s="1187">
        <v>256</v>
      </c>
      <c r="B266" s="1188" t="s">
        <v>2757</v>
      </c>
      <c r="C266" s="1192" t="s">
        <v>11</v>
      </c>
      <c r="D266" s="1192">
        <v>1</v>
      </c>
      <c r="E266" s="1190">
        <v>25000</v>
      </c>
      <c r="F266" s="1190">
        <v>25000</v>
      </c>
      <c r="G266" s="1190">
        <v>25000</v>
      </c>
      <c r="H266" s="1190">
        <v>25000</v>
      </c>
    </row>
    <row r="267" spans="1:8" ht="15" customHeight="1" x14ac:dyDescent="0.35">
      <c r="E267" s="529"/>
      <c r="F267" s="529"/>
      <c r="G267" s="529"/>
      <c r="H267" s="529"/>
    </row>
    <row r="268" spans="1:8" ht="15" customHeight="1" x14ac:dyDescent="0.35">
      <c r="A268" s="694"/>
      <c r="B268" s="1208" t="s">
        <v>2758</v>
      </c>
      <c r="C268" s="694"/>
      <c r="D268" s="694"/>
      <c r="E268" s="1209"/>
      <c r="F268" s="1209">
        <f>SUM(F5:F266)</f>
        <v>6172680</v>
      </c>
      <c r="G268" s="1209"/>
      <c r="H268" s="1209">
        <f>SUM(H5:H266)</f>
        <v>6568179.3300000001</v>
      </c>
    </row>
    <row r="269" spans="1:8" ht="15" customHeight="1" x14ac:dyDescent="0.35">
      <c r="A269" s="694"/>
      <c r="B269" s="1208" t="s">
        <v>2759</v>
      </c>
      <c r="C269" s="694"/>
      <c r="D269" s="694"/>
      <c r="E269" s="1209"/>
      <c r="F269" s="1209">
        <v>6172680</v>
      </c>
      <c r="G269" s="1209"/>
      <c r="H269" s="1209">
        <v>6578944.0099999998</v>
      </c>
    </row>
    <row r="270" spans="1:8" ht="15" customHeight="1" x14ac:dyDescent="0.35">
      <c r="A270" s="694"/>
      <c r="B270" s="1208" t="s">
        <v>672</v>
      </c>
      <c r="C270" s="694"/>
      <c r="D270" s="694"/>
      <c r="E270" s="1209"/>
      <c r="F270" s="1209">
        <f>F268-F269</f>
        <v>0</v>
      </c>
      <c r="G270" s="1209"/>
      <c r="H270" s="1209">
        <f t="shared" ref="H270" si="14">H268-H269</f>
        <v>-10764.679999999702</v>
      </c>
    </row>
    <row r="271" spans="1:8" ht="15" customHeight="1" thickBot="1" x14ac:dyDescent="0.4">
      <c r="E271" s="529"/>
      <c r="F271" s="529"/>
      <c r="G271" s="529"/>
      <c r="H271" s="529"/>
    </row>
    <row r="272" spans="1:8" ht="15" customHeight="1" x14ac:dyDescent="0.35">
      <c r="A272" s="1061" t="s">
        <v>2760</v>
      </c>
      <c r="B272" s="1769" t="s">
        <v>322</v>
      </c>
      <c r="C272" s="580" t="s">
        <v>1187</v>
      </c>
      <c r="D272" s="1769" t="s">
        <v>456</v>
      </c>
      <c r="E272" s="1020" t="s">
        <v>1188</v>
      </c>
      <c r="F272" s="1771" t="s">
        <v>480</v>
      </c>
      <c r="G272" s="1020" t="s">
        <v>1188</v>
      </c>
      <c r="H272" s="1771" t="s">
        <v>480</v>
      </c>
    </row>
    <row r="273" spans="1:8" ht="15" customHeight="1" thickBot="1" x14ac:dyDescent="0.4">
      <c r="A273" s="1210" t="s">
        <v>321</v>
      </c>
      <c r="B273" s="1770"/>
      <c r="C273" s="507" t="s">
        <v>459</v>
      </c>
      <c r="D273" s="1770"/>
      <c r="E273" s="1021" t="s">
        <v>1189</v>
      </c>
      <c r="F273" s="1772"/>
      <c r="G273" s="1021" t="s">
        <v>1189</v>
      </c>
      <c r="H273" s="1772"/>
    </row>
    <row r="274" spans="1:8" ht="15" customHeight="1" thickBot="1" x14ac:dyDescent="0.4">
      <c r="A274" s="1063">
        <v>133</v>
      </c>
      <c r="B274" s="1188" t="s">
        <v>2653</v>
      </c>
      <c r="C274" s="510">
        <v>105</v>
      </c>
      <c r="D274" s="510" t="s">
        <v>4</v>
      </c>
      <c r="E274" s="1211">
        <v>88</v>
      </c>
      <c r="F274" s="1211">
        <f>E274*C274</f>
        <v>9240</v>
      </c>
      <c r="G274" s="1211">
        <v>96</v>
      </c>
      <c r="H274" s="1212">
        <f>G274*C274</f>
        <v>10080</v>
      </c>
    </row>
    <row r="275" spans="1:8" ht="15" customHeight="1" thickBot="1" x14ac:dyDescent="0.4">
      <c r="A275" s="1063">
        <v>135</v>
      </c>
      <c r="B275" s="1188" t="s">
        <v>2654</v>
      </c>
      <c r="C275" s="513">
        <v>1479</v>
      </c>
      <c r="D275" s="510" t="s">
        <v>4</v>
      </c>
      <c r="E275" s="1211">
        <v>98</v>
      </c>
      <c r="F275" s="1211">
        <f t="shared" ref="F275:F279" si="15">E275*C275</f>
        <v>144942</v>
      </c>
      <c r="G275" s="1211">
        <v>104</v>
      </c>
      <c r="H275" s="1212">
        <f t="shared" ref="H275:H279" si="16">G275*C275</f>
        <v>153816</v>
      </c>
    </row>
    <row r="276" spans="1:8" ht="15" customHeight="1" thickBot="1" x14ac:dyDescent="0.4">
      <c r="A276" s="1063">
        <v>137</v>
      </c>
      <c r="B276" s="1188" t="s">
        <v>2656</v>
      </c>
      <c r="C276" s="510">
        <v>154</v>
      </c>
      <c r="D276" s="510" t="s">
        <v>4</v>
      </c>
      <c r="E276" s="1211">
        <v>85</v>
      </c>
      <c r="F276" s="1211">
        <f t="shared" si="15"/>
        <v>13090</v>
      </c>
      <c r="G276" s="1211">
        <v>115</v>
      </c>
      <c r="H276" s="1212">
        <f t="shared" si="16"/>
        <v>17710</v>
      </c>
    </row>
    <row r="277" spans="1:8" ht="15" customHeight="1" thickBot="1" x14ac:dyDescent="0.4">
      <c r="A277" s="1063">
        <v>140</v>
      </c>
      <c r="B277" s="1188" t="s">
        <v>2761</v>
      </c>
      <c r="C277" s="513">
        <v>1619</v>
      </c>
      <c r="D277" s="510" t="s">
        <v>4</v>
      </c>
      <c r="E277" s="1211">
        <v>90</v>
      </c>
      <c r="F277" s="1211">
        <f t="shared" si="15"/>
        <v>145710</v>
      </c>
      <c r="G277" s="1211">
        <v>75</v>
      </c>
      <c r="H277" s="1212">
        <f t="shared" si="16"/>
        <v>121425</v>
      </c>
    </row>
    <row r="278" spans="1:8" ht="15" customHeight="1" thickBot="1" x14ac:dyDescent="0.4">
      <c r="A278" s="1063">
        <v>145</v>
      </c>
      <c r="B278" s="1188" t="s">
        <v>2664</v>
      </c>
      <c r="C278" s="510">
        <v>85</v>
      </c>
      <c r="D278" s="510" t="s">
        <v>4</v>
      </c>
      <c r="E278" s="1211">
        <v>96</v>
      </c>
      <c r="F278" s="1211">
        <f t="shared" si="15"/>
        <v>8160</v>
      </c>
      <c r="G278" s="1211">
        <v>110</v>
      </c>
      <c r="H278" s="1212">
        <f t="shared" si="16"/>
        <v>9350</v>
      </c>
    </row>
    <row r="279" spans="1:8" ht="15" customHeight="1" thickBot="1" x14ac:dyDescent="0.4">
      <c r="A279" s="1063">
        <v>163</v>
      </c>
      <c r="B279" s="1188" t="s">
        <v>2762</v>
      </c>
      <c r="C279" s="510">
        <v>52</v>
      </c>
      <c r="D279" s="510" t="s">
        <v>4</v>
      </c>
      <c r="E279" s="1211">
        <v>98</v>
      </c>
      <c r="F279" s="1211">
        <f t="shared" si="15"/>
        <v>5096</v>
      </c>
      <c r="G279" s="1211">
        <v>78</v>
      </c>
      <c r="H279" s="1212">
        <f t="shared" si="16"/>
        <v>4056</v>
      </c>
    </row>
    <row r="280" spans="1:8" ht="15" customHeight="1" x14ac:dyDescent="0.35">
      <c r="A280" s="525"/>
      <c r="B280" s="1213"/>
      <c r="C280" s="525"/>
      <c r="D280" s="525"/>
      <c r="E280" s="1214"/>
      <c r="F280" s="1214"/>
      <c r="G280" s="1214"/>
      <c r="H280" s="1214"/>
    </row>
    <row r="281" spans="1:8" ht="15" customHeight="1" x14ac:dyDescent="0.35">
      <c r="A281" s="1215"/>
      <c r="B281" s="1208" t="s">
        <v>2763</v>
      </c>
      <c r="C281" s="1215"/>
      <c r="D281" s="1215"/>
      <c r="E281" s="1216"/>
      <c r="F281" s="1216">
        <f>SUM(F274:F279)</f>
        <v>326238</v>
      </c>
      <c r="G281" s="1216"/>
      <c r="H281" s="1216">
        <f t="shared" ref="H281" si="17">SUM(H274:H279)</f>
        <v>316437</v>
      </c>
    </row>
    <row r="282" spans="1:8" ht="15" customHeight="1" x14ac:dyDescent="0.35">
      <c r="A282" s="1215"/>
      <c r="B282" s="1208"/>
      <c r="C282" s="1215"/>
      <c r="D282" s="1215"/>
      <c r="E282" s="1216"/>
      <c r="F282" s="1216"/>
      <c r="G282" s="1216"/>
      <c r="H282" s="1216"/>
    </row>
    <row r="283" spans="1:8" ht="15" customHeight="1" x14ac:dyDescent="0.35">
      <c r="A283" s="1215"/>
      <c r="B283" s="1208" t="s">
        <v>2764</v>
      </c>
      <c r="C283" s="1215"/>
      <c r="D283" s="1215"/>
      <c r="E283" s="1216"/>
      <c r="F283" s="1216">
        <f>F268+F281-F143-F145-F147-F150-F155-F173</f>
        <v>6172680</v>
      </c>
      <c r="G283" s="1216"/>
      <c r="H283" s="1216">
        <f>H268+H281-H143-H145-H147-H150-H155-H173</f>
        <v>6572688.3300000001</v>
      </c>
    </row>
    <row r="284" spans="1:8" ht="15" customHeight="1" thickBot="1" x14ac:dyDescent="0.4">
      <c r="A284" s="1215"/>
      <c r="B284" s="1208"/>
      <c r="C284" s="1215"/>
      <c r="D284" s="1215"/>
      <c r="E284" s="1216"/>
      <c r="F284" s="1216"/>
      <c r="G284" s="1216"/>
      <c r="H284" s="1216"/>
    </row>
    <row r="285" spans="1:8" ht="15" customHeight="1" x14ac:dyDescent="0.35">
      <c r="A285" s="1061" t="s">
        <v>2765</v>
      </c>
      <c r="B285" s="1769" t="s">
        <v>322</v>
      </c>
      <c r="C285" s="580" t="s">
        <v>1187</v>
      </c>
      <c r="D285" s="1769" t="s">
        <v>456</v>
      </c>
      <c r="E285" s="1020" t="s">
        <v>1188</v>
      </c>
      <c r="F285" s="1771" t="s">
        <v>480</v>
      </c>
      <c r="G285" s="1020" t="s">
        <v>1188</v>
      </c>
      <c r="H285" s="1771" t="s">
        <v>480</v>
      </c>
    </row>
    <row r="286" spans="1:8" ht="15" customHeight="1" thickBot="1" x14ac:dyDescent="0.4">
      <c r="A286" s="1210" t="s">
        <v>321</v>
      </c>
      <c r="B286" s="1770"/>
      <c r="C286" s="507" t="s">
        <v>459</v>
      </c>
      <c r="D286" s="1770"/>
      <c r="E286" s="1021" t="s">
        <v>1189</v>
      </c>
      <c r="F286" s="1772"/>
      <c r="G286" s="1021" t="s">
        <v>1189</v>
      </c>
      <c r="H286" s="1772"/>
    </row>
    <row r="287" spans="1:8" ht="15" customHeight="1" thickBot="1" x14ac:dyDescent="0.4">
      <c r="A287" s="1063">
        <v>257</v>
      </c>
      <c r="B287" s="1188" t="s">
        <v>1313</v>
      </c>
      <c r="C287" s="510">
        <v>2</v>
      </c>
      <c r="D287" s="510" t="s">
        <v>563</v>
      </c>
      <c r="E287" s="1211">
        <v>435</v>
      </c>
      <c r="F287" s="1211">
        <f>E287*C287</f>
        <v>870</v>
      </c>
      <c r="G287" s="1211">
        <v>430</v>
      </c>
      <c r="H287" s="1211">
        <f>G287*C287</f>
        <v>860</v>
      </c>
    </row>
    <row r="288" spans="1:8" ht="15" customHeight="1" thickBot="1" x14ac:dyDescent="0.4">
      <c r="A288" s="1063">
        <v>258</v>
      </c>
      <c r="B288" s="1188" t="s">
        <v>1342</v>
      </c>
      <c r="C288" s="510">
        <v>1</v>
      </c>
      <c r="D288" s="510" t="s">
        <v>563</v>
      </c>
      <c r="E288" s="1211">
        <v>400</v>
      </c>
      <c r="F288" s="1211">
        <f t="shared" ref="F288:F295" si="18">E288*C288</f>
        <v>400</v>
      </c>
      <c r="G288" s="1211">
        <v>400</v>
      </c>
      <c r="H288" s="1211">
        <f t="shared" ref="H288:H295" si="19">G288*C288</f>
        <v>400</v>
      </c>
    </row>
    <row r="289" spans="1:8" ht="15" customHeight="1" thickBot="1" x14ac:dyDescent="0.4">
      <c r="A289" s="1063">
        <v>259</v>
      </c>
      <c r="B289" s="1188" t="s">
        <v>2766</v>
      </c>
      <c r="C289" s="510">
        <v>11</v>
      </c>
      <c r="D289" s="510" t="s">
        <v>563</v>
      </c>
      <c r="E289" s="1211">
        <v>50</v>
      </c>
      <c r="F289" s="1211">
        <f t="shared" si="18"/>
        <v>550</v>
      </c>
      <c r="G289" s="1211">
        <v>50</v>
      </c>
      <c r="H289" s="1211">
        <f t="shared" si="19"/>
        <v>550</v>
      </c>
    </row>
    <row r="290" spans="1:8" ht="15" customHeight="1" thickBot="1" x14ac:dyDescent="0.4">
      <c r="A290" s="1063">
        <v>260</v>
      </c>
      <c r="B290" s="1188" t="s">
        <v>2767</v>
      </c>
      <c r="C290" s="510">
        <v>1</v>
      </c>
      <c r="D290" s="510" t="s">
        <v>563</v>
      </c>
      <c r="E290" s="1211">
        <v>1000</v>
      </c>
      <c r="F290" s="1211">
        <f t="shared" si="18"/>
        <v>1000</v>
      </c>
      <c r="G290" s="1211">
        <v>175</v>
      </c>
      <c r="H290" s="1211">
        <f t="shared" si="19"/>
        <v>175</v>
      </c>
    </row>
    <row r="291" spans="1:8" ht="15" customHeight="1" thickBot="1" x14ac:dyDescent="0.4">
      <c r="A291" s="1063">
        <v>261</v>
      </c>
      <c r="B291" s="1188" t="s">
        <v>2768</v>
      </c>
      <c r="C291" s="510">
        <v>1</v>
      </c>
      <c r="D291" s="510" t="s">
        <v>11</v>
      </c>
      <c r="E291" s="1211">
        <v>108000</v>
      </c>
      <c r="F291" s="1211">
        <f t="shared" si="18"/>
        <v>108000</v>
      </c>
      <c r="G291" s="1211">
        <v>82000</v>
      </c>
      <c r="H291" s="1211">
        <f t="shared" si="19"/>
        <v>82000</v>
      </c>
    </row>
    <row r="292" spans="1:8" ht="15" customHeight="1" thickBot="1" x14ac:dyDescent="0.4">
      <c r="A292" s="1063">
        <v>262</v>
      </c>
      <c r="B292" s="1188" t="s">
        <v>2769</v>
      </c>
      <c r="C292" s="510">
        <v>1</v>
      </c>
      <c r="D292" s="510" t="s">
        <v>11</v>
      </c>
      <c r="E292" s="1211">
        <v>17000</v>
      </c>
      <c r="F292" s="1211">
        <f t="shared" si="18"/>
        <v>17000</v>
      </c>
      <c r="G292" s="1211">
        <v>12000</v>
      </c>
      <c r="H292" s="1211">
        <f t="shared" si="19"/>
        <v>12000</v>
      </c>
    </row>
    <row r="293" spans="1:8" ht="15" customHeight="1" thickBot="1" x14ac:dyDescent="0.4">
      <c r="A293" s="1063">
        <v>263</v>
      </c>
      <c r="B293" s="1188" t="s">
        <v>2770</v>
      </c>
      <c r="C293" s="510">
        <v>204</v>
      </c>
      <c r="D293" s="510" t="s">
        <v>131</v>
      </c>
      <c r="E293" s="1211">
        <v>5.5</v>
      </c>
      <c r="F293" s="1211">
        <f t="shared" si="18"/>
        <v>1122</v>
      </c>
      <c r="G293" s="1211">
        <v>7.5</v>
      </c>
      <c r="H293" s="1211">
        <f t="shared" si="19"/>
        <v>1530</v>
      </c>
    </row>
    <row r="294" spans="1:8" ht="15" customHeight="1" thickBot="1" x14ac:dyDescent="0.4">
      <c r="A294" s="1063">
        <v>264</v>
      </c>
      <c r="B294" s="1188" t="s">
        <v>2664</v>
      </c>
      <c r="C294" s="510">
        <v>3</v>
      </c>
      <c r="D294" s="510" t="s">
        <v>4</v>
      </c>
      <c r="E294" s="1211">
        <v>211</v>
      </c>
      <c r="F294" s="1211">
        <f t="shared" si="18"/>
        <v>633</v>
      </c>
      <c r="G294" s="1211">
        <v>110</v>
      </c>
      <c r="H294" s="1211">
        <f t="shared" si="19"/>
        <v>330</v>
      </c>
    </row>
    <row r="295" spans="1:8" ht="15" customHeight="1" thickBot="1" x14ac:dyDescent="0.4">
      <c r="A295" s="1063">
        <v>265</v>
      </c>
      <c r="B295" s="1188" t="s">
        <v>1479</v>
      </c>
      <c r="C295" s="510">
        <v>23</v>
      </c>
      <c r="D295" s="510" t="s">
        <v>8</v>
      </c>
      <c r="E295" s="1211">
        <v>4</v>
      </c>
      <c r="F295" s="1211">
        <f t="shared" si="18"/>
        <v>92</v>
      </c>
      <c r="G295" s="1211">
        <v>3</v>
      </c>
      <c r="H295" s="1211">
        <f t="shared" si="19"/>
        <v>69</v>
      </c>
    </row>
    <row r="296" spans="1:8" ht="15" customHeight="1" x14ac:dyDescent="0.35">
      <c r="A296" s="525"/>
      <c r="B296" s="1213"/>
      <c r="C296" s="525"/>
      <c r="D296" s="525"/>
      <c r="E296" s="1214"/>
      <c r="F296" s="1214"/>
      <c r="G296" s="1214"/>
      <c r="H296" s="1214"/>
    </row>
    <row r="297" spans="1:8" ht="15" customHeight="1" x14ac:dyDescent="0.35">
      <c r="A297" s="1215"/>
      <c r="B297" s="1208" t="s">
        <v>2771</v>
      </c>
      <c r="C297" s="1215"/>
      <c r="D297" s="1215"/>
      <c r="E297" s="1216"/>
      <c r="F297" s="1216">
        <f>SUM(F287:F295)</f>
        <v>129667</v>
      </c>
      <c r="G297" s="1216"/>
      <c r="H297" s="1216">
        <f t="shared" ref="H297" si="20">SUM(H287:H295)</f>
        <v>97914</v>
      </c>
    </row>
    <row r="298" spans="1:8" ht="15" customHeight="1" thickBot="1" x14ac:dyDescent="0.4">
      <c r="E298" s="529"/>
      <c r="F298" s="529"/>
      <c r="G298" s="529"/>
      <c r="H298" s="529"/>
    </row>
    <row r="299" spans="1:8" ht="15" customHeight="1" x14ac:dyDescent="0.35">
      <c r="A299" s="1061" t="s">
        <v>2772</v>
      </c>
      <c r="B299" s="1769" t="s">
        <v>322</v>
      </c>
      <c r="C299" s="580" t="s">
        <v>1187</v>
      </c>
      <c r="D299" s="1769" t="s">
        <v>456</v>
      </c>
      <c r="E299" s="1020" t="s">
        <v>1188</v>
      </c>
      <c r="F299" s="1771" t="s">
        <v>480</v>
      </c>
      <c r="G299" s="1020" t="s">
        <v>1188</v>
      </c>
      <c r="H299" s="1771" t="s">
        <v>480</v>
      </c>
    </row>
    <row r="300" spans="1:8" ht="15" customHeight="1" thickBot="1" x14ac:dyDescent="0.4">
      <c r="A300" s="1210" t="s">
        <v>321</v>
      </c>
      <c r="B300" s="1770"/>
      <c r="C300" s="507" t="s">
        <v>459</v>
      </c>
      <c r="D300" s="1770"/>
      <c r="E300" s="1021" t="s">
        <v>1189</v>
      </c>
      <c r="F300" s="1772"/>
      <c r="G300" s="1021" t="s">
        <v>1189</v>
      </c>
      <c r="H300" s="1772"/>
    </row>
    <row r="301" spans="1:8" ht="15" customHeight="1" thickBot="1" x14ac:dyDescent="0.4">
      <c r="A301" s="1063">
        <v>266</v>
      </c>
      <c r="B301" s="1188" t="s">
        <v>2773</v>
      </c>
      <c r="C301" s="510" t="s">
        <v>563</v>
      </c>
      <c r="D301" s="510">
        <v>1</v>
      </c>
      <c r="E301" s="1211">
        <v>11000</v>
      </c>
      <c r="F301" s="1211">
        <f>E301*D301</f>
        <v>11000</v>
      </c>
      <c r="G301" s="1211">
        <v>30000</v>
      </c>
      <c r="H301" s="1211">
        <f>G301*D301</f>
        <v>30000</v>
      </c>
    </row>
    <row r="302" spans="1:8" ht="15" customHeight="1" thickBot="1" x14ac:dyDescent="0.4">
      <c r="A302" s="1063">
        <v>267</v>
      </c>
      <c r="B302" s="1188" t="s">
        <v>2774</v>
      </c>
      <c r="C302" s="510" t="s">
        <v>131</v>
      </c>
      <c r="D302" s="513">
        <v>5275</v>
      </c>
      <c r="E302" s="1211">
        <v>45</v>
      </c>
      <c r="F302" s="1211">
        <f t="shared" ref="F302:F306" si="21">E302*D302</f>
        <v>237375</v>
      </c>
      <c r="G302" s="1211">
        <v>40</v>
      </c>
      <c r="H302" s="1211">
        <f t="shared" ref="H302:H306" si="22">G302*D302</f>
        <v>211000</v>
      </c>
    </row>
    <row r="303" spans="1:8" ht="15" customHeight="1" thickBot="1" x14ac:dyDescent="0.4">
      <c r="A303" s="1063">
        <v>268</v>
      </c>
      <c r="B303" s="1188" t="s">
        <v>2775</v>
      </c>
      <c r="C303" s="510" t="s">
        <v>11</v>
      </c>
      <c r="D303" s="510">
        <v>1</v>
      </c>
      <c r="E303" s="1211">
        <v>1515000</v>
      </c>
      <c r="F303" s="1211">
        <f t="shared" si="21"/>
        <v>1515000</v>
      </c>
      <c r="G303" s="1211">
        <v>105000</v>
      </c>
      <c r="H303" s="1211">
        <f t="shared" si="22"/>
        <v>105000</v>
      </c>
    </row>
    <row r="304" spans="1:8" ht="15" customHeight="1" thickBot="1" x14ac:dyDescent="0.4">
      <c r="A304" s="1063">
        <v>269</v>
      </c>
      <c r="B304" s="1188" t="s">
        <v>2776</v>
      </c>
      <c r="C304" s="510" t="s">
        <v>563</v>
      </c>
      <c r="D304" s="510">
        <v>1</v>
      </c>
      <c r="E304" s="1211">
        <v>25000</v>
      </c>
      <c r="F304" s="1211">
        <f t="shared" si="21"/>
        <v>25000</v>
      </c>
      <c r="G304" s="1211">
        <v>20000</v>
      </c>
      <c r="H304" s="1211">
        <f t="shared" si="22"/>
        <v>20000</v>
      </c>
    </row>
    <row r="305" spans="1:8" ht="15" customHeight="1" thickBot="1" x14ac:dyDescent="0.4">
      <c r="A305" s="1063">
        <v>270</v>
      </c>
      <c r="B305" s="1188" t="s">
        <v>2777</v>
      </c>
      <c r="C305" s="510" t="s">
        <v>563</v>
      </c>
      <c r="D305" s="510">
        <v>1</v>
      </c>
      <c r="E305" s="1211">
        <v>33000</v>
      </c>
      <c r="F305" s="1211">
        <f t="shared" si="21"/>
        <v>33000</v>
      </c>
      <c r="G305" s="1211">
        <v>29000</v>
      </c>
      <c r="H305" s="1211">
        <f t="shared" si="22"/>
        <v>29000</v>
      </c>
    </row>
    <row r="306" spans="1:8" ht="15" customHeight="1" thickBot="1" x14ac:dyDescent="0.4">
      <c r="A306" s="1063">
        <v>271</v>
      </c>
      <c r="B306" s="1188" t="s">
        <v>2778</v>
      </c>
      <c r="C306" s="510" t="s">
        <v>563</v>
      </c>
      <c r="D306" s="510">
        <v>3</v>
      </c>
      <c r="E306" s="1211">
        <v>1300</v>
      </c>
      <c r="F306" s="1211">
        <f t="shared" si="21"/>
        <v>3900</v>
      </c>
      <c r="G306" s="1211">
        <v>325</v>
      </c>
      <c r="H306" s="1211">
        <f t="shared" si="22"/>
        <v>975</v>
      </c>
    </row>
    <row r="307" spans="1:8" ht="15" customHeight="1" x14ac:dyDescent="0.35">
      <c r="A307" s="525"/>
      <c r="B307" s="1213"/>
      <c r="C307" s="525"/>
      <c r="D307" s="525"/>
      <c r="E307" s="1214"/>
      <c r="F307" s="1214"/>
      <c r="G307" s="1214"/>
      <c r="H307" s="1214"/>
    </row>
    <row r="308" spans="1:8" ht="15" customHeight="1" x14ac:dyDescent="0.35">
      <c r="A308" s="1215"/>
      <c r="B308" s="1208" t="s">
        <v>2779</v>
      </c>
      <c r="C308" s="1215"/>
      <c r="D308" s="1215"/>
      <c r="E308" s="1216"/>
      <c r="F308" s="1216">
        <f>SUM(F301:F306)</f>
        <v>1825275</v>
      </c>
      <c r="G308" s="1216"/>
      <c r="H308" s="1216">
        <f t="shared" ref="H308" si="23">SUM(H301:H306)</f>
        <v>395975</v>
      </c>
    </row>
    <row r="309" spans="1:8" ht="15" customHeight="1" thickBot="1" x14ac:dyDescent="0.4">
      <c r="E309" s="529"/>
      <c r="F309" s="529"/>
      <c r="G309" s="529"/>
      <c r="H309" s="529"/>
    </row>
    <row r="310" spans="1:8" ht="15" customHeight="1" x14ac:dyDescent="0.35">
      <c r="A310" s="1061" t="s">
        <v>95</v>
      </c>
      <c r="B310" s="1769" t="s">
        <v>322</v>
      </c>
      <c r="C310" s="580" t="s">
        <v>1187</v>
      </c>
      <c r="D310" s="1769" t="s">
        <v>456</v>
      </c>
      <c r="E310" s="1020" t="s">
        <v>1188</v>
      </c>
      <c r="F310" s="1771" t="s">
        <v>480</v>
      </c>
      <c r="G310" s="1020" t="s">
        <v>1188</v>
      </c>
      <c r="H310" s="1771" t="s">
        <v>480</v>
      </c>
    </row>
    <row r="311" spans="1:8" ht="15" customHeight="1" thickBot="1" x14ac:dyDescent="0.4">
      <c r="A311" s="1210" t="s">
        <v>321</v>
      </c>
      <c r="B311" s="1770"/>
      <c r="C311" s="507" t="s">
        <v>459</v>
      </c>
      <c r="D311" s="1770"/>
      <c r="E311" s="1021" t="s">
        <v>1189</v>
      </c>
      <c r="F311" s="1772"/>
      <c r="G311" s="1021" t="s">
        <v>1189</v>
      </c>
      <c r="H311" s="1772"/>
    </row>
    <row r="312" spans="1:8" ht="15" customHeight="1" thickBot="1" x14ac:dyDescent="0.4">
      <c r="A312" s="1063">
        <v>272</v>
      </c>
      <c r="B312" s="1188" t="s">
        <v>2780</v>
      </c>
      <c r="C312" s="510">
        <v>100</v>
      </c>
      <c r="D312" s="510" t="s">
        <v>571</v>
      </c>
      <c r="E312" s="1211">
        <v>20</v>
      </c>
      <c r="F312" s="1211">
        <f>E312*C312</f>
        <v>2000</v>
      </c>
      <c r="G312" s="1211">
        <v>34</v>
      </c>
      <c r="H312" s="1211">
        <f>G312*C312</f>
        <v>3400</v>
      </c>
    </row>
    <row r="313" spans="1:8" ht="15" customHeight="1" thickBot="1" x14ac:dyDescent="0.4">
      <c r="A313" s="1063">
        <v>273</v>
      </c>
      <c r="B313" s="1188" t="s">
        <v>2781</v>
      </c>
      <c r="C313" s="510">
        <v>200</v>
      </c>
      <c r="D313" s="510" t="s">
        <v>2676</v>
      </c>
      <c r="E313" s="1211">
        <v>2</v>
      </c>
      <c r="F313" s="1211">
        <f t="shared" ref="F313:F315" si="24">E313*C313</f>
        <v>400</v>
      </c>
      <c r="G313" s="1211">
        <v>6</v>
      </c>
      <c r="H313" s="1211">
        <f t="shared" ref="H313:H315" si="25">G313*C313</f>
        <v>1200</v>
      </c>
    </row>
    <row r="314" spans="1:8" ht="15" customHeight="1" thickBot="1" x14ac:dyDescent="0.4">
      <c r="A314" s="1063">
        <v>274</v>
      </c>
      <c r="B314" s="1188" t="s">
        <v>2782</v>
      </c>
      <c r="C314" s="510">
        <v>200</v>
      </c>
      <c r="D314" s="510" t="s">
        <v>2676</v>
      </c>
      <c r="E314" s="1211">
        <v>5.5</v>
      </c>
      <c r="F314" s="1211">
        <f t="shared" si="24"/>
        <v>1100</v>
      </c>
      <c r="G314" s="1211">
        <v>7</v>
      </c>
      <c r="H314" s="1211">
        <f t="shared" si="25"/>
        <v>1400</v>
      </c>
    </row>
    <row r="315" spans="1:8" ht="15" customHeight="1" thickBot="1" x14ac:dyDescent="0.4">
      <c r="A315" s="1063">
        <v>275</v>
      </c>
      <c r="B315" s="1188" t="s">
        <v>2783</v>
      </c>
      <c r="C315" s="510">
        <v>100</v>
      </c>
      <c r="D315" s="510" t="s">
        <v>2619</v>
      </c>
      <c r="E315" s="1211">
        <v>80</v>
      </c>
      <c r="F315" s="1211">
        <f t="shared" si="24"/>
        <v>8000</v>
      </c>
      <c r="G315" s="1211">
        <v>110</v>
      </c>
      <c r="H315" s="1211">
        <f t="shared" si="25"/>
        <v>11000</v>
      </c>
    </row>
    <row r="316" spans="1:8" ht="15" customHeight="1" x14ac:dyDescent="0.35">
      <c r="E316" s="529"/>
      <c r="F316" s="529"/>
      <c r="G316" s="529"/>
      <c r="H316" s="529"/>
    </row>
    <row r="317" spans="1:8" ht="15" customHeight="1" x14ac:dyDescent="0.35"/>
  </sheetData>
  <mergeCells count="33">
    <mergeCell ref="B310:B311"/>
    <mergeCell ref="D310:D311"/>
    <mergeCell ref="F310:F311"/>
    <mergeCell ref="H310:H311"/>
    <mergeCell ref="H272:H273"/>
    <mergeCell ref="B285:B286"/>
    <mergeCell ref="D285:D286"/>
    <mergeCell ref="F285:F286"/>
    <mergeCell ref="H285:H286"/>
    <mergeCell ref="B299:B300"/>
    <mergeCell ref="D299:D300"/>
    <mergeCell ref="F299:F300"/>
    <mergeCell ref="H299:H300"/>
    <mergeCell ref="B272:B273"/>
    <mergeCell ref="D272:D273"/>
    <mergeCell ref="F272:F273"/>
    <mergeCell ref="A241:D241"/>
    <mergeCell ref="A246:D246"/>
    <mergeCell ref="A250:D250"/>
    <mergeCell ref="A257:F257"/>
    <mergeCell ref="A258:D258"/>
    <mergeCell ref="A179:D179"/>
    <mergeCell ref="E2:F2"/>
    <mergeCell ref="G2:H2"/>
    <mergeCell ref="A4:D4"/>
    <mergeCell ref="A31:D31"/>
    <mergeCell ref="A48:D48"/>
    <mergeCell ref="A56:D56"/>
    <mergeCell ref="A95:D95"/>
    <mergeCell ref="A110:D110"/>
    <mergeCell ref="A125:D125"/>
    <mergeCell ref="A141:D141"/>
    <mergeCell ref="A177:D17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739"/>
  <sheetViews>
    <sheetView topLeftCell="C1" workbookViewId="0">
      <selection activeCell="D14" sqref="D14"/>
    </sheetView>
  </sheetViews>
  <sheetFormatPr defaultRowHeight="14.5" x14ac:dyDescent="0.35"/>
  <cols>
    <col min="2" max="2" width="42.7265625" customWidth="1"/>
    <col min="5" max="20" width="13.81640625" customWidth="1"/>
  </cols>
  <sheetData>
    <row r="1" spans="1:20" ht="19" thickBot="1" x14ac:dyDescent="0.4">
      <c r="A1" s="1180" t="s">
        <v>3696</v>
      </c>
      <c r="E1" s="529"/>
      <c r="F1" s="529"/>
      <c r="G1" s="529"/>
      <c r="H1" s="529"/>
      <c r="I1" s="529"/>
      <c r="J1" s="529"/>
      <c r="K1" s="529"/>
      <c r="L1" s="529"/>
      <c r="M1" s="529"/>
      <c r="N1" s="529"/>
      <c r="O1" s="529"/>
      <c r="P1" s="529"/>
      <c r="Q1" s="529"/>
      <c r="R1" s="529"/>
      <c r="S1" s="529"/>
      <c r="T1" s="529"/>
    </row>
    <row r="2" spans="1:20" ht="21.5" thickBot="1" x14ac:dyDescent="0.55000000000000004">
      <c r="A2" t="s">
        <v>2579</v>
      </c>
      <c r="E2" s="2064" t="s">
        <v>1592</v>
      </c>
      <c r="F2" s="2065"/>
      <c r="G2" s="2064" t="s">
        <v>1593</v>
      </c>
      <c r="H2" s="2065"/>
      <c r="I2" s="2064" t="s">
        <v>1594</v>
      </c>
      <c r="J2" s="2065"/>
      <c r="K2" s="2064" t="s">
        <v>1595</v>
      </c>
      <c r="L2" s="2065"/>
      <c r="M2" s="2064" t="s">
        <v>1596</v>
      </c>
      <c r="N2" s="2065"/>
      <c r="O2" s="2064" t="s">
        <v>1597</v>
      </c>
      <c r="P2" s="2065"/>
      <c r="Q2" s="2064" t="s">
        <v>1598</v>
      </c>
      <c r="R2" s="2065"/>
      <c r="S2" s="2064" t="s">
        <v>1599</v>
      </c>
      <c r="T2" s="2065"/>
    </row>
    <row r="3" spans="1:20" ht="21.5" thickBot="1" x14ac:dyDescent="0.4">
      <c r="A3" s="1181" t="s">
        <v>552</v>
      </c>
      <c r="B3" s="1182" t="s">
        <v>553</v>
      </c>
      <c r="C3" s="1182" t="s">
        <v>2</v>
      </c>
      <c r="D3" s="1183" t="s">
        <v>323</v>
      </c>
      <c r="E3" s="1184" t="s">
        <v>2580</v>
      </c>
      <c r="F3" s="1184" t="s">
        <v>2581</v>
      </c>
      <c r="G3" s="1184" t="s">
        <v>2580</v>
      </c>
      <c r="H3" s="1184" t="s">
        <v>2581</v>
      </c>
      <c r="I3" s="1184" t="s">
        <v>2580</v>
      </c>
      <c r="J3" s="1184" t="s">
        <v>2581</v>
      </c>
      <c r="K3" s="1184" t="s">
        <v>2580</v>
      </c>
      <c r="L3" s="1184" t="s">
        <v>2581</v>
      </c>
      <c r="M3" s="1184" t="s">
        <v>2580</v>
      </c>
      <c r="N3" s="1184" t="s">
        <v>2581</v>
      </c>
      <c r="O3" s="1184" t="s">
        <v>2580</v>
      </c>
      <c r="P3" s="1184" t="s">
        <v>2581</v>
      </c>
      <c r="Q3" s="1184" t="s">
        <v>2580</v>
      </c>
      <c r="R3" s="1184" t="s">
        <v>2581</v>
      </c>
      <c r="S3" s="1184" t="s">
        <v>2580</v>
      </c>
      <c r="T3" s="1184" t="s">
        <v>2581</v>
      </c>
    </row>
    <row r="4" spans="1:20" ht="16" thickBot="1" x14ac:dyDescent="0.4">
      <c r="A4" s="2059" t="s">
        <v>556</v>
      </c>
      <c r="B4" s="2060"/>
      <c r="C4" s="2060"/>
      <c r="D4" s="2060"/>
      <c r="E4" s="1185"/>
      <c r="F4" s="1186"/>
      <c r="G4" s="1185"/>
      <c r="H4" s="1186"/>
      <c r="I4" s="1185"/>
      <c r="J4" s="1186"/>
      <c r="K4" s="1185"/>
      <c r="L4" s="1186"/>
      <c r="M4" s="1185"/>
      <c r="N4" s="1186"/>
      <c r="O4" s="1185"/>
      <c r="P4" s="1186"/>
      <c r="Q4" s="1185"/>
      <c r="R4" s="1186"/>
      <c r="S4" s="1185"/>
      <c r="T4" s="1186"/>
    </row>
    <row r="5" spans="1:20" ht="15" thickBot="1" x14ac:dyDescent="0.4">
      <c r="A5" s="1187">
        <v>1</v>
      </c>
      <c r="B5" s="1188" t="s">
        <v>2582</v>
      </c>
      <c r="C5" s="1189" t="s">
        <v>11</v>
      </c>
      <c r="D5" s="1187">
        <v>1</v>
      </c>
      <c r="E5" s="1190">
        <v>105000</v>
      </c>
      <c r="F5" s="1190">
        <f>E5*D5</f>
        <v>105000</v>
      </c>
      <c r="G5" s="1190">
        <v>68250</v>
      </c>
      <c r="H5" s="1190">
        <f>G5*D5</f>
        <v>68250</v>
      </c>
      <c r="I5" s="1190">
        <v>26625</v>
      </c>
      <c r="J5" s="1190">
        <f>I5*D5</f>
        <v>26625</v>
      </c>
      <c r="K5" s="1190">
        <v>97000</v>
      </c>
      <c r="L5" s="1190">
        <f>K5*D5</f>
        <v>97000</v>
      </c>
      <c r="M5" s="1190">
        <v>50000</v>
      </c>
      <c r="N5" s="1190">
        <f>M5*D5</f>
        <v>50000</v>
      </c>
      <c r="O5" s="1190">
        <v>50000</v>
      </c>
      <c r="P5" s="1190">
        <f>O5*D5</f>
        <v>50000</v>
      </c>
      <c r="Q5" s="1190">
        <v>100000</v>
      </c>
      <c r="R5" s="1190">
        <f>Q5*D5</f>
        <v>100000</v>
      </c>
      <c r="S5" s="1190">
        <v>54980.58</v>
      </c>
      <c r="T5" s="1190">
        <f>S5*D5</f>
        <v>54980.58</v>
      </c>
    </row>
    <row r="6" spans="1:20" ht="15" thickBot="1" x14ac:dyDescent="0.4">
      <c r="A6" s="1187">
        <v>2</v>
      </c>
      <c r="B6" s="1195" t="s">
        <v>2583</v>
      </c>
      <c r="C6" s="1189" t="s">
        <v>8</v>
      </c>
      <c r="D6" s="1191">
        <v>11993</v>
      </c>
      <c r="E6" s="1190">
        <v>2.4500000000000002</v>
      </c>
      <c r="F6" s="1190">
        <f t="shared" ref="F6:F69" si="0">E6*D6</f>
        <v>29382.850000000002</v>
      </c>
      <c r="G6" s="1190">
        <v>2.75</v>
      </c>
      <c r="H6" s="1190">
        <f t="shared" ref="H6:H69" si="1">G6*D6</f>
        <v>32980.75</v>
      </c>
      <c r="I6" s="1190">
        <v>8</v>
      </c>
      <c r="J6" s="1190">
        <f t="shared" ref="J6:J69" si="2">I6*D6</f>
        <v>95944</v>
      </c>
      <c r="K6" s="1190">
        <v>10</v>
      </c>
      <c r="L6" s="1190">
        <f t="shared" ref="L6:L69" si="3">K6*D6</f>
        <v>119930</v>
      </c>
      <c r="M6" s="1190">
        <v>1.6</v>
      </c>
      <c r="N6" s="1190">
        <f t="shared" ref="N6:N69" si="4">M6*D6</f>
        <v>19188.8</v>
      </c>
      <c r="O6" s="1190">
        <v>4</v>
      </c>
      <c r="P6" s="1190">
        <f t="shared" ref="P6:P69" si="5">O6*D6</f>
        <v>47972</v>
      </c>
      <c r="Q6" s="1190">
        <v>10</v>
      </c>
      <c r="R6" s="1190">
        <f t="shared" ref="R6:R69" si="6">Q6*D6</f>
        <v>119930</v>
      </c>
      <c r="S6" s="1190">
        <v>6.2</v>
      </c>
      <c r="T6" s="1190">
        <f t="shared" ref="T6:T69" si="7">S6*D6</f>
        <v>74356.600000000006</v>
      </c>
    </row>
    <row r="7" spans="1:20" ht="15" thickBot="1" x14ac:dyDescent="0.4">
      <c r="A7" s="1187">
        <v>3</v>
      </c>
      <c r="B7" s="1195" t="s">
        <v>2584</v>
      </c>
      <c r="C7" s="1189" t="s">
        <v>8</v>
      </c>
      <c r="D7" s="1187">
        <v>186</v>
      </c>
      <c r="E7" s="1190">
        <v>25</v>
      </c>
      <c r="F7" s="1190">
        <f t="shared" si="0"/>
        <v>4650</v>
      </c>
      <c r="G7" s="1190">
        <v>14</v>
      </c>
      <c r="H7" s="1190">
        <f t="shared" si="1"/>
        <v>2604</v>
      </c>
      <c r="I7" s="1190">
        <v>10</v>
      </c>
      <c r="J7" s="1190">
        <f t="shared" si="2"/>
        <v>1860</v>
      </c>
      <c r="K7" s="1190">
        <v>10</v>
      </c>
      <c r="L7" s="1190">
        <f t="shared" si="3"/>
        <v>1860</v>
      </c>
      <c r="M7" s="1190">
        <v>16.5</v>
      </c>
      <c r="N7" s="1190">
        <f t="shared" si="4"/>
        <v>3069</v>
      </c>
      <c r="O7" s="1190">
        <v>18</v>
      </c>
      <c r="P7" s="1190">
        <f t="shared" si="5"/>
        <v>3348</v>
      </c>
      <c r="Q7" s="1190">
        <v>10</v>
      </c>
      <c r="R7" s="1190">
        <f t="shared" si="6"/>
        <v>1860</v>
      </c>
      <c r="S7" s="1190">
        <v>210.8</v>
      </c>
      <c r="T7" s="1190">
        <f t="shared" si="7"/>
        <v>39208.800000000003</v>
      </c>
    </row>
    <row r="8" spans="1:20" ht="15" thickBot="1" x14ac:dyDescent="0.4">
      <c r="A8" s="1187">
        <v>4</v>
      </c>
      <c r="B8" s="1195" t="s">
        <v>1280</v>
      </c>
      <c r="C8" s="1189" t="s">
        <v>563</v>
      </c>
      <c r="D8" s="1187">
        <v>195</v>
      </c>
      <c r="E8" s="1190">
        <v>15</v>
      </c>
      <c r="F8" s="1190">
        <f t="shared" si="0"/>
        <v>2925</v>
      </c>
      <c r="G8" s="1190">
        <v>43</v>
      </c>
      <c r="H8" s="1190">
        <f t="shared" si="1"/>
        <v>8385</v>
      </c>
      <c r="I8" s="1190">
        <v>80</v>
      </c>
      <c r="J8" s="1190">
        <f t="shared" si="2"/>
        <v>15600</v>
      </c>
      <c r="K8" s="1190">
        <v>20</v>
      </c>
      <c r="L8" s="1190">
        <f t="shared" si="3"/>
        <v>3900</v>
      </c>
      <c r="M8" s="1190">
        <v>24</v>
      </c>
      <c r="N8" s="1190">
        <f t="shared" si="4"/>
        <v>4680</v>
      </c>
      <c r="O8" s="1190">
        <v>58</v>
      </c>
      <c r="P8" s="1190">
        <f t="shared" si="5"/>
        <v>11310</v>
      </c>
      <c r="Q8" s="1190">
        <v>15</v>
      </c>
      <c r="R8" s="1190">
        <f t="shared" si="6"/>
        <v>2925</v>
      </c>
      <c r="S8" s="1190">
        <v>25.65</v>
      </c>
      <c r="T8" s="1190">
        <f t="shared" si="7"/>
        <v>5001.75</v>
      </c>
    </row>
    <row r="9" spans="1:20" ht="15" thickBot="1" x14ac:dyDescent="0.4">
      <c r="A9" s="1187">
        <v>5</v>
      </c>
      <c r="B9" s="1195" t="s">
        <v>3697</v>
      </c>
      <c r="C9" s="1189" t="s">
        <v>8</v>
      </c>
      <c r="D9" s="1191">
        <v>5191</v>
      </c>
      <c r="E9" s="1190">
        <v>1</v>
      </c>
      <c r="F9" s="1190">
        <f t="shared" si="0"/>
        <v>5191</v>
      </c>
      <c r="G9" s="1190">
        <v>3.75</v>
      </c>
      <c r="H9" s="1190">
        <f t="shared" si="1"/>
        <v>19466.25</v>
      </c>
      <c r="I9" s="1190">
        <v>3</v>
      </c>
      <c r="J9" s="1190">
        <f t="shared" si="2"/>
        <v>15573</v>
      </c>
      <c r="K9" s="1190">
        <v>1</v>
      </c>
      <c r="L9" s="1190">
        <f t="shared" si="3"/>
        <v>5191</v>
      </c>
      <c r="M9" s="1190">
        <v>1.5</v>
      </c>
      <c r="N9" s="1190">
        <f t="shared" si="4"/>
        <v>7786.5</v>
      </c>
      <c r="O9" s="1190">
        <v>5</v>
      </c>
      <c r="P9" s="1190">
        <f t="shared" si="5"/>
        <v>25955</v>
      </c>
      <c r="Q9" s="1190">
        <v>3</v>
      </c>
      <c r="R9" s="1190">
        <f t="shared" si="6"/>
        <v>15573</v>
      </c>
      <c r="S9" s="1190">
        <v>3</v>
      </c>
      <c r="T9" s="1190">
        <f t="shared" si="7"/>
        <v>15573</v>
      </c>
    </row>
    <row r="10" spans="1:20" ht="15" thickBot="1" x14ac:dyDescent="0.4">
      <c r="A10" s="1187">
        <v>6</v>
      </c>
      <c r="B10" s="1195" t="s">
        <v>3698</v>
      </c>
      <c r="C10" s="1189" t="s">
        <v>563</v>
      </c>
      <c r="D10" s="1187">
        <v>2</v>
      </c>
      <c r="E10" s="1190">
        <v>400</v>
      </c>
      <c r="F10" s="1190">
        <f t="shared" si="0"/>
        <v>800</v>
      </c>
      <c r="G10" s="1190">
        <v>350</v>
      </c>
      <c r="H10" s="1190">
        <f t="shared" si="1"/>
        <v>700</v>
      </c>
      <c r="I10" s="1190">
        <v>1300</v>
      </c>
      <c r="J10" s="1190">
        <f t="shared" si="2"/>
        <v>2600</v>
      </c>
      <c r="K10" s="1190">
        <v>300</v>
      </c>
      <c r="L10" s="1190">
        <f t="shared" si="3"/>
        <v>600</v>
      </c>
      <c r="M10" s="1190">
        <v>230</v>
      </c>
      <c r="N10" s="1190">
        <f t="shared" si="4"/>
        <v>460</v>
      </c>
      <c r="O10" s="1190">
        <v>1400</v>
      </c>
      <c r="P10" s="1190">
        <f t="shared" si="5"/>
        <v>2800</v>
      </c>
      <c r="Q10" s="1190">
        <v>1200</v>
      </c>
      <c r="R10" s="1190">
        <f t="shared" si="6"/>
        <v>2400</v>
      </c>
      <c r="S10" s="1190">
        <v>3973.48</v>
      </c>
      <c r="T10" s="1190">
        <f t="shared" si="7"/>
        <v>7946.96</v>
      </c>
    </row>
    <row r="11" spans="1:20" ht="21.5" thickBot="1" x14ac:dyDescent="0.4">
      <c r="A11" s="1187">
        <v>7</v>
      </c>
      <c r="B11" s="1195" t="s">
        <v>564</v>
      </c>
      <c r="C11" s="1189" t="s">
        <v>563</v>
      </c>
      <c r="D11" s="1187">
        <v>1</v>
      </c>
      <c r="E11" s="1190">
        <v>5000</v>
      </c>
      <c r="F11" s="1190">
        <f t="shared" si="0"/>
        <v>5000</v>
      </c>
      <c r="G11" s="1190">
        <v>10000</v>
      </c>
      <c r="H11" s="1190">
        <f t="shared" si="1"/>
        <v>10000</v>
      </c>
      <c r="I11" s="1190">
        <v>15000</v>
      </c>
      <c r="J11" s="1190">
        <f t="shared" si="2"/>
        <v>15000</v>
      </c>
      <c r="K11" s="1190">
        <v>7900</v>
      </c>
      <c r="L11" s="1190">
        <f t="shared" si="3"/>
        <v>7900</v>
      </c>
      <c r="M11" s="1190">
        <v>1500</v>
      </c>
      <c r="N11" s="1190">
        <f t="shared" si="4"/>
        <v>1500</v>
      </c>
      <c r="O11" s="1190">
        <v>8200</v>
      </c>
      <c r="P11" s="1190">
        <f t="shared" si="5"/>
        <v>8200</v>
      </c>
      <c r="Q11" s="1190">
        <v>5500</v>
      </c>
      <c r="R11" s="1190">
        <f t="shared" si="6"/>
        <v>5500</v>
      </c>
      <c r="S11" s="1190">
        <v>19207.64</v>
      </c>
      <c r="T11" s="1190">
        <f t="shared" si="7"/>
        <v>19207.64</v>
      </c>
    </row>
    <row r="12" spans="1:20" ht="15" thickBot="1" x14ac:dyDescent="0.4">
      <c r="A12" s="1187">
        <v>8</v>
      </c>
      <c r="B12" s="1195" t="s">
        <v>570</v>
      </c>
      <c r="C12" s="1189" t="s">
        <v>3</v>
      </c>
      <c r="D12" s="1191">
        <v>1979</v>
      </c>
      <c r="E12" s="1190">
        <v>2</v>
      </c>
      <c r="F12" s="1190">
        <f t="shared" si="0"/>
        <v>3958</v>
      </c>
      <c r="G12" s="1190">
        <v>11</v>
      </c>
      <c r="H12" s="1190">
        <f t="shared" si="1"/>
        <v>21769</v>
      </c>
      <c r="I12" s="1190">
        <v>5</v>
      </c>
      <c r="J12" s="1190">
        <f t="shared" si="2"/>
        <v>9895</v>
      </c>
      <c r="K12" s="1190">
        <v>10</v>
      </c>
      <c r="L12" s="1190">
        <f t="shared" si="3"/>
        <v>19790</v>
      </c>
      <c r="M12" s="1190">
        <v>15.25</v>
      </c>
      <c r="N12" s="1190">
        <f t="shared" si="4"/>
        <v>30179.75</v>
      </c>
      <c r="O12" s="1190">
        <v>9</v>
      </c>
      <c r="P12" s="1190">
        <f t="shared" si="5"/>
        <v>17811</v>
      </c>
      <c r="Q12" s="1190">
        <v>4</v>
      </c>
      <c r="R12" s="1190">
        <f t="shared" si="6"/>
        <v>7916</v>
      </c>
      <c r="S12" s="1190">
        <v>19.28</v>
      </c>
      <c r="T12" s="1190">
        <f t="shared" si="7"/>
        <v>38155.120000000003</v>
      </c>
    </row>
    <row r="13" spans="1:20" ht="15" thickBot="1" x14ac:dyDescent="0.4">
      <c r="A13" s="1187">
        <v>9</v>
      </c>
      <c r="B13" s="1195" t="s">
        <v>3699</v>
      </c>
      <c r="C13" s="1189" t="s">
        <v>563</v>
      </c>
      <c r="D13" s="1187">
        <v>4</v>
      </c>
      <c r="E13" s="1190">
        <v>220</v>
      </c>
      <c r="F13" s="1190">
        <f t="shared" si="0"/>
        <v>880</v>
      </c>
      <c r="G13" s="1190">
        <v>350</v>
      </c>
      <c r="H13" s="1190">
        <f t="shared" si="1"/>
        <v>1400</v>
      </c>
      <c r="I13" s="1190">
        <v>500</v>
      </c>
      <c r="J13" s="1190">
        <f t="shared" si="2"/>
        <v>2000</v>
      </c>
      <c r="K13" s="1190">
        <v>500</v>
      </c>
      <c r="L13" s="1190">
        <f t="shared" si="3"/>
        <v>2000</v>
      </c>
      <c r="M13" s="1190">
        <v>236</v>
      </c>
      <c r="N13" s="1190">
        <f t="shared" si="4"/>
        <v>944</v>
      </c>
      <c r="O13" s="1190">
        <v>310</v>
      </c>
      <c r="P13" s="1190">
        <f t="shared" si="5"/>
        <v>1240</v>
      </c>
      <c r="Q13" s="1190">
        <v>250</v>
      </c>
      <c r="R13" s="1190">
        <f t="shared" si="6"/>
        <v>1000</v>
      </c>
      <c r="S13" s="1190">
        <v>2147.2199999999998</v>
      </c>
      <c r="T13" s="1190">
        <f t="shared" si="7"/>
        <v>8588.8799999999992</v>
      </c>
    </row>
    <row r="14" spans="1:20" ht="15" thickBot="1" x14ac:dyDescent="0.4">
      <c r="A14" s="1187">
        <v>10</v>
      </c>
      <c r="B14" s="1195" t="s">
        <v>2587</v>
      </c>
      <c r="C14" s="1189" t="s">
        <v>563</v>
      </c>
      <c r="D14" s="1187">
        <v>3</v>
      </c>
      <c r="E14" s="1190">
        <v>460</v>
      </c>
      <c r="F14" s="1190">
        <f t="shared" si="0"/>
        <v>1380</v>
      </c>
      <c r="G14" s="1190">
        <v>340</v>
      </c>
      <c r="H14" s="1190">
        <f t="shared" si="1"/>
        <v>1020</v>
      </c>
      <c r="I14" s="1190">
        <v>800</v>
      </c>
      <c r="J14" s="1190">
        <f t="shared" si="2"/>
        <v>2400</v>
      </c>
      <c r="K14" s="1190">
        <v>500</v>
      </c>
      <c r="L14" s="1190">
        <f t="shared" si="3"/>
        <v>1500</v>
      </c>
      <c r="M14" s="1190">
        <v>285</v>
      </c>
      <c r="N14" s="1190">
        <f t="shared" si="4"/>
        <v>855</v>
      </c>
      <c r="O14" s="1190">
        <v>480</v>
      </c>
      <c r="P14" s="1190">
        <f t="shared" si="5"/>
        <v>1440</v>
      </c>
      <c r="Q14" s="1190">
        <v>300</v>
      </c>
      <c r="R14" s="1190">
        <f t="shared" si="6"/>
        <v>900</v>
      </c>
      <c r="S14" s="1190">
        <v>3673.09</v>
      </c>
      <c r="T14" s="1190">
        <f t="shared" si="7"/>
        <v>11019.27</v>
      </c>
    </row>
    <row r="15" spans="1:20" ht="21.5" thickBot="1" x14ac:dyDescent="0.4">
      <c r="A15" s="1187">
        <v>11</v>
      </c>
      <c r="B15" s="1195" t="s">
        <v>3700</v>
      </c>
      <c r="C15" s="1189" t="s">
        <v>3</v>
      </c>
      <c r="D15" s="1191">
        <v>5108</v>
      </c>
      <c r="E15" s="1190">
        <v>1</v>
      </c>
      <c r="F15" s="1190">
        <f t="shared" si="0"/>
        <v>5108</v>
      </c>
      <c r="G15" s="1190">
        <v>6.5</v>
      </c>
      <c r="H15" s="1190">
        <f t="shared" si="1"/>
        <v>33202</v>
      </c>
      <c r="I15" s="1190">
        <v>5</v>
      </c>
      <c r="J15" s="1190">
        <f t="shared" si="2"/>
        <v>25540</v>
      </c>
      <c r="K15" s="1190">
        <v>5</v>
      </c>
      <c r="L15" s="1190">
        <f t="shared" si="3"/>
        <v>25540</v>
      </c>
      <c r="M15" s="1190">
        <v>10</v>
      </c>
      <c r="N15" s="1190">
        <f t="shared" si="4"/>
        <v>51080</v>
      </c>
      <c r="O15" s="1190">
        <v>4</v>
      </c>
      <c r="P15" s="1190">
        <f t="shared" si="5"/>
        <v>20432</v>
      </c>
      <c r="Q15" s="1190">
        <v>1.5</v>
      </c>
      <c r="R15" s="1190">
        <f t="shared" si="6"/>
        <v>7662</v>
      </c>
      <c r="S15" s="1190">
        <v>6.22</v>
      </c>
      <c r="T15" s="1190">
        <f t="shared" si="7"/>
        <v>31771.759999999998</v>
      </c>
    </row>
    <row r="16" spans="1:20" ht="15" thickBot="1" x14ac:dyDescent="0.4">
      <c r="A16" s="1187">
        <v>12</v>
      </c>
      <c r="B16" s="1195" t="s">
        <v>2598</v>
      </c>
      <c r="C16" s="1189" t="s">
        <v>563</v>
      </c>
      <c r="D16" s="1187">
        <v>2</v>
      </c>
      <c r="E16" s="1190">
        <v>810</v>
      </c>
      <c r="F16" s="1190">
        <f t="shared" si="0"/>
        <v>1620</v>
      </c>
      <c r="G16" s="1190">
        <v>1200</v>
      </c>
      <c r="H16" s="1190">
        <f t="shared" si="1"/>
        <v>2400</v>
      </c>
      <c r="I16" s="1190">
        <v>1500</v>
      </c>
      <c r="J16" s="1190">
        <f t="shared" si="2"/>
        <v>3000</v>
      </c>
      <c r="K16" s="1190">
        <v>1000</v>
      </c>
      <c r="L16" s="1190">
        <f t="shared" si="3"/>
        <v>2000</v>
      </c>
      <c r="M16" s="1190">
        <v>15000</v>
      </c>
      <c r="N16" s="1517">
        <f t="shared" si="4"/>
        <v>30000</v>
      </c>
      <c r="O16" s="1190">
        <v>1100</v>
      </c>
      <c r="P16" s="1190">
        <f t="shared" si="5"/>
        <v>2200</v>
      </c>
      <c r="Q16" s="1190">
        <v>560</v>
      </c>
      <c r="R16" s="1190">
        <f t="shared" si="6"/>
        <v>1120</v>
      </c>
      <c r="S16" s="1190">
        <v>1893.61</v>
      </c>
      <c r="T16" s="1190">
        <f t="shared" si="7"/>
        <v>3787.22</v>
      </c>
    </row>
    <row r="17" spans="1:20" ht="15" thickBot="1" x14ac:dyDescent="0.4">
      <c r="A17" s="1187">
        <v>13</v>
      </c>
      <c r="B17" s="1195" t="s">
        <v>3701</v>
      </c>
      <c r="C17" s="1189" t="s">
        <v>8</v>
      </c>
      <c r="D17" s="1187">
        <v>720</v>
      </c>
      <c r="E17" s="1190">
        <v>2.35</v>
      </c>
      <c r="F17" s="1190">
        <f t="shared" si="0"/>
        <v>1692</v>
      </c>
      <c r="G17" s="1190">
        <v>3.75</v>
      </c>
      <c r="H17" s="1190">
        <f t="shared" si="1"/>
        <v>2700</v>
      </c>
      <c r="I17" s="1190">
        <v>3</v>
      </c>
      <c r="J17" s="1190">
        <f t="shared" si="2"/>
        <v>2160</v>
      </c>
      <c r="K17" s="1190">
        <v>5</v>
      </c>
      <c r="L17" s="1190">
        <f t="shared" si="3"/>
        <v>3600</v>
      </c>
      <c r="M17" s="1190">
        <v>1.75</v>
      </c>
      <c r="N17" s="1190">
        <f t="shared" si="4"/>
        <v>1260</v>
      </c>
      <c r="O17" s="1190">
        <v>5</v>
      </c>
      <c r="P17" s="1190">
        <f t="shared" si="5"/>
        <v>3600</v>
      </c>
      <c r="Q17" s="1190">
        <v>4</v>
      </c>
      <c r="R17" s="1190">
        <f t="shared" si="6"/>
        <v>2880</v>
      </c>
      <c r="S17" s="1190">
        <v>9.5500000000000007</v>
      </c>
      <c r="T17" s="1190">
        <f t="shared" si="7"/>
        <v>6876.0000000000009</v>
      </c>
    </row>
    <row r="18" spans="1:20" ht="15" thickBot="1" x14ac:dyDescent="0.4">
      <c r="A18" s="1187">
        <v>14</v>
      </c>
      <c r="B18" s="1195" t="s">
        <v>3702</v>
      </c>
      <c r="C18" s="1189" t="s">
        <v>8</v>
      </c>
      <c r="D18" s="1187">
        <v>282</v>
      </c>
      <c r="E18" s="1190">
        <v>6</v>
      </c>
      <c r="F18" s="1190">
        <f t="shared" si="0"/>
        <v>1692</v>
      </c>
      <c r="G18" s="1190">
        <v>3.75</v>
      </c>
      <c r="H18" s="1190">
        <f t="shared" si="1"/>
        <v>1057.5</v>
      </c>
      <c r="I18" s="1190">
        <v>3</v>
      </c>
      <c r="J18" s="1190">
        <f t="shared" si="2"/>
        <v>846</v>
      </c>
      <c r="K18" s="1190">
        <v>5</v>
      </c>
      <c r="L18" s="1190">
        <f t="shared" si="3"/>
        <v>1410</v>
      </c>
      <c r="M18" s="1190">
        <v>3.5</v>
      </c>
      <c r="N18" s="1190">
        <f t="shared" si="4"/>
        <v>987</v>
      </c>
      <c r="O18" s="1190">
        <v>5</v>
      </c>
      <c r="P18" s="1190">
        <f t="shared" si="5"/>
        <v>1410</v>
      </c>
      <c r="Q18" s="1190">
        <v>3</v>
      </c>
      <c r="R18" s="1190">
        <f t="shared" si="6"/>
        <v>846</v>
      </c>
      <c r="S18" s="1190">
        <v>12.86</v>
      </c>
      <c r="T18" s="1190">
        <f t="shared" si="7"/>
        <v>3626.52</v>
      </c>
    </row>
    <row r="19" spans="1:20" ht="15" thickBot="1" x14ac:dyDescent="0.4">
      <c r="A19" s="1187">
        <v>15</v>
      </c>
      <c r="B19" s="1195" t="s">
        <v>3703</v>
      </c>
      <c r="C19" s="1189" t="s">
        <v>563</v>
      </c>
      <c r="D19" s="1187">
        <v>1</v>
      </c>
      <c r="E19" s="1190">
        <v>100</v>
      </c>
      <c r="F19" s="1190">
        <f t="shared" si="0"/>
        <v>100</v>
      </c>
      <c r="G19" s="1190">
        <v>150</v>
      </c>
      <c r="H19" s="1190">
        <f t="shared" si="1"/>
        <v>150</v>
      </c>
      <c r="I19" s="1190">
        <v>200</v>
      </c>
      <c r="J19" s="1190">
        <f t="shared" si="2"/>
        <v>200</v>
      </c>
      <c r="K19" s="1190">
        <v>100</v>
      </c>
      <c r="L19" s="1190">
        <f t="shared" si="3"/>
        <v>100</v>
      </c>
      <c r="M19" s="1190">
        <v>235</v>
      </c>
      <c r="N19" s="1190">
        <f t="shared" si="4"/>
        <v>235</v>
      </c>
      <c r="O19" s="1190">
        <v>72</v>
      </c>
      <c r="P19" s="1190">
        <f t="shared" si="5"/>
        <v>72</v>
      </c>
      <c r="Q19" s="1190">
        <v>50</v>
      </c>
      <c r="R19" s="1190">
        <f t="shared" si="6"/>
        <v>50</v>
      </c>
      <c r="S19" s="1190">
        <v>293.72000000000003</v>
      </c>
      <c r="T19" s="1190">
        <f t="shared" si="7"/>
        <v>293.72000000000003</v>
      </c>
    </row>
    <row r="20" spans="1:20" ht="15" thickBot="1" x14ac:dyDescent="0.4">
      <c r="A20" s="1187">
        <v>16</v>
      </c>
      <c r="B20" s="1195" t="s">
        <v>3704</v>
      </c>
      <c r="C20" s="1189" t="s">
        <v>563</v>
      </c>
      <c r="D20" s="1187">
        <v>1</v>
      </c>
      <c r="E20" s="1190">
        <v>660</v>
      </c>
      <c r="F20" s="1190">
        <f t="shared" si="0"/>
        <v>660</v>
      </c>
      <c r="G20" s="1190">
        <v>200</v>
      </c>
      <c r="H20" s="1190">
        <f t="shared" si="1"/>
        <v>200</v>
      </c>
      <c r="I20" s="1190">
        <v>500</v>
      </c>
      <c r="J20" s="1190">
        <f t="shared" si="2"/>
        <v>500</v>
      </c>
      <c r="K20" s="1190">
        <v>100</v>
      </c>
      <c r="L20" s="1190">
        <f t="shared" si="3"/>
        <v>100</v>
      </c>
      <c r="M20" s="1190">
        <v>315</v>
      </c>
      <c r="N20" s="1190">
        <f t="shared" si="4"/>
        <v>315</v>
      </c>
      <c r="O20" s="1190">
        <v>300</v>
      </c>
      <c r="P20" s="1190">
        <f t="shared" si="5"/>
        <v>300</v>
      </c>
      <c r="Q20" s="1190">
        <v>100</v>
      </c>
      <c r="R20" s="1190">
        <f t="shared" si="6"/>
        <v>100</v>
      </c>
      <c r="S20" s="1190">
        <v>201.68</v>
      </c>
      <c r="T20" s="1190">
        <f t="shared" si="7"/>
        <v>201.68</v>
      </c>
    </row>
    <row r="21" spans="1:20" ht="15" thickBot="1" x14ac:dyDescent="0.4">
      <c r="A21" s="1187">
        <v>17</v>
      </c>
      <c r="B21" s="1195" t="s">
        <v>3705</v>
      </c>
      <c r="C21" s="1192" t="s">
        <v>563</v>
      </c>
      <c r="D21" s="1192">
        <v>58</v>
      </c>
      <c r="E21" s="1190">
        <v>41</v>
      </c>
      <c r="F21" s="1190">
        <f t="shared" si="0"/>
        <v>2378</v>
      </c>
      <c r="G21" s="1190">
        <v>100</v>
      </c>
      <c r="H21" s="1190">
        <f t="shared" si="1"/>
        <v>5800</v>
      </c>
      <c r="I21" s="1190">
        <v>200</v>
      </c>
      <c r="J21" s="1190">
        <f t="shared" si="2"/>
        <v>11600</v>
      </c>
      <c r="K21" s="1190">
        <v>50</v>
      </c>
      <c r="L21" s="1190">
        <f t="shared" si="3"/>
        <v>2900</v>
      </c>
      <c r="M21" s="1190">
        <v>75</v>
      </c>
      <c r="N21" s="1190">
        <f t="shared" si="4"/>
        <v>4350</v>
      </c>
      <c r="O21" s="1190">
        <v>90</v>
      </c>
      <c r="P21" s="1190">
        <f t="shared" si="5"/>
        <v>5220</v>
      </c>
      <c r="Q21" s="1190">
        <v>45</v>
      </c>
      <c r="R21" s="1190">
        <f t="shared" si="6"/>
        <v>2610</v>
      </c>
      <c r="S21" s="1190">
        <v>154.78</v>
      </c>
      <c r="T21" s="1190">
        <f t="shared" si="7"/>
        <v>8977.24</v>
      </c>
    </row>
    <row r="22" spans="1:20" ht="15" thickBot="1" x14ac:dyDescent="0.4">
      <c r="A22" s="1187">
        <v>18</v>
      </c>
      <c r="B22" s="1195" t="s">
        <v>3706</v>
      </c>
      <c r="C22" s="1192" t="s">
        <v>563</v>
      </c>
      <c r="D22" s="1192">
        <v>69</v>
      </c>
      <c r="E22" s="1190">
        <v>41</v>
      </c>
      <c r="F22" s="1190">
        <f t="shared" si="0"/>
        <v>2829</v>
      </c>
      <c r="G22" s="1190">
        <v>65</v>
      </c>
      <c r="H22" s="1190">
        <f t="shared" si="1"/>
        <v>4485</v>
      </c>
      <c r="I22" s="1190">
        <v>100</v>
      </c>
      <c r="J22" s="1190">
        <f t="shared" si="2"/>
        <v>6900</v>
      </c>
      <c r="K22" s="1190">
        <v>50</v>
      </c>
      <c r="L22" s="1190">
        <f t="shared" si="3"/>
        <v>3450</v>
      </c>
      <c r="M22" s="1190">
        <v>75</v>
      </c>
      <c r="N22" s="1190">
        <f t="shared" si="4"/>
        <v>5175</v>
      </c>
      <c r="O22" s="1190">
        <v>22</v>
      </c>
      <c r="P22" s="1190">
        <f t="shared" si="5"/>
        <v>1518</v>
      </c>
      <c r="Q22" s="1190">
        <v>45</v>
      </c>
      <c r="R22" s="1190">
        <f t="shared" si="6"/>
        <v>3105</v>
      </c>
      <c r="S22" s="1190">
        <v>49.82</v>
      </c>
      <c r="T22" s="1190">
        <f t="shared" si="7"/>
        <v>3437.58</v>
      </c>
    </row>
    <row r="23" spans="1:20" ht="15" thickBot="1" x14ac:dyDescent="0.4">
      <c r="A23" s="1187">
        <v>19</v>
      </c>
      <c r="B23" s="1195" t="s">
        <v>3707</v>
      </c>
      <c r="C23" s="1192" t="s">
        <v>563</v>
      </c>
      <c r="D23" s="1192">
        <v>2</v>
      </c>
      <c r="E23" s="1190">
        <v>370</v>
      </c>
      <c r="F23" s="1190">
        <f t="shared" si="0"/>
        <v>740</v>
      </c>
      <c r="G23" s="1190">
        <v>800</v>
      </c>
      <c r="H23" s="1190">
        <f t="shared" si="1"/>
        <v>1600</v>
      </c>
      <c r="I23" s="1190">
        <v>1900</v>
      </c>
      <c r="J23" s="1190">
        <f t="shared" si="2"/>
        <v>3800</v>
      </c>
      <c r="K23" s="1190">
        <v>250</v>
      </c>
      <c r="L23" s="1190">
        <f t="shared" si="3"/>
        <v>500</v>
      </c>
      <c r="M23" s="1190">
        <v>300</v>
      </c>
      <c r="N23" s="1190">
        <f t="shared" si="4"/>
        <v>600</v>
      </c>
      <c r="O23" s="1190">
        <v>280</v>
      </c>
      <c r="P23" s="1190">
        <f t="shared" si="5"/>
        <v>560</v>
      </c>
      <c r="Q23" s="1190">
        <v>200</v>
      </c>
      <c r="R23" s="1190">
        <f t="shared" si="6"/>
        <v>400</v>
      </c>
      <c r="S23" s="1190">
        <v>968.93</v>
      </c>
      <c r="T23" s="1190">
        <f t="shared" si="7"/>
        <v>1937.86</v>
      </c>
    </row>
    <row r="24" spans="1:20" ht="15" thickBot="1" x14ac:dyDescent="0.4">
      <c r="A24" s="1187">
        <v>20</v>
      </c>
      <c r="B24" s="1195" t="s">
        <v>3708</v>
      </c>
      <c r="C24" s="1192" t="s">
        <v>563</v>
      </c>
      <c r="D24" s="1192">
        <v>4</v>
      </c>
      <c r="E24" s="1190">
        <v>580</v>
      </c>
      <c r="F24" s="1190">
        <f t="shared" si="0"/>
        <v>2320</v>
      </c>
      <c r="G24" s="1190">
        <v>1000</v>
      </c>
      <c r="H24" s="1190">
        <f t="shared" si="1"/>
        <v>4000</v>
      </c>
      <c r="I24" s="1190">
        <v>475</v>
      </c>
      <c r="J24" s="1190">
        <f t="shared" si="2"/>
        <v>1900</v>
      </c>
      <c r="K24" s="1190">
        <v>500</v>
      </c>
      <c r="L24" s="1190">
        <f t="shared" si="3"/>
        <v>2000</v>
      </c>
      <c r="M24" s="1190">
        <v>460</v>
      </c>
      <c r="N24" s="1190">
        <f t="shared" si="4"/>
        <v>1840</v>
      </c>
      <c r="O24" s="1190">
        <v>525</v>
      </c>
      <c r="P24" s="1190">
        <f t="shared" si="5"/>
        <v>2100</v>
      </c>
      <c r="Q24" s="1190">
        <v>650</v>
      </c>
      <c r="R24" s="1190">
        <f t="shared" si="6"/>
        <v>2600</v>
      </c>
      <c r="S24" s="1190">
        <v>1597.66</v>
      </c>
      <c r="T24" s="1190">
        <f t="shared" si="7"/>
        <v>6390.64</v>
      </c>
    </row>
    <row r="25" spans="1:20" ht="15" thickBot="1" x14ac:dyDescent="0.4">
      <c r="A25" s="1187">
        <v>21</v>
      </c>
      <c r="B25" s="1195" t="s">
        <v>3709</v>
      </c>
      <c r="C25" s="1192" t="s">
        <v>563</v>
      </c>
      <c r="D25" s="1192">
        <v>4</v>
      </c>
      <c r="E25" s="1190">
        <v>166</v>
      </c>
      <c r="F25" s="1190">
        <f t="shared" si="0"/>
        <v>664</v>
      </c>
      <c r="G25" s="1190">
        <v>180</v>
      </c>
      <c r="H25" s="1190">
        <f t="shared" si="1"/>
        <v>720</v>
      </c>
      <c r="I25" s="1190">
        <v>190</v>
      </c>
      <c r="J25" s="1190">
        <f t="shared" si="2"/>
        <v>760</v>
      </c>
      <c r="K25" s="1190">
        <v>200</v>
      </c>
      <c r="L25" s="1190">
        <f t="shared" si="3"/>
        <v>800</v>
      </c>
      <c r="M25" s="1190">
        <v>185</v>
      </c>
      <c r="N25" s="1190">
        <f t="shared" si="4"/>
        <v>740</v>
      </c>
      <c r="O25" s="1190">
        <v>215</v>
      </c>
      <c r="P25" s="1190">
        <f t="shared" si="5"/>
        <v>860</v>
      </c>
      <c r="Q25" s="1190">
        <v>200</v>
      </c>
      <c r="R25" s="1190">
        <f t="shared" si="6"/>
        <v>800</v>
      </c>
      <c r="S25" s="1190">
        <v>921.46</v>
      </c>
      <c r="T25" s="1190">
        <f t="shared" si="7"/>
        <v>3685.84</v>
      </c>
    </row>
    <row r="26" spans="1:20" ht="15" thickBot="1" x14ac:dyDescent="0.4">
      <c r="A26" s="1187">
        <v>22</v>
      </c>
      <c r="B26" s="1195" t="s">
        <v>3710</v>
      </c>
      <c r="C26" s="1192" t="s">
        <v>563</v>
      </c>
      <c r="D26" s="1192">
        <v>81</v>
      </c>
      <c r="E26" s="1190">
        <v>110</v>
      </c>
      <c r="F26" s="1190">
        <f t="shared" si="0"/>
        <v>8910</v>
      </c>
      <c r="G26" s="1190">
        <v>180</v>
      </c>
      <c r="H26" s="1190">
        <f t="shared" si="1"/>
        <v>14580</v>
      </c>
      <c r="I26" s="1190">
        <v>200</v>
      </c>
      <c r="J26" s="1190">
        <f t="shared" si="2"/>
        <v>16200</v>
      </c>
      <c r="K26" s="1190">
        <v>50</v>
      </c>
      <c r="L26" s="1190">
        <f t="shared" si="3"/>
        <v>4050</v>
      </c>
      <c r="M26" s="1190">
        <v>185</v>
      </c>
      <c r="N26" s="1190">
        <f t="shared" si="4"/>
        <v>14985</v>
      </c>
      <c r="O26" s="1190">
        <v>215</v>
      </c>
      <c r="P26" s="1190">
        <f t="shared" si="5"/>
        <v>17415</v>
      </c>
      <c r="Q26" s="1190">
        <v>250</v>
      </c>
      <c r="R26" s="1190">
        <f t="shared" si="6"/>
        <v>20250</v>
      </c>
      <c r="S26" s="1190">
        <v>379.21</v>
      </c>
      <c r="T26" s="1190">
        <f t="shared" si="7"/>
        <v>30716.01</v>
      </c>
    </row>
    <row r="27" spans="1:20" ht="15" thickBot="1" x14ac:dyDescent="0.4">
      <c r="A27" s="1187">
        <v>23</v>
      </c>
      <c r="B27" s="1195" t="s">
        <v>3711</v>
      </c>
      <c r="C27" s="1192" t="s">
        <v>563</v>
      </c>
      <c r="D27" s="1192">
        <v>1</v>
      </c>
      <c r="E27" s="1190">
        <v>3000</v>
      </c>
      <c r="F27" s="1190">
        <f t="shared" si="0"/>
        <v>3000</v>
      </c>
      <c r="G27" s="1190">
        <v>6500</v>
      </c>
      <c r="H27" s="1190">
        <f t="shared" si="1"/>
        <v>6500</v>
      </c>
      <c r="I27" s="1190">
        <v>1500</v>
      </c>
      <c r="J27" s="1190">
        <f t="shared" si="2"/>
        <v>1500</v>
      </c>
      <c r="K27" s="1190">
        <v>10000</v>
      </c>
      <c r="L27" s="1190">
        <f t="shared" si="3"/>
        <v>10000</v>
      </c>
      <c r="M27" s="1190">
        <v>8000</v>
      </c>
      <c r="N27" s="1190">
        <f t="shared" si="4"/>
        <v>8000</v>
      </c>
      <c r="O27" s="1190">
        <v>2700</v>
      </c>
      <c r="P27" s="1190">
        <f t="shared" si="5"/>
        <v>2700</v>
      </c>
      <c r="Q27" s="1190">
        <v>2600</v>
      </c>
      <c r="R27" s="1190">
        <f t="shared" si="6"/>
        <v>2600</v>
      </c>
      <c r="S27" s="1190">
        <v>1855.12</v>
      </c>
      <c r="T27" s="1190">
        <f t="shared" si="7"/>
        <v>1855.12</v>
      </c>
    </row>
    <row r="28" spans="1:20" ht="15" thickBot="1" x14ac:dyDescent="0.4">
      <c r="A28" s="1187">
        <v>24</v>
      </c>
      <c r="B28" s="1195" t="s">
        <v>3712</v>
      </c>
      <c r="C28" s="1192" t="s">
        <v>563</v>
      </c>
      <c r="D28" s="1192">
        <v>1</v>
      </c>
      <c r="E28" s="1190">
        <v>510</v>
      </c>
      <c r="F28" s="1190">
        <f t="shared" si="0"/>
        <v>510</v>
      </c>
      <c r="G28" s="1190">
        <v>570</v>
      </c>
      <c r="H28" s="1190">
        <f t="shared" si="1"/>
        <v>570</v>
      </c>
      <c r="I28" s="1190">
        <v>600</v>
      </c>
      <c r="J28" s="1190">
        <f t="shared" si="2"/>
        <v>600</v>
      </c>
      <c r="K28" s="1190">
        <v>560</v>
      </c>
      <c r="L28" s="1190">
        <f t="shared" si="3"/>
        <v>560</v>
      </c>
      <c r="M28" s="1190">
        <v>600</v>
      </c>
      <c r="N28" s="1190">
        <f t="shared" si="4"/>
        <v>600</v>
      </c>
      <c r="O28" s="1190">
        <v>800</v>
      </c>
      <c r="P28" s="1190">
        <f t="shared" si="5"/>
        <v>800</v>
      </c>
      <c r="Q28" s="1190">
        <v>600</v>
      </c>
      <c r="R28" s="1190">
        <f t="shared" si="6"/>
        <v>600</v>
      </c>
      <c r="S28" s="1190">
        <v>3071.54</v>
      </c>
      <c r="T28" s="1190">
        <f t="shared" si="7"/>
        <v>3071.54</v>
      </c>
    </row>
    <row r="29" spans="1:20" ht="15" thickBot="1" x14ac:dyDescent="0.4">
      <c r="A29" s="1187">
        <v>25</v>
      </c>
      <c r="B29" s="1195" t="s">
        <v>3713</v>
      </c>
      <c r="C29" s="1192" t="s">
        <v>563</v>
      </c>
      <c r="D29" s="1192">
        <v>1</v>
      </c>
      <c r="E29" s="1190">
        <v>880</v>
      </c>
      <c r="F29" s="1190">
        <f t="shared" si="0"/>
        <v>880</v>
      </c>
      <c r="G29" s="1190">
        <v>4000</v>
      </c>
      <c r="H29" s="1190">
        <f t="shared" si="1"/>
        <v>4000</v>
      </c>
      <c r="I29" s="1190">
        <v>1900</v>
      </c>
      <c r="J29" s="1190">
        <f t="shared" si="2"/>
        <v>1900</v>
      </c>
      <c r="K29" s="1190">
        <v>500</v>
      </c>
      <c r="L29" s="1190">
        <f t="shared" si="3"/>
        <v>500</v>
      </c>
      <c r="M29" s="1190">
        <v>1425</v>
      </c>
      <c r="N29" s="1190">
        <f t="shared" si="4"/>
        <v>1425</v>
      </c>
      <c r="O29" s="1190">
        <v>1200</v>
      </c>
      <c r="P29" s="1190">
        <f t="shared" si="5"/>
        <v>1200</v>
      </c>
      <c r="Q29" s="1190">
        <v>2000</v>
      </c>
      <c r="R29" s="1190">
        <f t="shared" si="6"/>
        <v>2000</v>
      </c>
      <c r="S29" s="1190">
        <v>1231.82</v>
      </c>
      <c r="T29" s="1190">
        <f t="shared" si="7"/>
        <v>1231.82</v>
      </c>
    </row>
    <row r="30" spans="1:20" ht="16" thickBot="1" x14ac:dyDescent="0.4">
      <c r="A30" s="2056" t="s">
        <v>632</v>
      </c>
      <c r="B30" s="2057"/>
      <c r="C30" s="2057"/>
      <c r="D30" s="2057"/>
      <c r="E30" s="1193"/>
      <c r="F30" s="1190">
        <f t="shared" si="0"/>
        <v>0</v>
      </c>
      <c r="G30" s="1193"/>
      <c r="H30" s="1190">
        <f t="shared" si="1"/>
        <v>0</v>
      </c>
      <c r="I30" s="1193"/>
      <c r="J30" s="1190">
        <f t="shared" si="2"/>
        <v>0</v>
      </c>
      <c r="K30" s="1193"/>
      <c r="L30" s="1190">
        <f t="shared" si="3"/>
        <v>0</v>
      </c>
      <c r="M30" s="1193"/>
      <c r="N30" s="1190">
        <f t="shared" si="4"/>
        <v>0</v>
      </c>
      <c r="O30" s="1193"/>
      <c r="P30" s="1190">
        <f t="shared" si="5"/>
        <v>0</v>
      </c>
      <c r="Q30" s="1193"/>
      <c r="R30" s="1190">
        <f t="shared" si="6"/>
        <v>0</v>
      </c>
      <c r="S30" s="1193"/>
      <c r="T30" s="1190">
        <f t="shared" si="7"/>
        <v>0</v>
      </c>
    </row>
    <row r="31" spans="1:20" ht="15" thickBot="1" x14ac:dyDescent="0.4">
      <c r="A31" s="1187">
        <v>27</v>
      </c>
      <c r="B31" s="1188" t="s">
        <v>1284</v>
      </c>
      <c r="C31" s="1192" t="s">
        <v>3</v>
      </c>
      <c r="D31" s="1194">
        <v>3799</v>
      </c>
      <c r="E31" s="1190">
        <v>2</v>
      </c>
      <c r="F31" s="1190">
        <f t="shared" si="0"/>
        <v>7598</v>
      </c>
      <c r="G31" s="1190">
        <v>2.85</v>
      </c>
      <c r="H31" s="1190">
        <f t="shared" si="1"/>
        <v>10827.15</v>
      </c>
      <c r="I31" s="1190">
        <v>3</v>
      </c>
      <c r="J31" s="1190">
        <f t="shared" si="2"/>
        <v>11397</v>
      </c>
      <c r="K31" s="1190">
        <v>1</v>
      </c>
      <c r="L31" s="1190">
        <f t="shared" si="3"/>
        <v>3799</v>
      </c>
      <c r="M31" s="1190">
        <v>4.25</v>
      </c>
      <c r="N31" s="1190">
        <f t="shared" si="4"/>
        <v>16145.75</v>
      </c>
      <c r="O31" s="1190">
        <v>4</v>
      </c>
      <c r="P31" s="1190">
        <f t="shared" si="5"/>
        <v>15196</v>
      </c>
      <c r="Q31" s="1190">
        <v>1.5</v>
      </c>
      <c r="R31" s="1190">
        <f t="shared" si="6"/>
        <v>5698.5</v>
      </c>
      <c r="S31" s="1190">
        <v>4.12</v>
      </c>
      <c r="T31" s="1190">
        <f t="shared" si="7"/>
        <v>15651.880000000001</v>
      </c>
    </row>
    <row r="32" spans="1:20" ht="15" thickBot="1" x14ac:dyDescent="0.4">
      <c r="A32" s="1187">
        <v>28</v>
      </c>
      <c r="B32" s="1195" t="s">
        <v>636</v>
      </c>
      <c r="C32" s="1192" t="s">
        <v>563</v>
      </c>
      <c r="D32" s="1192">
        <v>30</v>
      </c>
      <c r="E32" s="1190">
        <v>115</v>
      </c>
      <c r="F32" s="1190">
        <f t="shared" si="0"/>
        <v>3450</v>
      </c>
      <c r="G32" s="1190">
        <v>80</v>
      </c>
      <c r="H32" s="1190">
        <f t="shared" si="1"/>
        <v>2400</v>
      </c>
      <c r="I32" s="1190">
        <v>160</v>
      </c>
      <c r="J32" s="1190">
        <f t="shared" si="2"/>
        <v>4800</v>
      </c>
      <c r="K32" s="1190">
        <v>50</v>
      </c>
      <c r="L32" s="1190">
        <f t="shared" si="3"/>
        <v>1500</v>
      </c>
      <c r="M32" s="1190">
        <v>100</v>
      </c>
      <c r="N32" s="1190">
        <f t="shared" si="4"/>
        <v>3000</v>
      </c>
      <c r="O32" s="1190">
        <v>165</v>
      </c>
      <c r="P32" s="1190">
        <f t="shared" si="5"/>
        <v>4950</v>
      </c>
      <c r="Q32" s="1190">
        <v>145</v>
      </c>
      <c r="R32" s="1190">
        <f t="shared" si="6"/>
        <v>4350</v>
      </c>
      <c r="S32" s="1190">
        <v>202.72</v>
      </c>
      <c r="T32" s="1190">
        <f t="shared" si="7"/>
        <v>6081.6</v>
      </c>
    </row>
    <row r="33" spans="1:20" ht="15" thickBot="1" x14ac:dyDescent="0.4">
      <c r="A33" s="1187">
        <v>29</v>
      </c>
      <c r="B33" s="1195" t="s">
        <v>1285</v>
      </c>
      <c r="C33" s="1192" t="s">
        <v>563</v>
      </c>
      <c r="D33" s="1192">
        <v>11</v>
      </c>
      <c r="E33" s="1190">
        <v>575</v>
      </c>
      <c r="F33" s="1190">
        <f t="shared" si="0"/>
        <v>6325</v>
      </c>
      <c r="G33" s="1190">
        <v>555</v>
      </c>
      <c r="H33" s="1190">
        <f t="shared" si="1"/>
        <v>6105</v>
      </c>
      <c r="I33" s="1190">
        <v>300</v>
      </c>
      <c r="J33" s="1190">
        <f t="shared" si="2"/>
        <v>3300</v>
      </c>
      <c r="K33" s="1190">
        <v>1000</v>
      </c>
      <c r="L33" s="1190">
        <f t="shared" si="3"/>
        <v>11000</v>
      </c>
      <c r="M33" s="1190">
        <v>60</v>
      </c>
      <c r="N33" s="1190">
        <f t="shared" si="4"/>
        <v>660</v>
      </c>
      <c r="O33" s="1190">
        <v>440</v>
      </c>
      <c r="P33" s="1190">
        <f t="shared" si="5"/>
        <v>4840</v>
      </c>
      <c r="Q33" s="1190">
        <v>370</v>
      </c>
      <c r="R33" s="1190">
        <f t="shared" si="6"/>
        <v>4070</v>
      </c>
      <c r="S33" s="1190">
        <v>307.06</v>
      </c>
      <c r="T33" s="1190">
        <f t="shared" si="7"/>
        <v>3377.66</v>
      </c>
    </row>
    <row r="34" spans="1:20" ht="15" thickBot="1" x14ac:dyDescent="0.4">
      <c r="A34" s="1187">
        <v>30</v>
      </c>
      <c r="B34" s="1195" t="s">
        <v>2603</v>
      </c>
      <c r="C34" s="1192" t="s">
        <v>563</v>
      </c>
      <c r="D34" s="1192">
        <v>1</v>
      </c>
      <c r="E34" s="1190">
        <v>2000</v>
      </c>
      <c r="F34" s="1190">
        <f t="shared" si="0"/>
        <v>2000</v>
      </c>
      <c r="G34" s="1190">
        <v>1400</v>
      </c>
      <c r="H34" s="1190">
        <f t="shared" si="1"/>
        <v>1400</v>
      </c>
      <c r="I34" s="1190">
        <v>800</v>
      </c>
      <c r="J34" s="1190">
        <f t="shared" si="2"/>
        <v>800</v>
      </c>
      <c r="K34" s="1190">
        <v>3000</v>
      </c>
      <c r="L34" s="1190">
        <f t="shared" si="3"/>
        <v>3000</v>
      </c>
      <c r="M34" s="1190">
        <v>2500</v>
      </c>
      <c r="N34" s="1190">
        <f t="shared" si="4"/>
        <v>2500</v>
      </c>
      <c r="O34" s="1190">
        <v>500</v>
      </c>
      <c r="P34" s="1190">
        <f t="shared" si="5"/>
        <v>500</v>
      </c>
      <c r="Q34" s="1190">
        <v>1000</v>
      </c>
      <c r="R34" s="1190">
        <f t="shared" si="6"/>
        <v>1000</v>
      </c>
      <c r="S34" s="1190">
        <v>2103.52</v>
      </c>
      <c r="T34" s="1190">
        <f t="shared" si="7"/>
        <v>2103.52</v>
      </c>
    </row>
    <row r="35" spans="1:20" ht="15" thickBot="1" x14ac:dyDescent="0.4">
      <c r="A35" s="1187">
        <v>31</v>
      </c>
      <c r="B35" s="1195" t="s">
        <v>1288</v>
      </c>
      <c r="C35" s="1192" t="s">
        <v>563</v>
      </c>
      <c r="D35" s="1192">
        <v>3</v>
      </c>
      <c r="E35" s="1190">
        <v>1950</v>
      </c>
      <c r="F35" s="1190">
        <f t="shared" si="0"/>
        <v>5850</v>
      </c>
      <c r="G35" s="1190">
        <v>4000</v>
      </c>
      <c r="H35" s="1190">
        <f t="shared" si="1"/>
        <v>12000</v>
      </c>
      <c r="I35" s="1190">
        <v>3200</v>
      </c>
      <c r="J35" s="1190">
        <f t="shared" si="2"/>
        <v>9600</v>
      </c>
      <c r="K35" s="1190">
        <v>3000</v>
      </c>
      <c r="L35" s="1190">
        <f t="shared" si="3"/>
        <v>9000</v>
      </c>
      <c r="M35" s="1190">
        <v>5000</v>
      </c>
      <c r="N35" s="1517">
        <f t="shared" si="4"/>
        <v>15000</v>
      </c>
      <c r="O35" s="1190">
        <v>2000</v>
      </c>
      <c r="P35" s="1190">
        <f t="shared" si="5"/>
        <v>6000</v>
      </c>
      <c r="Q35" s="1190">
        <v>2300</v>
      </c>
      <c r="R35" s="1190">
        <f t="shared" si="6"/>
        <v>6900</v>
      </c>
      <c r="S35" s="1190">
        <v>1451.7</v>
      </c>
      <c r="T35" s="1190">
        <f t="shared" si="7"/>
        <v>4355.1000000000004</v>
      </c>
    </row>
    <row r="36" spans="1:20" ht="15" thickBot="1" x14ac:dyDescent="0.4">
      <c r="A36" s="1187">
        <v>32</v>
      </c>
      <c r="B36" s="1195" t="s">
        <v>1291</v>
      </c>
      <c r="C36" s="1192" t="s">
        <v>563</v>
      </c>
      <c r="D36" s="1192">
        <v>6</v>
      </c>
      <c r="E36" s="1190">
        <v>570</v>
      </c>
      <c r="F36" s="1190">
        <f t="shared" si="0"/>
        <v>3420</v>
      </c>
      <c r="G36" s="1190">
        <v>2000</v>
      </c>
      <c r="H36" s="1190">
        <f t="shared" si="1"/>
        <v>12000</v>
      </c>
      <c r="I36" s="1190">
        <v>1500</v>
      </c>
      <c r="J36" s="1190">
        <f t="shared" si="2"/>
        <v>9000</v>
      </c>
      <c r="K36" s="1190">
        <v>2000</v>
      </c>
      <c r="L36" s="1190">
        <f t="shared" si="3"/>
        <v>12000</v>
      </c>
      <c r="M36" s="1190">
        <v>2600</v>
      </c>
      <c r="N36" s="1190">
        <f t="shared" si="4"/>
        <v>15600</v>
      </c>
      <c r="O36" s="1190">
        <v>270</v>
      </c>
      <c r="P36" s="1190">
        <f t="shared" si="5"/>
        <v>1620</v>
      </c>
      <c r="Q36" s="1190">
        <v>600</v>
      </c>
      <c r="R36" s="1190">
        <f t="shared" si="6"/>
        <v>3600</v>
      </c>
      <c r="S36" s="1190">
        <v>30034.03</v>
      </c>
      <c r="T36" s="1190">
        <f t="shared" si="7"/>
        <v>180204.18</v>
      </c>
    </row>
    <row r="37" spans="1:20" ht="15" thickBot="1" x14ac:dyDescent="0.4">
      <c r="A37" s="1187">
        <v>33</v>
      </c>
      <c r="B37" s="1195" t="s">
        <v>2604</v>
      </c>
      <c r="C37" s="1192" t="s">
        <v>563</v>
      </c>
      <c r="D37" s="1192">
        <v>2</v>
      </c>
      <c r="E37" s="1190">
        <v>325</v>
      </c>
      <c r="F37" s="1190">
        <f t="shared" si="0"/>
        <v>650</v>
      </c>
      <c r="G37" s="1190">
        <v>350</v>
      </c>
      <c r="H37" s="1190">
        <f t="shared" si="1"/>
        <v>700</v>
      </c>
      <c r="I37" s="1190">
        <v>160</v>
      </c>
      <c r="J37" s="1190">
        <f t="shared" si="2"/>
        <v>320</v>
      </c>
      <c r="K37" s="1190">
        <v>300</v>
      </c>
      <c r="L37" s="1190">
        <f t="shared" si="3"/>
        <v>600</v>
      </c>
      <c r="M37" s="1190">
        <v>125</v>
      </c>
      <c r="N37" s="1190">
        <f t="shared" si="4"/>
        <v>250</v>
      </c>
      <c r="O37" s="1190">
        <v>200</v>
      </c>
      <c r="P37" s="1190">
        <f t="shared" si="5"/>
        <v>400</v>
      </c>
      <c r="Q37" s="1190">
        <v>100</v>
      </c>
      <c r="R37" s="1190">
        <f t="shared" si="6"/>
        <v>200</v>
      </c>
      <c r="S37" s="1190">
        <v>1228.6199999999999</v>
      </c>
      <c r="T37" s="1190">
        <f t="shared" si="7"/>
        <v>2457.2399999999998</v>
      </c>
    </row>
    <row r="38" spans="1:20" ht="15" thickBot="1" x14ac:dyDescent="0.4">
      <c r="A38" s="1187">
        <v>34</v>
      </c>
      <c r="B38" s="1195" t="s">
        <v>1290</v>
      </c>
      <c r="C38" s="1192" t="s">
        <v>8</v>
      </c>
      <c r="D38" s="1194">
        <v>2484</v>
      </c>
      <c r="E38" s="1190">
        <v>0.8</v>
      </c>
      <c r="F38" s="1190">
        <f t="shared" si="0"/>
        <v>1987.2</v>
      </c>
      <c r="G38" s="1190">
        <v>0.6</v>
      </c>
      <c r="H38" s="1190">
        <f t="shared" si="1"/>
        <v>1490.3999999999999</v>
      </c>
      <c r="I38" s="1190">
        <v>0.4</v>
      </c>
      <c r="J38" s="1190">
        <f t="shared" si="2"/>
        <v>993.6</v>
      </c>
      <c r="K38" s="1190">
        <v>1</v>
      </c>
      <c r="L38" s="1190">
        <f t="shared" si="3"/>
        <v>2484</v>
      </c>
      <c r="M38" s="1190">
        <v>0.6</v>
      </c>
      <c r="N38" s="1190">
        <f t="shared" si="4"/>
        <v>1490.3999999999999</v>
      </c>
      <c r="O38" s="1190">
        <v>1</v>
      </c>
      <c r="P38" s="1190">
        <f t="shared" si="5"/>
        <v>2484</v>
      </c>
      <c r="Q38" s="1190">
        <v>0.75</v>
      </c>
      <c r="R38" s="1190">
        <f t="shared" si="6"/>
        <v>1863</v>
      </c>
      <c r="S38" s="1190">
        <v>1.03</v>
      </c>
      <c r="T38" s="1190">
        <f t="shared" si="7"/>
        <v>2558.52</v>
      </c>
    </row>
    <row r="39" spans="1:20" ht="15" thickBot="1" x14ac:dyDescent="0.4">
      <c r="A39" s="1187">
        <v>35</v>
      </c>
      <c r="B39" s="1195" t="s">
        <v>2605</v>
      </c>
      <c r="C39" s="1192" t="s">
        <v>247</v>
      </c>
      <c r="D39" s="1192">
        <v>0.7</v>
      </c>
      <c r="E39" s="1190">
        <v>1300</v>
      </c>
      <c r="F39" s="1190">
        <f t="shared" si="0"/>
        <v>909.99999999999989</v>
      </c>
      <c r="G39" s="1190">
        <v>1200</v>
      </c>
      <c r="H39" s="1190">
        <f t="shared" si="1"/>
        <v>840</v>
      </c>
      <c r="I39" s="1190">
        <v>1900</v>
      </c>
      <c r="J39" s="1190">
        <f t="shared" si="2"/>
        <v>1330</v>
      </c>
      <c r="K39" s="1190">
        <v>1000</v>
      </c>
      <c r="L39" s="1190">
        <f t="shared" si="3"/>
        <v>700</v>
      </c>
      <c r="M39" s="1190">
        <v>1200</v>
      </c>
      <c r="N39" s="1190">
        <f t="shared" si="4"/>
        <v>840</v>
      </c>
      <c r="O39" s="1190">
        <v>1500</v>
      </c>
      <c r="P39" s="1190">
        <f t="shared" si="5"/>
        <v>1050</v>
      </c>
      <c r="Q39" s="1190">
        <v>1500</v>
      </c>
      <c r="R39" s="1190">
        <f t="shared" si="6"/>
        <v>1050</v>
      </c>
      <c r="S39" s="1190">
        <v>1842.93</v>
      </c>
      <c r="T39" s="1190">
        <f t="shared" si="7"/>
        <v>1290.0509999999999</v>
      </c>
    </row>
    <row r="40" spans="1:20" ht="15" thickBot="1" x14ac:dyDescent="0.4">
      <c r="A40" s="1187">
        <v>36</v>
      </c>
      <c r="B40" s="1188" t="s">
        <v>2606</v>
      </c>
      <c r="C40" s="1192" t="s">
        <v>1272</v>
      </c>
      <c r="D40" s="1192">
        <v>10.3</v>
      </c>
      <c r="E40" s="1190">
        <v>100</v>
      </c>
      <c r="F40" s="1190">
        <f t="shared" si="0"/>
        <v>1030</v>
      </c>
      <c r="G40" s="1190">
        <v>250</v>
      </c>
      <c r="H40" s="1190">
        <f t="shared" si="1"/>
        <v>2575</v>
      </c>
      <c r="I40" s="1190">
        <v>800</v>
      </c>
      <c r="J40" s="1190">
        <f t="shared" si="2"/>
        <v>8240</v>
      </c>
      <c r="K40" s="1190">
        <v>500</v>
      </c>
      <c r="L40" s="1190">
        <f t="shared" si="3"/>
        <v>5150</v>
      </c>
      <c r="M40" s="1190">
        <v>750</v>
      </c>
      <c r="N40" s="1190">
        <f t="shared" si="4"/>
        <v>7725.0000000000009</v>
      </c>
      <c r="O40" s="1190">
        <v>1000</v>
      </c>
      <c r="P40" s="1190">
        <f t="shared" si="5"/>
        <v>10300</v>
      </c>
      <c r="Q40" s="1190">
        <v>350</v>
      </c>
      <c r="R40" s="1190">
        <f t="shared" si="6"/>
        <v>3605.0000000000005</v>
      </c>
      <c r="S40" s="1190">
        <v>1151.83</v>
      </c>
      <c r="T40" s="1190">
        <f t="shared" si="7"/>
        <v>11863.849</v>
      </c>
    </row>
    <row r="41" spans="1:20" ht="15" thickBot="1" x14ac:dyDescent="0.4">
      <c r="A41" s="1187">
        <v>37</v>
      </c>
      <c r="B41" s="1195" t="s">
        <v>2607</v>
      </c>
      <c r="C41" s="1192" t="s">
        <v>1069</v>
      </c>
      <c r="D41" s="1192">
        <v>135</v>
      </c>
      <c r="E41" s="1190">
        <v>110</v>
      </c>
      <c r="F41" s="1190">
        <f t="shared" si="0"/>
        <v>14850</v>
      </c>
      <c r="G41" s="1190">
        <v>80</v>
      </c>
      <c r="H41" s="1190">
        <f t="shared" si="1"/>
        <v>10800</v>
      </c>
      <c r="I41" s="1190">
        <v>35</v>
      </c>
      <c r="J41" s="1190">
        <f t="shared" si="2"/>
        <v>4725</v>
      </c>
      <c r="K41" s="1190">
        <v>50</v>
      </c>
      <c r="L41" s="1190">
        <f t="shared" si="3"/>
        <v>6750</v>
      </c>
      <c r="M41" s="1190">
        <v>40</v>
      </c>
      <c r="N41" s="1190">
        <f t="shared" si="4"/>
        <v>5400</v>
      </c>
      <c r="O41" s="1190">
        <v>100</v>
      </c>
      <c r="P41" s="1190">
        <f t="shared" si="5"/>
        <v>13500</v>
      </c>
      <c r="Q41" s="1190">
        <v>40</v>
      </c>
      <c r="R41" s="1190">
        <f t="shared" si="6"/>
        <v>5400</v>
      </c>
      <c r="S41" s="1190">
        <v>281.51</v>
      </c>
      <c r="T41" s="1190">
        <f t="shared" si="7"/>
        <v>38003.85</v>
      </c>
    </row>
    <row r="42" spans="1:20" ht="21.5" thickBot="1" x14ac:dyDescent="0.4">
      <c r="A42" s="1187">
        <v>38</v>
      </c>
      <c r="B42" s="1195" t="s">
        <v>1292</v>
      </c>
      <c r="C42" s="1192" t="s">
        <v>131</v>
      </c>
      <c r="D42" s="1194">
        <v>3492</v>
      </c>
      <c r="E42" s="1190">
        <v>20</v>
      </c>
      <c r="F42" s="1190">
        <f t="shared" si="0"/>
        <v>69840</v>
      </c>
      <c r="G42" s="1190">
        <v>21.5</v>
      </c>
      <c r="H42" s="1190">
        <f t="shared" si="1"/>
        <v>75078</v>
      </c>
      <c r="I42" s="1190">
        <v>13.5</v>
      </c>
      <c r="J42" s="1190">
        <f t="shared" si="2"/>
        <v>47142</v>
      </c>
      <c r="K42" s="1190">
        <v>14</v>
      </c>
      <c r="L42" s="1190">
        <f t="shared" si="3"/>
        <v>48888</v>
      </c>
      <c r="M42" s="1190">
        <v>30</v>
      </c>
      <c r="N42" s="1190">
        <f t="shared" si="4"/>
        <v>104760</v>
      </c>
      <c r="O42" s="1190">
        <v>17</v>
      </c>
      <c r="P42" s="1190">
        <f t="shared" si="5"/>
        <v>59364</v>
      </c>
      <c r="Q42" s="1190">
        <v>21</v>
      </c>
      <c r="R42" s="1190">
        <f t="shared" si="6"/>
        <v>73332</v>
      </c>
      <c r="S42" s="1190">
        <v>17.48</v>
      </c>
      <c r="T42" s="1190">
        <f t="shared" si="7"/>
        <v>61040.160000000003</v>
      </c>
    </row>
    <row r="43" spans="1:20" ht="15" thickBot="1" x14ac:dyDescent="0.4">
      <c r="A43" s="1187">
        <v>39</v>
      </c>
      <c r="B43" s="1195" t="s">
        <v>2608</v>
      </c>
      <c r="C43" s="1192" t="s">
        <v>8</v>
      </c>
      <c r="D43" s="1192">
        <v>323</v>
      </c>
      <c r="E43" s="1190">
        <v>3</v>
      </c>
      <c r="F43" s="1190">
        <f t="shared" si="0"/>
        <v>969</v>
      </c>
      <c r="G43" s="1190">
        <v>2.5</v>
      </c>
      <c r="H43" s="1190">
        <f t="shared" si="1"/>
        <v>807.5</v>
      </c>
      <c r="I43" s="1190">
        <v>18</v>
      </c>
      <c r="J43" s="1190">
        <f t="shared" si="2"/>
        <v>5814</v>
      </c>
      <c r="K43" s="1190">
        <v>2.5</v>
      </c>
      <c r="L43" s="1190">
        <f t="shared" si="3"/>
        <v>807.5</v>
      </c>
      <c r="M43" s="1190">
        <v>2.5</v>
      </c>
      <c r="N43" s="1190">
        <f t="shared" si="4"/>
        <v>807.5</v>
      </c>
      <c r="O43" s="1190">
        <v>3</v>
      </c>
      <c r="P43" s="1190">
        <f t="shared" si="5"/>
        <v>969</v>
      </c>
      <c r="Q43" s="1190">
        <v>5</v>
      </c>
      <c r="R43" s="1190">
        <f t="shared" si="6"/>
        <v>1615</v>
      </c>
      <c r="S43" s="1190">
        <v>3.87</v>
      </c>
      <c r="T43" s="1190">
        <f t="shared" si="7"/>
        <v>1250.01</v>
      </c>
    </row>
    <row r="44" spans="1:20" ht="15" thickBot="1" x14ac:dyDescent="0.4">
      <c r="A44" s="1187">
        <v>40</v>
      </c>
      <c r="B44" s="1195" t="s">
        <v>2609</v>
      </c>
      <c r="C44" s="1192" t="s">
        <v>8</v>
      </c>
      <c r="D44" s="1194">
        <v>5718</v>
      </c>
      <c r="E44" s="1190">
        <v>1.75</v>
      </c>
      <c r="F44" s="1190">
        <f t="shared" si="0"/>
        <v>10006.5</v>
      </c>
      <c r="G44" s="1190">
        <v>1.6</v>
      </c>
      <c r="H44" s="1190">
        <f t="shared" si="1"/>
        <v>9148.8000000000011</v>
      </c>
      <c r="I44" s="1190">
        <v>2.5</v>
      </c>
      <c r="J44" s="1190">
        <f t="shared" si="2"/>
        <v>14295</v>
      </c>
      <c r="K44" s="1190">
        <v>1.65</v>
      </c>
      <c r="L44" s="1190">
        <f t="shared" si="3"/>
        <v>9434.6999999999989</v>
      </c>
      <c r="M44" s="1190">
        <v>1.6</v>
      </c>
      <c r="N44" s="1190">
        <f t="shared" si="4"/>
        <v>9148.8000000000011</v>
      </c>
      <c r="O44" s="1190">
        <v>2</v>
      </c>
      <c r="P44" s="1190">
        <f t="shared" si="5"/>
        <v>11436</v>
      </c>
      <c r="Q44" s="1190">
        <v>2</v>
      </c>
      <c r="R44" s="1190">
        <f t="shared" si="6"/>
        <v>11436</v>
      </c>
      <c r="S44" s="1190">
        <v>2.46</v>
      </c>
      <c r="T44" s="1190">
        <f t="shared" si="7"/>
        <v>14066.28</v>
      </c>
    </row>
    <row r="45" spans="1:20" ht="15" thickBot="1" x14ac:dyDescent="0.4">
      <c r="A45" s="1187">
        <v>41</v>
      </c>
      <c r="B45" s="1195" t="s">
        <v>2610</v>
      </c>
      <c r="C45" s="1192" t="s">
        <v>8</v>
      </c>
      <c r="D45" s="1194">
        <v>1028</v>
      </c>
      <c r="E45" s="1190">
        <v>1.75</v>
      </c>
      <c r="F45" s="1190">
        <f t="shared" si="0"/>
        <v>1799</v>
      </c>
      <c r="G45" s="1190">
        <v>1.6</v>
      </c>
      <c r="H45" s="1190">
        <f t="shared" si="1"/>
        <v>1644.8000000000002</v>
      </c>
      <c r="I45" s="1190">
        <v>2.75</v>
      </c>
      <c r="J45" s="1190">
        <f t="shared" si="2"/>
        <v>2827</v>
      </c>
      <c r="K45" s="1190">
        <v>1.65</v>
      </c>
      <c r="L45" s="1190">
        <f t="shared" si="3"/>
        <v>1696.1999999999998</v>
      </c>
      <c r="M45" s="1190">
        <v>1.6</v>
      </c>
      <c r="N45" s="1190">
        <f t="shared" si="4"/>
        <v>1644.8000000000002</v>
      </c>
      <c r="O45" s="1190">
        <v>2</v>
      </c>
      <c r="P45" s="1190">
        <f t="shared" si="5"/>
        <v>2056</v>
      </c>
      <c r="Q45" s="1190">
        <v>2</v>
      </c>
      <c r="R45" s="1190">
        <f t="shared" si="6"/>
        <v>2056</v>
      </c>
      <c r="S45" s="1190">
        <v>2.46</v>
      </c>
      <c r="T45" s="1190">
        <f t="shared" si="7"/>
        <v>2528.88</v>
      </c>
    </row>
    <row r="46" spans="1:20" ht="15" thickBot="1" x14ac:dyDescent="0.4">
      <c r="A46" s="1187">
        <v>42</v>
      </c>
      <c r="B46" s="1195" t="s">
        <v>3714</v>
      </c>
      <c r="C46" s="1192" t="s">
        <v>1069</v>
      </c>
      <c r="D46" s="1192">
        <v>13.2</v>
      </c>
      <c r="E46" s="1190">
        <v>0.01</v>
      </c>
      <c r="F46" s="1190">
        <f t="shared" si="0"/>
        <v>0.13200000000000001</v>
      </c>
      <c r="G46" s="1190">
        <v>500</v>
      </c>
      <c r="H46" s="1190">
        <f t="shared" si="1"/>
        <v>6600</v>
      </c>
      <c r="I46" s="1190">
        <v>42</v>
      </c>
      <c r="J46" s="1190">
        <f t="shared" si="2"/>
        <v>554.4</v>
      </c>
      <c r="K46" s="1190">
        <v>50</v>
      </c>
      <c r="L46" s="1190">
        <f t="shared" si="3"/>
        <v>660</v>
      </c>
      <c r="M46" s="1190">
        <v>40</v>
      </c>
      <c r="N46" s="1190">
        <f t="shared" si="4"/>
        <v>528</v>
      </c>
      <c r="O46" s="1190">
        <v>100</v>
      </c>
      <c r="P46" s="1190">
        <f t="shared" si="5"/>
        <v>1320</v>
      </c>
      <c r="Q46" s="1190">
        <v>50</v>
      </c>
      <c r="R46" s="1190">
        <f t="shared" si="6"/>
        <v>660</v>
      </c>
      <c r="S46" s="1190">
        <v>294.87</v>
      </c>
      <c r="T46" s="1190">
        <f t="shared" si="7"/>
        <v>3892.2839999999997</v>
      </c>
    </row>
    <row r="47" spans="1:20" ht="15" thickBot="1" x14ac:dyDescent="0.4">
      <c r="A47" s="1187">
        <v>43</v>
      </c>
      <c r="B47" s="1195" t="s">
        <v>3715</v>
      </c>
      <c r="C47" s="1192" t="s">
        <v>3</v>
      </c>
      <c r="D47" s="1192">
        <v>200</v>
      </c>
      <c r="E47" s="1190">
        <v>4</v>
      </c>
      <c r="F47" s="1190">
        <f t="shared" si="0"/>
        <v>800</v>
      </c>
      <c r="G47" s="1190">
        <v>5</v>
      </c>
      <c r="H47" s="1190">
        <f t="shared" si="1"/>
        <v>1000</v>
      </c>
      <c r="I47" s="1190">
        <v>5</v>
      </c>
      <c r="J47" s="1190">
        <f t="shared" si="2"/>
        <v>1000</v>
      </c>
      <c r="K47" s="1190">
        <v>15</v>
      </c>
      <c r="L47" s="1190">
        <f t="shared" si="3"/>
        <v>3000</v>
      </c>
      <c r="M47" s="1190">
        <v>3.25</v>
      </c>
      <c r="N47" s="1190">
        <f t="shared" si="4"/>
        <v>650</v>
      </c>
      <c r="O47" s="1190">
        <v>5</v>
      </c>
      <c r="P47" s="1190">
        <f t="shared" si="5"/>
        <v>1000</v>
      </c>
      <c r="Q47" s="1190">
        <v>2.5</v>
      </c>
      <c r="R47" s="1190">
        <f t="shared" si="6"/>
        <v>500</v>
      </c>
      <c r="S47" s="1190">
        <v>4.91</v>
      </c>
      <c r="T47" s="1190">
        <f t="shared" si="7"/>
        <v>982</v>
      </c>
    </row>
    <row r="48" spans="1:20" ht="16" thickBot="1" x14ac:dyDescent="0.4">
      <c r="A48" s="2056" t="s">
        <v>609</v>
      </c>
      <c r="B48" s="2057"/>
      <c r="C48" s="2057"/>
      <c r="D48" s="2057"/>
      <c r="E48" s="1193"/>
      <c r="F48" s="1190">
        <f t="shared" si="0"/>
        <v>0</v>
      </c>
      <c r="G48" s="1193"/>
      <c r="H48" s="1190">
        <f t="shared" si="1"/>
        <v>0</v>
      </c>
      <c r="I48" s="1193"/>
      <c r="J48" s="1190">
        <f t="shared" si="2"/>
        <v>0</v>
      </c>
      <c r="K48" s="1193"/>
      <c r="L48" s="1190">
        <f t="shared" si="3"/>
        <v>0</v>
      </c>
      <c r="M48" s="1193"/>
      <c r="N48" s="1190">
        <f t="shared" si="4"/>
        <v>0</v>
      </c>
      <c r="O48" s="1193"/>
      <c r="P48" s="1190">
        <f t="shared" si="5"/>
        <v>0</v>
      </c>
      <c r="Q48" s="1193"/>
      <c r="R48" s="1190">
        <f t="shared" si="6"/>
        <v>0</v>
      </c>
      <c r="S48" s="1193"/>
      <c r="T48" s="1190">
        <f t="shared" si="7"/>
        <v>0</v>
      </c>
    </row>
    <row r="49" spans="1:20" ht="15" thickBot="1" x14ac:dyDescent="0.4">
      <c r="A49" s="1187">
        <v>44</v>
      </c>
      <c r="B49" s="1188" t="s">
        <v>2611</v>
      </c>
      <c r="C49" s="1192" t="s">
        <v>11</v>
      </c>
      <c r="D49" s="1192">
        <v>1</v>
      </c>
      <c r="E49" s="1190">
        <v>37245</v>
      </c>
      <c r="F49" s="1190">
        <f t="shared" si="0"/>
        <v>37245</v>
      </c>
      <c r="G49" s="1190">
        <v>12000</v>
      </c>
      <c r="H49" s="1190">
        <f t="shared" si="1"/>
        <v>12000</v>
      </c>
      <c r="I49" s="1190">
        <v>20000</v>
      </c>
      <c r="J49" s="1190">
        <f t="shared" si="2"/>
        <v>20000</v>
      </c>
      <c r="K49" s="1190">
        <v>44900</v>
      </c>
      <c r="L49" s="1190">
        <f t="shared" si="3"/>
        <v>44900</v>
      </c>
      <c r="M49" s="1190">
        <v>7500</v>
      </c>
      <c r="N49" s="1190">
        <f t="shared" si="4"/>
        <v>7500</v>
      </c>
      <c r="O49" s="1190">
        <v>65000</v>
      </c>
      <c r="P49" s="1190">
        <f t="shared" si="5"/>
        <v>65000</v>
      </c>
      <c r="Q49" s="1190">
        <v>110000</v>
      </c>
      <c r="R49" s="1190">
        <f t="shared" si="6"/>
        <v>110000</v>
      </c>
      <c r="S49" s="1190">
        <v>111691.76</v>
      </c>
      <c r="T49" s="1190">
        <f t="shared" si="7"/>
        <v>111691.76</v>
      </c>
    </row>
    <row r="50" spans="1:20" ht="21.5" thickBot="1" x14ac:dyDescent="0.4">
      <c r="A50" s="1187">
        <v>45</v>
      </c>
      <c r="B50" s="1195" t="s">
        <v>3716</v>
      </c>
      <c r="C50" s="1192" t="s">
        <v>11</v>
      </c>
      <c r="D50" s="1192">
        <v>1</v>
      </c>
      <c r="E50" s="1190">
        <v>576957.5</v>
      </c>
      <c r="F50" s="1190">
        <f t="shared" si="0"/>
        <v>576957.5</v>
      </c>
      <c r="G50" s="1190">
        <v>116670.28</v>
      </c>
      <c r="H50" s="1190">
        <f t="shared" si="1"/>
        <v>116670.28</v>
      </c>
      <c r="I50" s="1190">
        <v>173775</v>
      </c>
      <c r="J50" s="1190">
        <f t="shared" si="2"/>
        <v>173775</v>
      </c>
      <c r="K50" s="1190">
        <v>933000</v>
      </c>
      <c r="L50" s="1190">
        <f t="shared" si="3"/>
        <v>933000</v>
      </c>
      <c r="M50" s="1190">
        <v>165000</v>
      </c>
      <c r="N50" s="1190">
        <f t="shared" si="4"/>
        <v>165000</v>
      </c>
      <c r="O50" s="1190">
        <v>180000</v>
      </c>
      <c r="P50" s="1190">
        <f t="shared" si="5"/>
        <v>180000</v>
      </c>
      <c r="Q50" s="1190">
        <v>655000</v>
      </c>
      <c r="R50" s="1190">
        <f t="shared" si="6"/>
        <v>655000</v>
      </c>
      <c r="S50" s="1190">
        <v>349740.33</v>
      </c>
      <c r="T50" s="1190">
        <f t="shared" si="7"/>
        <v>349740.33</v>
      </c>
    </row>
    <row r="51" spans="1:20" ht="21.5" thickBot="1" x14ac:dyDescent="0.4">
      <c r="A51" s="1187">
        <v>46</v>
      </c>
      <c r="B51" s="1195" t="s">
        <v>3717</v>
      </c>
      <c r="C51" s="1192" t="s">
        <v>247</v>
      </c>
      <c r="D51" s="1192">
        <v>700</v>
      </c>
      <c r="E51" s="1190">
        <v>189</v>
      </c>
      <c r="F51" s="1190">
        <f t="shared" si="0"/>
        <v>132300</v>
      </c>
      <c r="G51" s="1190">
        <v>195</v>
      </c>
      <c r="H51" s="1190">
        <f t="shared" si="1"/>
        <v>136500</v>
      </c>
      <c r="I51" s="1190">
        <v>165</v>
      </c>
      <c r="J51" s="1190">
        <f t="shared" si="2"/>
        <v>115500</v>
      </c>
      <c r="K51" s="1190">
        <v>150</v>
      </c>
      <c r="L51" s="1190">
        <f t="shared" si="3"/>
        <v>105000</v>
      </c>
      <c r="M51" s="1190">
        <v>180</v>
      </c>
      <c r="N51" s="1190">
        <f t="shared" si="4"/>
        <v>126000</v>
      </c>
      <c r="O51" s="1190">
        <v>800</v>
      </c>
      <c r="P51" s="1190">
        <f t="shared" si="5"/>
        <v>560000</v>
      </c>
      <c r="Q51" s="1190">
        <v>255</v>
      </c>
      <c r="R51" s="1190">
        <f t="shared" si="6"/>
        <v>178500</v>
      </c>
      <c r="S51" s="1190">
        <v>380.13</v>
      </c>
      <c r="T51" s="1190">
        <f t="shared" si="7"/>
        <v>266091</v>
      </c>
    </row>
    <row r="52" spans="1:20" ht="15" thickBot="1" x14ac:dyDescent="0.4">
      <c r="A52" s="1187">
        <v>47</v>
      </c>
      <c r="B52" s="1195" t="s">
        <v>3718</v>
      </c>
      <c r="C52" s="1192" t="s">
        <v>11</v>
      </c>
      <c r="D52" s="1192">
        <v>1</v>
      </c>
      <c r="E52" s="1190">
        <v>9569</v>
      </c>
      <c r="F52" s="1190">
        <f t="shared" si="0"/>
        <v>9569</v>
      </c>
      <c r="G52" s="1190">
        <v>7000</v>
      </c>
      <c r="H52" s="1190">
        <f t="shared" si="1"/>
        <v>7000</v>
      </c>
      <c r="I52" s="1190">
        <v>6500</v>
      </c>
      <c r="J52" s="1190">
        <f t="shared" si="2"/>
        <v>6500</v>
      </c>
      <c r="K52" s="1190">
        <v>5000</v>
      </c>
      <c r="L52" s="1190">
        <f t="shared" si="3"/>
        <v>5000</v>
      </c>
      <c r="M52" s="1190">
        <v>10000</v>
      </c>
      <c r="N52" s="1190">
        <f t="shared" si="4"/>
        <v>10000</v>
      </c>
      <c r="O52" s="1190">
        <v>70000</v>
      </c>
      <c r="P52" s="1190">
        <f t="shared" si="5"/>
        <v>70000</v>
      </c>
      <c r="Q52" s="1190">
        <v>15000</v>
      </c>
      <c r="R52" s="1190">
        <f t="shared" si="6"/>
        <v>15000</v>
      </c>
      <c r="S52" s="1190">
        <v>111691.76</v>
      </c>
      <c r="T52" s="1190">
        <f t="shared" si="7"/>
        <v>111691.76</v>
      </c>
    </row>
    <row r="53" spans="1:20" ht="15" thickBot="1" x14ac:dyDescent="0.4">
      <c r="A53" s="1187">
        <v>48</v>
      </c>
      <c r="B53" s="1195" t="s">
        <v>1300</v>
      </c>
      <c r="C53" s="1192" t="s">
        <v>11</v>
      </c>
      <c r="D53" s="1192">
        <v>1</v>
      </c>
      <c r="E53" s="1190">
        <v>87260</v>
      </c>
      <c r="F53" s="1190">
        <f t="shared" si="0"/>
        <v>87260</v>
      </c>
      <c r="G53" s="1190">
        <v>60000</v>
      </c>
      <c r="H53" s="1190">
        <f t="shared" si="1"/>
        <v>60000</v>
      </c>
      <c r="I53" s="1190">
        <v>42000</v>
      </c>
      <c r="J53" s="1190">
        <f t="shared" si="2"/>
        <v>42000</v>
      </c>
      <c r="K53" s="1190">
        <v>10000</v>
      </c>
      <c r="L53" s="1190">
        <f t="shared" si="3"/>
        <v>10000</v>
      </c>
      <c r="M53" s="1190">
        <v>10000</v>
      </c>
      <c r="N53" s="1190">
        <f t="shared" si="4"/>
        <v>10000</v>
      </c>
      <c r="O53" s="1190">
        <v>45000</v>
      </c>
      <c r="P53" s="1190">
        <f t="shared" si="5"/>
        <v>45000</v>
      </c>
      <c r="Q53" s="1190">
        <v>47000</v>
      </c>
      <c r="R53" s="1190">
        <f t="shared" si="6"/>
        <v>47000</v>
      </c>
      <c r="S53" s="1190">
        <v>66063.740000000005</v>
      </c>
      <c r="T53" s="1190">
        <f t="shared" si="7"/>
        <v>66063.740000000005</v>
      </c>
    </row>
    <row r="54" spans="1:20" ht="15" thickBot="1" x14ac:dyDescent="0.4">
      <c r="A54" s="1187">
        <v>49</v>
      </c>
      <c r="B54" s="1195" t="s">
        <v>3719</v>
      </c>
      <c r="C54" s="1192" t="s">
        <v>4</v>
      </c>
      <c r="D54" s="1192">
        <v>322</v>
      </c>
      <c r="E54" s="1190">
        <v>129</v>
      </c>
      <c r="F54" s="1190">
        <f t="shared" si="0"/>
        <v>41538</v>
      </c>
      <c r="G54" s="1190">
        <v>31</v>
      </c>
      <c r="H54" s="1190">
        <f t="shared" si="1"/>
        <v>9982</v>
      </c>
      <c r="I54" s="1190">
        <v>80</v>
      </c>
      <c r="J54" s="1190">
        <f t="shared" si="2"/>
        <v>25760</v>
      </c>
      <c r="K54" s="1190">
        <v>25</v>
      </c>
      <c r="L54" s="1190">
        <f t="shared" si="3"/>
        <v>8050</v>
      </c>
      <c r="M54" s="1190">
        <v>55</v>
      </c>
      <c r="N54" s="1190">
        <f t="shared" si="4"/>
        <v>17710</v>
      </c>
      <c r="O54" s="1190">
        <v>41</v>
      </c>
      <c r="P54" s="1190">
        <f t="shared" si="5"/>
        <v>13202</v>
      </c>
      <c r="Q54" s="1190">
        <v>50</v>
      </c>
      <c r="R54" s="1190">
        <f t="shared" si="6"/>
        <v>16100</v>
      </c>
      <c r="S54" s="1190">
        <v>52.49</v>
      </c>
      <c r="T54" s="1190">
        <f t="shared" si="7"/>
        <v>16901.78</v>
      </c>
    </row>
    <row r="55" spans="1:20" ht="15" thickBot="1" x14ac:dyDescent="0.4">
      <c r="A55" s="1187">
        <v>50</v>
      </c>
      <c r="B55" s="1195" t="s">
        <v>3720</v>
      </c>
      <c r="C55" s="1192" t="s">
        <v>11</v>
      </c>
      <c r="D55" s="1192">
        <v>1</v>
      </c>
      <c r="E55" s="1190">
        <v>110</v>
      </c>
      <c r="F55" s="1190">
        <f t="shared" si="0"/>
        <v>110</v>
      </c>
      <c r="G55" s="1190">
        <v>5000</v>
      </c>
      <c r="H55" s="1190">
        <f t="shared" si="1"/>
        <v>5000</v>
      </c>
      <c r="I55" s="1190">
        <v>120000</v>
      </c>
      <c r="J55" s="1190">
        <f t="shared" si="2"/>
        <v>120000</v>
      </c>
      <c r="K55" s="1190">
        <v>1100</v>
      </c>
      <c r="L55" s="1190">
        <f t="shared" si="3"/>
        <v>1100</v>
      </c>
      <c r="M55" s="1190">
        <v>36000</v>
      </c>
      <c r="N55" s="1190">
        <f t="shared" si="4"/>
        <v>36000</v>
      </c>
      <c r="O55" s="1190">
        <v>30000</v>
      </c>
      <c r="P55" s="1190">
        <f t="shared" si="5"/>
        <v>30000</v>
      </c>
      <c r="Q55" s="1190">
        <v>95000</v>
      </c>
      <c r="R55" s="1190">
        <f t="shared" si="6"/>
        <v>95000</v>
      </c>
      <c r="S55" s="1190">
        <v>69948.06</v>
      </c>
      <c r="T55" s="1190">
        <f t="shared" si="7"/>
        <v>69948.06</v>
      </c>
    </row>
    <row r="56" spans="1:20" ht="15" thickBot="1" x14ac:dyDescent="0.4">
      <c r="A56" s="1187">
        <v>51</v>
      </c>
      <c r="B56" s="1195" t="s">
        <v>3721</v>
      </c>
      <c r="C56" s="1192" t="s">
        <v>11</v>
      </c>
      <c r="D56" s="1192">
        <v>1</v>
      </c>
      <c r="E56" s="1190">
        <v>110</v>
      </c>
      <c r="F56" s="1190">
        <f t="shared" si="0"/>
        <v>110</v>
      </c>
      <c r="G56" s="1190">
        <v>1</v>
      </c>
      <c r="H56" s="1190">
        <f t="shared" si="1"/>
        <v>1</v>
      </c>
      <c r="I56" s="1190">
        <v>50000</v>
      </c>
      <c r="J56" s="1190">
        <f t="shared" si="2"/>
        <v>50000</v>
      </c>
      <c r="K56" s="1190">
        <v>1200</v>
      </c>
      <c r="L56" s="1190">
        <f t="shared" si="3"/>
        <v>1200</v>
      </c>
      <c r="M56" s="1190">
        <v>25000</v>
      </c>
      <c r="N56" s="1190">
        <f t="shared" si="4"/>
        <v>25000</v>
      </c>
      <c r="O56" s="1190">
        <v>30000</v>
      </c>
      <c r="P56" s="1190">
        <f t="shared" si="5"/>
        <v>30000</v>
      </c>
      <c r="Q56" s="1190">
        <v>50000</v>
      </c>
      <c r="R56" s="1190">
        <f t="shared" si="6"/>
        <v>50000</v>
      </c>
      <c r="S56" s="1190">
        <v>69948.06</v>
      </c>
      <c r="T56" s="1190">
        <f t="shared" si="7"/>
        <v>69948.06</v>
      </c>
    </row>
    <row r="57" spans="1:20" ht="16" thickBot="1" x14ac:dyDescent="0.4">
      <c r="A57" s="2056" t="s">
        <v>575</v>
      </c>
      <c r="B57" s="2057"/>
      <c r="C57" s="2057"/>
      <c r="D57" s="2057"/>
      <c r="E57" s="1193"/>
      <c r="F57" s="1190">
        <f t="shared" si="0"/>
        <v>0</v>
      </c>
      <c r="G57" s="1193"/>
      <c r="H57" s="1190">
        <f t="shared" si="1"/>
        <v>0</v>
      </c>
      <c r="I57" s="1193"/>
      <c r="J57" s="1190">
        <f t="shared" si="2"/>
        <v>0</v>
      </c>
      <c r="K57" s="1193"/>
      <c r="L57" s="1190">
        <f t="shared" si="3"/>
        <v>0</v>
      </c>
      <c r="M57" s="1193"/>
      <c r="N57" s="1190">
        <f t="shared" si="4"/>
        <v>0</v>
      </c>
      <c r="O57" s="1193"/>
      <c r="P57" s="1190">
        <f t="shared" si="5"/>
        <v>0</v>
      </c>
      <c r="Q57" s="1193"/>
      <c r="R57" s="1190">
        <f t="shared" si="6"/>
        <v>0</v>
      </c>
      <c r="S57" s="1193"/>
      <c r="T57" s="1190">
        <f t="shared" si="7"/>
        <v>0</v>
      </c>
    </row>
    <row r="58" spans="1:20" ht="15" thickBot="1" x14ac:dyDescent="0.4">
      <c r="A58" s="1187">
        <v>53</v>
      </c>
      <c r="B58" s="1188" t="s">
        <v>1304</v>
      </c>
      <c r="C58" s="1192" t="s">
        <v>8</v>
      </c>
      <c r="D58" s="1194">
        <v>37383</v>
      </c>
      <c r="E58" s="1190">
        <v>1</v>
      </c>
      <c r="F58" s="1190">
        <f t="shared" si="0"/>
        <v>37383</v>
      </c>
      <c r="G58" s="1190">
        <v>0.95</v>
      </c>
      <c r="H58" s="1190">
        <f t="shared" si="1"/>
        <v>35513.85</v>
      </c>
      <c r="I58" s="1190">
        <v>1.5</v>
      </c>
      <c r="J58" s="1190">
        <f t="shared" si="2"/>
        <v>56074.5</v>
      </c>
      <c r="K58" s="1190">
        <v>1</v>
      </c>
      <c r="L58" s="1190">
        <f t="shared" si="3"/>
        <v>37383</v>
      </c>
      <c r="M58" s="1190">
        <v>1</v>
      </c>
      <c r="N58" s="1190">
        <f t="shared" si="4"/>
        <v>37383</v>
      </c>
      <c r="O58" s="1190">
        <v>1</v>
      </c>
      <c r="P58" s="1190">
        <f t="shared" si="5"/>
        <v>37383</v>
      </c>
      <c r="Q58" s="1190">
        <v>1</v>
      </c>
      <c r="R58" s="1190">
        <f t="shared" si="6"/>
        <v>37383</v>
      </c>
      <c r="S58" s="1190">
        <v>1.47</v>
      </c>
      <c r="T58" s="1190">
        <f t="shared" si="7"/>
        <v>54953.01</v>
      </c>
    </row>
    <row r="59" spans="1:20" ht="15" thickBot="1" x14ac:dyDescent="0.4">
      <c r="A59" s="1187">
        <v>54</v>
      </c>
      <c r="B59" s="1195" t="s">
        <v>1305</v>
      </c>
      <c r="C59" s="1192" t="s">
        <v>8</v>
      </c>
      <c r="D59" s="1194">
        <v>1254</v>
      </c>
      <c r="E59" s="1190">
        <v>1.65</v>
      </c>
      <c r="F59" s="1190">
        <f t="shared" si="0"/>
        <v>2069.1</v>
      </c>
      <c r="G59" s="1190">
        <v>1.5</v>
      </c>
      <c r="H59" s="1190">
        <f t="shared" si="1"/>
        <v>1881</v>
      </c>
      <c r="I59" s="1190">
        <v>3.25</v>
      </c>
      <c r="J59" s="1190">
        <f t="shared" si="2"/>
        <v>4075.5</v>
      </c>
      <c r="K59" s="1190">
        <v>1.5</v>
      </c>
      <c r="L59" s="1190">
        <f t="shared" si="3"/>
        <v>1881</v>
      </c>
      <c r="M59" s="1190">
        <v>1.5</v>
      </c>
      <c r="N59" s="1190">
        <f t="shared" si="4"/>
        <v>1881</v>
      </c>
      <c r="O59" s="1190">
        <v>2</v>
      </c>
      <c r="P59" s="1190">
        <f t="shared" si="5"/>
        <v>2508</v>
      </c>
      <c r="Q59" s="1190">
        <v>2</v>
      </c>
      <c r="R59" s="1190">
        <f t="shared" si="6"/>
        <v>2508</v>
      </c>
      <c r="S59" s="1190">
        <v>2.31</v>
      </c>
      <c r="T59" s="1190">
        <f t="shared" si="7"/>
        <v>2896.7400000000002</v>
      </c>
    </row>
    <row r="60" spans="1:20" ht="15" thickBot="1" x14ac:dyDescent="0.4">
      <c r="A60" s="1187">
        <v>55</v>
      </c>
      <c r="B60" s="1195" t="s">
        <v>1307</v>
      </c>
      <c r="C60" s="1192" t="s">
        <v>8</v>
      </c>
      <c r="D60" s="1194">
        <v>3067</v>
      </c>
      <c r="E60" s="1190">
        <v>1.5</v>
      </c>
      <c r="F60" s="1190">
        <f t="shared" si="0"/>
        <v>4600.5</v>
      </c>
      <c r="G60" s="1190">
        <v>1.2</v>
      </c>
      <c r="H60" s="1190">
        <f t="shared" si="1"/>
        <v>3680.4</v>
      </c>
      <c r="I60" s="1190">
        <v>1.5</v>
      </c>
      <c r="J60" s="1190">
        <f t="shared" si="2"/>
        <v>4600.5</v>
      </c>
      <c r="K60" s="1190">
        <v>1.2</v>
      </c>
      <c r="L60" s="1190">
        <f t="shared" si="3"/>
        <v>3680.4</v>
      </c>
      <c r="M60" s="1190">
        <v>1.2</v>
      </c>
      <c r="N60" s="1190">
        <f t="shared" si="4"/>
        <v>3680.4</v>
      </c>
      <c r="O60" s="1190">
        <v>2</v>
      </c>
      <c r="P60" s="1190">
        <f t="shared" si="5"/>
        <v>6134</v>
      </c>
      <c r="Q60" s="1190">
        <v>2</v>
      </c>
      <c r="R60" s="1190">
        <f t="shared" si="6"/>
        <v>6134</v>
      </c>
      <c r="S60" s="1190">
        <v>1.84</v>
      </c>
      <c r="T60" s="1190">
        <f t="shared" si="7"/>
        <v>5643.2800000000007</v>
      </c>
    </row>
    <row r="61" spans="1:20" ht="15" thickBot="1" x14ac:dyDescent="0.4">
      <c r="A61" s="1187">
        <v>56</v>
      </c>
      <c r="B61" s="1195" t="s">
        <v>1310</v>
      </c>
      <c r="C61" s="1192" t="s">
        <v>3722</v>
      </c>
      <c r="D61" s="1192">
        <v>996</v>
      </c>
      <c r="E61" s="1190">
        <v>2</v>
      </c>
      <c r="F61" s="1190">
        <f t="shared" si="0"/>
        <v>1992</v>
      </c>
      <c r="G61" s="1190">
        <v>1.75</v>
      </c>
      <c r="H61" s="1190">
        <f t="shared" si="1"/>
        <v>1743</v>
      </c>
      <c r="I61" s="1190">
        <v>4.5</v>
      </c>
      <c r="J61" s="1190">
        <f t="shared" si="2"/>
        <v>4482</v>
      </c>
      <c r="K61" s="1190">
        <v>1.75</v>
      </c>
      <c r="L61" s="1190">
        <f t="shared" si="3"/>
        <v>1743</v>
      </c>
      <c r="M61" s="1190">
        <v>1.75</v>
      </c>
      <c r="N61" s="1190">
        <f t="shared" si="4"/>
        <v>1743</v>
      </c>
      <c r="O61" s="1190">
        <v>2</v>
      </c>
      <c r="P61" s="1190">
        <f t="shared" si="5"/>
        <v>1992</v>
      </c>
      <c r="Q61" s="1190">
        <v>2</v>
      </c>
      <c r="R61" s="1190">
        <f t="shared" si="6"/>
        <v>1992</v>
      </c>
      <c r="S61" s="1190">
        <v>2.7</v>
      </c>
      <c r="T61" s="1190">
        <f t="shared" si="7"/>
        <v>2689.2000000000003</v>
      </c>
    </row>
    <row r="62" spans="1:20" ht="15" thickBot="1" x14ac:dyDescent="0.4">
      <c r="A62" s="1187">
        <v>57</v>
      </c>
      <c r="B62" s="1195" t="s">
        <v>1313</v>
      </c>
      <c r="C62" s="1192" t="s">
        <v>1314</v>
      </c>
      <c r="D62" s="1192">
        <v>9</v>
      </c>
      <c r="E62" s="1190">
        <v>442</v>
      </c>
      <c r="F62" s="1190">
        <f t="shared" si="0"/>
        <v>3978</v>
      </c>
      <c r="G62" s="1190">
        <v>410</v>
      </c>
      <c r="H62" s="1190">
        <f t="shared" si="1"/>
        <v>3690</v>
      </c>
      <c r="I62" s="1190">
        <v>500</v>
      </c>
      <c r="J62" s="1190">
        <f t="shared" si="2"/>
        <v>4500</v>
      </c>
      <c r="K62" s="1190">
        <v>409</v>
      </c>
      <c r="L62" s="1190">
        <f t="shared" si="3"/>
        <v>3681</v>
      </c>
      <c r="M62" s="1190">
        <v>409</v>
      </c>
      <c r="N62" s="1190">
        <f t="shared" si="4"/>
        <v>3681</v>
      </c>
      <c r="O62" s="1190">
        <v>500</v>
      </c>
      <c r="P62" s="1190">
        <f t="shared" si="5"/>
        <v>4500</v>
      </c>
      <c r="Q62" s="1190">
        <v>430</v>
      </c>
      <c r="R62" s="1190">
        <f t="shared" si="6"/>
        <v>3870</v>
      </c>
      <c r="S62" s="1190">
        <v>723.65</v>
      </c>
      <c r="T62" s="1190">
        <f t="shared" si="7"/>
        <v>6512.8499999999995</v>
      </c>
    </row>
    <row r="63" spans="1:20" ht="15" thickBot="1" x14ac:dyDescent="0.4">
      <c r="A63" s="1187">
        <v>58</v>
      </c>
      <c r="B63" s="1195" t="s">
        <v>1316</v>
      </c>
      <c r="C63" s="1192" t="s">
        <v>563</v>
      </c>
      <c r="D63" s="1192">
        <v>37</v>
      </c>
      <c r="E63" s="1190">
        <v>465</v>
      </c>
      <c r="F63" s="1190">
        <f t="shared" si="0"/>
        <v>17205</v>
      </c>
      <c r="G63" s="1190">
        <v>430</v>
      </c>
      <c r="H63" s="1190">
        <f t="shared" si="1"/>
        <v>15910</v>
      </c>
      <c r="I63" s="1190">
        <v>500</v>
      </c>
      <c r="J63" s="1190">
        <f t="shared" si="2"/>
        <v>18500</v>
      </c>
      <c r="K63" s="1190">
        <v>431</v>
      </c>
      <c r="L63" s="1190">
        <f t="shared" si="3"/>
        <v>15947</v>
      </c>
      <c r="M63" s="1190">
        <v>431</v>
      </c>
      <c r="N63" s="1190">
        <f t="shared" si="4"/>
        <v>15947</v>
      </c>
      <c r="O63" s="1190">
        <v>500</v>
      </c>
      <c r="P63" s="1190">
        <f t="shared" si="5"/>
        <v>18500</v>
      </c>
      <c r="Q63" s="1190">
        <v>450</v>
      </c>
      <c r="R63" s="1190">
        <f t="shared" si="6"/>
        <v>16650</v>
      </c>
      <c r="S63" s="1190">
        <v>699.08</v>
      </c>
      <c r="T63" s="1190">
        <f t="shared" si="7"/>
        <v>25865.960000000003</v>
      </c>
    </row>
    <row r="64" spans="1:20" ht="15" thickBot="1" x14ac:dyDescent="0.4">
      <c r="A64" s="1187">
        <v>59</v>
      </c>
      <c r="B64" s="1195" t="s">
        <v>1320</v>
      </c>
      <c r="C64" s="1192" t="s">
        <v>563</v>
      </c>
      <c r="D64" s="1192">
        <v>7</v>
      </c>
      <c r="E64" s="1190">
        <v>410</v>
      </c>
      <c r="F64" s="1190">
        <f t="shared" si="0"/>
        <v>2870</v>
      </c>
      <c r="G64" s="1190">
        <v>380</v>
      </c>
      <c r="H64" s="1190">
        <f t="shared" si="1"/>
        <v>2660</v>
      </c>
      <c r="I64" s="1190">
        <v>500</v>
      </c>
      <c r="J64" s="1190">
        <f t="shared" si="2"/>
        <v>3500</v>
      </c>
      <c r="K64" s="1190">
        <v>380</v>
      </c>
      <c r="L64" s="1190">
        <f t="shared" si="3"/>
        <v>2660</v>
      </c>
      <c r="M64" s="1190">
        <v>380</v>
      </c>
      <c r="N64" s="1190">
        <f t="shared" si="4"/>
        <v>2660</v>
      </c>
      <c r="O64" s="1190">
        <v>450</v>
      </c>
      <c r="P64" s="1190">
        <f t="shared" si="5"/>
        <v>3150</v>
      </c>
      <c r="Q64" s="1190">
        <v>400</v>
      </c>
      <c r="R64" s="1190">
        <f t="shared" si="6"/>
        <v>2800</v>
      </c>
      <c r="S64" s="1190">
        <v>699.08</v>
      </c>
      <c r="T64" s="1190">
        <f t="shared" si="7"/>
        <v>4893.5600000000004</v>
      </c>
    </row>
    <row r="65" spans="1:20" ht="15" thickBot="1" x14ac:dyDescent="0.4">
      <c r="A65" s="1187">
        <v>60</v>
      </c>
      <c r="B65" s="1195" t="s">
        <v>1322</v>
      </c>
      <c r="C65" s="1192" t="s">
        <v>1314</v>
      </c>
      <c r="D65" s="1192">
        <v>16</v>
      </c>
      <c r="E65" s="1190">
        <v>395</v>
      </c>
      <c r="F65" s="1190">
        <f t="shared" si="0"/>
        <v>6320</v>
      </c>
      <c r="G65" s="1190">
        <v>365</v>
      </c>
      <c r="H65" s="1190">
        <f t="shared" si="1"/>
        <v>5840</v>
      </c>
      <c r="I65" s="1190">
        <v>500</v>
      </c>
      <c r="J65" s="1190">
        <f t="shared" si="2"/>
        <v>8000</v>
      </c>
      <c r="K65" s="1190">
        <v>365</v>
      </c>
      <c r="L65" s="1190">
        <f t="shared" si="3"/>
        <v>5840</v>
      </c>
      <c r="M65" s="1190">
        <v>365</v>
      </c>
      <c r="N65" s="1190">
        <f t="shared" si="4"/>
        <v>5840</v>
      </c>
      <c r="O65" s="1190">
        <v>430</v>
      </c>
      <c r="P65" s="1190">
        <f t="shared" si="5"/>
        <v>6880</v>
      </c>
      <c r="Q65" s="1190">
        <v>385</v>
      </c>
      <c r="R65" s="1190">
        <f t="shared" si="6"/>
        <v>6160</v>
      </c>
      <c r="S65" s="1190">
        <v>699.08</v>
      </c>
      <c r="T65" s="1190">
        <f t="shared" si="7"/>
        <v>11185.28</v>
      </c>
    </row>
    <row r="66" spans="1:20" ht="15" thickBot="1" x14ac:dyDescent="0.4">
      <c r="A66" s="1187">
        <v>61</v>
      </c>
      <c r="B66" s="1195" t="s">
        <v>1324</v>
      </c>
      <c r="C66" s="1192" t="s">
        <v>563</v>
      </c>
      <c r="D66" s="1192">
        <v>15</v>
      </c>
      <c r="E66" s="1190">
        <v>443</v>
      </c>
      <c r="F66" s="1190">
        <f t="shared" si="0"/>
        <v>6645</v>
      </c>
      <c r="G66" s="1190">
        <v>410</v>
      </c>
      <c r="H66" s="1190">
        <f t="shared" si="1"/>
        <v>6150</v>
      </c>
      <c r="I66" s="1190">
        <v>650</v>
      </c>
      <c r="J66" s="1190">
        <f t="shared" si="2"/>
        <v>9750</v>
      </c>
      <c r="K66" s="1190">
        <v>410</v>
      </c>
      <c r="L66" s="1190">
        <f t="shared" si="3"/>
        <v>6150</v>
      </c>
      <c r="M66" s="1190">
        <v>411</v>
      </c>
      <c r="N66" s="1190">
        <f t="shared" si="4"/>
        <v>6165</v>
      </c>
      <c r="O66" s="1190">
        <v>500</v>
      </c>
      <c r="P66" s="1190">
        <f t="shared" si="5"/>
        <v>7500</v>
      </c>
      <c r="Q66" s="1190">
        <v>430</v>
      </c>
      <c r="R66" s="1190">
        <f t="shared" si="6"/>
        <v>6450</v>
      </c>
      <c r="S66" s="1190">
        <v>723.66</v>
      </c>
      <c r="T66" s="1190">
        <f t="shared" si="7"/>
        <v>10854.9</v>
      </c>
    </row>
    <row r="67" spans="1:20" ht="15" thickBot="1" x14ac:dyDescent="0.4">
      <c r="A67" s="1187">
        <v>62</v>
      </c>
      <c r="B67" s="1195" t="s">
        <v>1326</v>
      </c>
      <c r="C67" s="1192" t="s">
        <v>563</v>
      </c>
      <c r="D67" s="1192">
        <v>6</v>
      </c>
      <c r="E67" s="1190">
        <v>360</v>
      </c>
      <c r="F67" s="1190">
        <f t="shared" si="0"/>
        <v>2160</v>
      </c>
      <c r="G67" s="1190">
        <v>332</v>
      </c>
      <c r="H67" s="1190">
        <f t="shared" si="1"/>
        <v>1992</v>
      </c>
      <c r="I67" s="1190">
        <v>460</v>
      </c>
      <c r="J67" s="1190">
        <f t="shared" si="2"/>
        <v>2760</v>
      </c>
      <c r="K67" s="1190">
        <v>332</v>
      </c>
      <c r="L67" s="1190">
        <f t="shared" si="3"/>
        <v>1992</v>
      </c>
      <c r="M67" s="1190">
        <v>332</v>
      </c>
      <c r="N67" s="1190">
        <f t="shared" si="4"/>
        <v>1992</v>
      </c>
      <c r="O67" s="1190">
        <v>400</v>
      </c>
      <c r="P67" s="1190">
        <f t="shared" si="5"/>
        <v>2400</v>
      </c>
      <c r="Q67" s="1190">
        <v>350</v>
      </c>
      <c r="R67" s="1190">
        <f t="shared" si="6"/>
        <v>2100</v>
      </c>
      <c r="S67" s="1190">
        <v>699.08</v>
      </c>
      <c r="T67" s="1190">
        <f t="shared" si="7"/>
        <v>4194.4800000000005</v>
      </c>
    </row>
    <row r="68" spans="1:20" ht="15" thickBot="1" x14ac:dyDescent="0.4">
      <c r="A68" s="1187">
        <v>63</v>
      </c>
      <c r="B68" s="1195" t="s">
        <v>1328</v>
      </c>
      <c r="C68" s="1192" t="s">
        <v>563</v>
      </c>
      <c r="D68" s="1192">
        <v>2</v>
      </c>
      <c r="E68" s="1190">
        <v>415</v>
      </c>
      <c r="F68" s="1190">
        <f t="shared" si="0"/>
        <v>830</v>
      </c>
      <c r="G68" s="1190">
        <v>380</v>
      </c>
      <c r="H68" s="1190">
        <f t="shared" si="1"/>
        <v>760</v>
      </c>
      <c r="I68" s="1190">
        <v>460</v>
      </c>
      <c r="J68" s="1190">
        <f t="shared" si="2"/>
        <v>920</v>
      </c>
      <c r="K68" s="1190">
        <v>381</v>
      </c>
      <c r="L68" s="1190">
        <f t="shared" si="3"/>
        <v>762</v>
      </c>
      <c r="M68" s="1190">
        <v>381</v>
      </c>
      <c r="N68" s="1190">
        <f t="shared" si="4"/>
        <v>762</v>
      </c>
      <c r="O68" s="1190">
        <v>450</v>
      </c>
      <c r="P68" s="1190">
        <f t="shared" si="5"/>
        <v>900</v>
      </c>
      <c r="Q68" s="1190">
        <v>400</v>
      </c>
      <c r="R68" s="1190">
        <f t="shared" si="6"/>
        <v>800</v>
      </c>
      <c r="S68" s="1190">
        <v>723.66</v>
      </c>
      <c r="T68" s="1190">
        <f t="shared" si="7"/>
        <v>1447.32</v>
      </c>
    </row>
    <row r="69" spans="1:20" ht="15" thickBot="1" x14ac:dyDescent="0.4">
      <c r="A69" s="1187">
        <v>64</v>
      </c>
      <c r="B69" s="1195" t="s">
        <v>1330</v>
      </c>
      <c r="C69" s="1192" t="s">
        <v>1314</v>
      </c>
      <c r="D69" s="1192">
        <v>31</v>
      </c>
      <c r="E69" s="1190">
        <v>430</v>
      </c>
      <c r="F69" s="1190">
        <f t="shared" si="0"/>
        <v>13330</v>
      </c>
      <c r="G69" s="1190">
        <v>396</v>
      </c>
      <c r="H69" s="1190">
        <f t="shared" si="1"/>
        <v>12276</v>
      </c>
      <c r="I69" s="1190">
        <v>430</v>
      </c>
      <c r="J69" s="1190">
        <f t="shared" si="2"/>
        <v>13330</v>
      </c>
      <c r="K69" s="1190">
        <v>396</v>
      </c>
      <c r="L69" s="1190">
        <f t="shared" si="3"/>
        <v>12276</v>
      </c>
      <c r="M69" s="1190">
        <v>396</v>
      </c>
      <c r="N69" s="1190">
        <f t="shared" si="4"/>
        <v>12276</v>
      </c>
      <c r="O69" s="1190">
        <v>470</v>
      </c>
      <c r="P69" s="1190">
        <f t="shared" si="5"/>
        <v>14570</v>
      </c>
      <c r="Q69" s="1190">
        <v>415</v>
      </c>
      <c r="R69" s="1190">
        <f t="shared" si="6"/>
        <v>12865</v>
      </c>
      <c r="S69" s="1190">
        <v>723.66</v>
      </c>
      <c r="T69" s="1190">
        <f t="shared" si="7"/>
        <v>22433.46</v>
      </c>
    </row>
    <row r="70" spans="1:20" ht="15" thickBot="1" x14ac:dyDescent="0.4">
      <c r="A70" s="1187">
        <v>65</v>
      </c>
      <c r="B70" s="1195" t="s">
        <v>1332</v>
      </c>
      <c r="C70" s="1192" t="s">
        <v>563</v>
      </c>
      <c r="D70" s="1192">
        <v>34</v>
      </c>
      <c r="E70" s="1190">
        <v>465</v>
      </c>
      <c r="F70" s="1190">
        <f t="shared" ref="F70:F133" si="8">E70*D70</f>
        <v>15810</v>
      </c>
      <c r="G70" s="1190">
        <v>429</v>
      </c>
      <c r="H70" s="1190">
        <f t="shared" ref="H70:H133" si="9">G70*D70</f>
        <v>14586</v>
      </c>
      <c r="I70" s="1190">
        <v>430</v>
      </c>
      <c r="J70" s="1190">
        <f t="shared" ref="J70:J133" si="10">I70*D70</f>
        <v>14620</v>
      </c>
      <c r="K70" s="1190">
        <v>429</v>
      </c>
      <c r="L70" s="1190">
        <f t="shared" ref="L70:L133" si="11">K70*D70</f>
        <v>14586</v>
      </c>
      <c r="M70" s="1190">
        <v>430</v>
      </c>
      <c r="N70" s="1190">
        <f t="shared" ref="N70:N133" si="12">M70*D70</f>
        <v>14620</v>
      </c>
      <c r="O70" s="1190">
        <v>500</v>
      </c>
      <c r="P70" s="1190">
        <f t="shared" ref="P70:P133" si="13">O70*D70</f>
        <v>17000</v>
      </c>
      <c r="Q70" s="1190">
        <v>450</v>
      </c>
      <c r="R70" s="1190">
        <f t="shared" ref="R70:R133" si="14">Q70*D70</f>
        <v>15300</v>
      </c>
      <c r="S70" s="1190">
        <v>723.66</v>
      </c>
      <c r="T70" s="1190">
        <f t="shared" ref="T70:T133" si="15">S70*D70</f>
        <v>24604.44</v>
      </c>
    </row>
    <row r="71" spans="1:20" ht="15" thickBot="1" x14ac:dyDescent="0.4">
      <c r="A71" s="1187">
        <v>66</v>
      </c>
      <c r="B71" s="1195" t="s">
        <v>1334</v>
      </c>
      <c r="C71" s="1192" t="s">
        <v>563</v>
      </c>
      <c r="D71" s="1192">
        <v>4</v>
      </c>
      <c r="E71" s="1190">
        <v>390</v>
      </c>
      <c r="F71" s="1190">
        <f t="shared" si="8"/>
        <v>1560</v>
      </c>
      <c r="G71" s="1190">
        <v>358</v>
      </c>
      <c r="H71" s="1190">
        <f t="shared" si="9"/>
        <v>1432</v>
      </c>
      <c r="I71" s="1190">
        <v>430</v>
      </c>
      <c r="J71" s="1190">
        <f t="shared" si="10"/>
        <v>1720</v>
      </c>
      <c r="K71" s="1190">
        <v>358</v>
      </c>
      <c r="L71" s="1190">
        <f t="shared" si="11"/>
        <v>1432</v>
      </c>
      <c r="M71" s="1190">
        <v>356</v>
      </c>
      <c r="N71" s="1190">
        <f t="shared" si="12"/>
        <v>1424</v>
      </c>
      <c r="O71" s="1190">
        <v>420</v>
      </c>
      <c r="P71" s="1190">
        <f t="shared" si="13"/>
        <v>1680</v>
      </c>
      <c r="Q71" s="1190">
        <v>375</v>
      </c>
      <c r="R71" s="1190">
        <f t="shared" si="14"/>
        <v>1500</v>
      </c>
      <c r="S71" s="1190">
        <v>723.66</v>
      </c>
      <c r="T71" s="1190">
        <f t="shared" si="15"/>
        <v>2894.64</v>
      </c>
    </row>
    <row r="72" spans="1:20" ht="15" thickBot="1" x14ac:dyDescent="0.4">
      <c r="A72" s="1187">
        <v>67</v>
      </c>
      <c r="B72" s="1195" t="s">
        <v>1336</v>
      </c>
      <c r="C72" s="1192" t="s">
        <v>563</v>
      </c>
      <c r="D72" s="1192">
        <v>5</v>
      </c>
      <c r="E72" s="1190">
        <v>375</v>
      </c>
      <c r="F72" s="1190">
        <f t="shared" si="8"/>
        <v>1875</v>
      </c>
      <c r="G72" s="1190">
        <v>348</v>
      </c>
      <c r="H72" s="1190">
        <f t="shared" si="9"/>
        <v>1740</v>
      </c>
      <c r="I72" s="1190">
        <v>430</v>
      </c>
      <c r="J72" s="1190">
        <f t="shared" si="10"/>
        <v>2150</v>
      </c>
      <c r="K72" s="1190">
        <v>348</v>
      </c>
      <c r="L72" s="1190">
        <f t="shared" si="11"/>
        <v>1740</v>
      </c>
      <c r="M72" s="1190">
        <v>348</v>
      </c>
      <c r="N72" s="1190">
        <f t="shared" si="12"/>
        <v>1740</v>
      </c>
      <c r="O72" s="1190">
        <v>580</v>
      </c>
      <c r="P72" s="1190">
        <f t="shared" si="13"/>
        <v>2900</v>
      </c>
      <c r="Q72" s="1190">
        <v>365</v>
      </c>
      <c r="R72" s="1190">
        <f t="shared" si="14"/>
        <v>1825</v>
      </c>
      <c r="S72" s="1190">
        <v>723.66</v>
      </c>
      <c r="T72" s="1190">
        <f t="shared" si="15"/>
        <v>3618.2999999999997</v>
      </c>
    </row>
    <row r="73" spans="1:20" ht="15" thickBot="1" x14ac:dyDescent="0.4">
      <c r="A73" s="1187">
        <v>68</v>
      </c>
      <c r="B73" s="1195" t="s">
        <v>1340</v>
      </c>
      <c r="C73" s="1192" t="s">
        <v>563</v>
      </c>
      <c r="D73" s="1192">
        <v>16</v>
      </c>
      <c r="E73" s="1190">
        <v>470</v>
      </c>
      <c r="F73" s="1190">
        <f t="shared" si="8"/>
        <v>7520</v>
      </c>
      <c r="G73" s="1190">
        <v>433</v>
      </c>
      <c r="H73" s="1190">
        <f t="shared" si="9"/>
        <v>6928</v>
      </c>
      <c r="I73" s="1190">
        <v>400</v>
      </c>
      <c r="J73" s="1190">
        <f t="shared" si="10"/>
        <v>6400</v>
      </c>
      <c r="K73" s="1190">
        <v>432</v>
      </c>
      <c r="L73" s="1190">
        <f t="shared" si="11"/>
        <v>6912</v>
      </c>
      <c r="M73" s="1190">
        <v>433</v>
      </c>
      <c r="N73" s="1190">
        <f t="shared" si="12"/>
        <v>6928</v>
      </c>
      <c r="O73" s="1190">
        <v>500</v>
      </c>
      <c r="P73" s="1190">
        <f t="shared" si="13"/>
        <v>8000</v>
      </c>
      <c r="Q73" s="1190">
        <v>455</v>
      </c>
      <c r="R73" s="1190">
        <f t="shared" si="14"/>
        <v>7280</v>
      </c>
      <c r="S73" s="1190">
        <v>723.66</v>
      </c>
      <c r="T73" s="1190">
        <f t="shared" si="15"/>
        <v>11578.56</v>
      </c>
    </row>
    <row r="74" spans="1:20" ht="15" thickBot="1" x14ac:dyDescent="0.4">
      <c r="A74" s="1187">
        <v>69</v>
      </c>
      <c r="B74" s="1195" t="s">
        <v>1342</v>
      </c>
      <c r="C74" s="1192" t="s">
        <v>563</v>
      </c>
      <c r="D74" s="1192">
        <v>69</v>
      </c>
      <c r="E74" s="1190">
        <v>295</v>
      </c>
      <c r="F74" s="1190">
        <f t="shared" si="8"/>
        <v>20355</v>
      </c>
      <c r="G74" s="1190">
        <v>272</v>
      </c>
      <c r="H74" s="1190">
        <f t="shared" si="9"/>
        <v>18768</v>
      </c>
      <c r="I74" s="1190">
        <v>600</v>
      </c>
      <c r="J74" s="1190">
        <f t="shared" si="10"/>
        <v>41400</v>
      </c>
      <c r="K74" s="1190">
        <v>272</v>
      </c>
      <c r="L74" s="1190">
        <f t="shared" si="11"/>
        <v>18768</v>
      </c>
      <c r="M74" s="1190">
        <v>273</v>
      </c>
      <c r="N74" s="1190">
        <f t="shared" si="12"/>
        <v>18837</v>
      </c>
      <c r="O74" s="1190">
        <v>330</v>
      </c>
      <c r="P74" s="1190">
        <f t="shared" si="13"/>
        <v>22770</v>
      </c>
      <c r="Q74" s="1190">
        <v>285</v>
      </c>
      <c r="R74" s="1190">
        <f t="shared" si="14"/>
        <v>19665</v>
      </c>
      <c r="S74" s="1190">
        <v>490.22</v>
      </c>
      <c r="T74" s="1190">
        <f t="shared" si="15"/>
        <v>33825.18</v>
      </c>
    </row>
    <row r="75" spans="1:20" ht="15" thickBot="1" x14ac:dyDescent="0.4">
      <c r="A75" s="1187">
        <v>70</v>
      </c>
      <c r="B75" s="1188" t="s">
        <v>1344</v>
      </c>
      <c r="C75" s="1192" t="s">
        <v>563</v>
      </c>
      <c r="D75" s="1192">
        <v>18</v>
      </c>
      <c r="E75" s="1190">
        <v>290</v>
      </c>
      <c r="F75" s="1190">
        <f t="shared" si="8"/>
        <v>5220</v>
      </c>
      <c r="G75" s="1190">
        <v>268</v>
      </c>
      <c r="H75" s="1190">
        <f t="shared" si="9"/>
        <v>4824</v>
      </c>
      <c r="I75" s="1190">
        <v>600</v>
      </c>
      <c r="J75" s="1190">
        <f t="shared" si="10"/>
        <v>10800</v>
      </c>
      <c r="K75" s="1190">
        <v>268</v>
      </c>
      <c r="L75" s="1190">
        <f t="shared" si="11"/>
        <v>4824</v>
      </c>
      <c r="M75" s="1190">
        <v>268</v>
      </c>
      <c r="N75" s="1190">
        <f t="shared" si="12"/>
        <v>4824</v>
      </c>
      <c r="O75" s="1190">
        <v>320</v>
      </c>
      <c r="P75" s="1190">
        <f t="shared" si="13"/>
        <v>5760</v>
      </c>
      <c r="Q75" s="1190">
        <v>285</v>
      </c>
      <c r="R75" s="1190">
        <f t="shared" si="14"/>
        <v>5130</v>
      </c>
      <c r="S75" s="1190">
        <v>453.36</v>
      </c>
      <c r="T75" s="1190">
        <f t="shared" si="15"/>
        <v>8160.4800000000005</v>
      </c>
    </row>
    <row r="76" spans="1:20" ht="15" thickBot="1" x14ac:dyDescent="0.4">
      <c r="A76" s="1187">
        <v>71</v>
      </c>
      <c r="B76" s="1195" t="s">
        <v>1346</v>
      </c>
      <c r="C76" s="1192" t="s">
        <v>1314</v>
      </c>
      <c r="D76" s="1192">
        <v>99</v>
      </c>
      <c r="E76" s="1190">
        <v>285</v>
      </c>
      <c r="F76" s="1190">
        <f t="shared" si="8"/>
        <v>28215</v>
      </c>
      <c r="G76" s="1190">
        <v>263</v>
      </c>
      <c r="H76" s="1190">
        <f t="shared" si="9"/>
        <v>26037</v>
      </c>
      <c r="I76" s="1190">
        <v>350</v>
      </c>
      <c r="J76" s="1190">
        <f t="shared" si="10"/>
        <v>34650</v>
      </c>
      <c r="K76" s="1190">
        <v>263</v>
      </c>
      <c r="L76" s="1190">
        <f t="shared" si="11"/>
        <v>26037</v>
      </c>
      <c r="M76" s="1190">
        <v>264</v>
      </c>
      <c r="N76" s="1190">
        <f t="shared" si="12"/>
        <v>26136</v>
      </c>
      <c r="O76" s="1190">
        <v>320</v>
      </c>
      <c r="P76" s="1190">
        <f t="shared" si="13"/>
        <v>31680</v>
      </c>
      <c r="Q76" s="1190">
        <v>280</v>
      </c>
      <c r="R76" s="1190">
        <f t="shared" si="14"/>
        <v>27720</v>
      </c>
      <c r="S76" s="1190">
        <v>441.07</v>
      </c>
      <c r="T76" s="1190">
        <f t="shared" si="15"/>
        <v>43665.93</v>
      </c>
    </row>
    <row r="77" spans="1:20" ht="15" thickBot="1" x14ac:dyDescent="0.4">
      <c r="A77" s="1187">
        <v>72</v>
      </c>
      <c r="B77" s="1195" t="s">
        <v>1348</v>
      </c>
      <c r="C77" s="1192" t="s">
        <v>563</v>
      </c>
      <c r="D77" s="1192">
        <v>18</v>
      </c>
      <c r="E77" s="1190">
        <v>18</v>
      </c>
      <c r="F77" s="1190">
        <f t="shared" si="8"/>
        <v>324</v>
      </c>
      <c r="G77" s="1190">
        <v>16</v>
      </c>
      <c r="H77" s="1190">
        <f t="shared" si="9"/>
        <v>288</v>
      </c>
      <c r="I77" s="1190">
        <v>30</v>
      </c>
      <c r="J77" s="1190">
        <f t="shared" si="10"/>
        <v>540</v>
      </c>
      <c r="K77" s="1190">
        <v>16</v>
      </c>
      <c r="L77" s="1190">
        <f t="shared" si="11"/>
        <v>288</v>
      </c>
      <c r="M77" s="1190">
        <v>17</v>
      </c>
      <c r="N77" s="1190">
        <f t="shared" si="12"/>
        <v>306</v>
      </c>
      <c r="O77" s="1190">
        <v>20</v>
      </c>
      <c r="P77" s="1190">
        <f t="shared" si="13"/>
        <v>360</v>
      </c>
      <c r="Q77" s="1190">
        <v>20</v>
      </c>
      <c r="R77" s="1190">
        <f t="shared" si="14"/>
        <v>360</v>
      </c>
      <c r="S77" s="1190">
        <v>55.29</v>
      </c>
      <c r="T77" s="1190">
        <f t="shared" si="15"/>
        <v>995.22</v>
      </c>
    </row>
    <row r="78" spans="1:20" ht="15" thickBot="1" x14ac:dyDescent="0.4">
      <c r="A78" s="1187">
        <v>73</v>
      </c>
      <c r="B78" s="1195" t="s">
        <v>1354</v>
      </c>
      <c r="C78" s="1192" t="s">
        <v>1314</v>
      </c>
      <c r="D78" s="1192">
        <v>168</v>
      </c>
      <c r="E78" s="1190">
        <v>13</v>
      </c>
      <c r="F78" s="1190">
        <f t="shared" si="8"/>
        <v>2184</v>
      </c>
      <c r="G78" s="1190">
        <v>12</v>
      </c>
      <c r="H78" s="1190">
        <f t="shared" si="9"/>
        <v>2016</v>
      </c>
      <c r="I78" s="1190">
        <v>20</v>
      </c>
      <c r="J78" s="1190">
        <f t="shared" si="10"/>
        <v>3360</v>
      </c>
      <c r="K78" s="1190">
        <v>12</v>
      </c>
      <c r="L78" s="1190">
        <f t="shared" si="11"/>
        <v>2016</v>
      </c>
      <c r="M78" s="1190">
        <v>12</v>
      </c>
      <c r="N78" s="1190">
        <f t="shared" si="12"/>
        <v>2016</v>
      </c>
      <c r="O78" s="1190">
        <v>15</v>
      </c>
      <c r="P78" s="1190">
        <f t="shared" si="13"/>
        <v>2520</v>
      </c>
      <c r="Q78" s="1190">
        <v>20</v>
      </c>
      <c r="R78" s="1190">
        <f t="shared" si="14"/>
        <v>3360</v>
      </c>
      <c r="S78" s="1190">
        <v>29.49</v>
      </c>
      <c r="T78" s="1190">
        <f t="shared" si="15"/>
        <v>4954.32</v>
      </c>
    </row>
    <row r="79" spans="1:20" ht="15" thickBot="1" x14ac:dyDescent="0.4">
      <c r="A79" s="1187">
        <v>74</v>
      </c>
      <c r="B79" s="1195" t="s">
        <v>2615</v>
      </c>
      <c r="C79" s="1192" t="s">
        <v>563</v>
      </c>
      <c r="D79" s="1192">
        <v>121</v>
      </c>
      <c r="E79" s="1190">
        <v>13</v>
      </c>
      <c r="F79" s="1190">
        <f t="shared" si="8"/>
        <v>1573</v>
      </c>
      <c r="G79" s="1190">
        <v>12</v>
      </c>
      <c r="H79" s="1190">
        <f t="shared" si="9"/>
        <v>1452</v>
      </c>
      <c r="I79" s="1190">
        <v>20</v>
      </c>
      <c r="J79" s="1190">
        <f t="shared" si="10"/>
        <v>2420</v>
      </c>
      <c r="K79" s="1190">
        <v>12</v>
      </c>
      <c r="L79" s="1190">
        <f t="shared" si="11"/>
        <v>1452</v>
      </c>
      <c r="M79" s="1190">
        <v>12</v>
      </c>
      <c r="N79" s="1190">
        <f t="shared" si="12"/>
        <v>1452</v>
      </c>
      <c r="O79" s="1190">
        <v>15</v>
      </c>
      <c r="P79" s="1190">
        <f t="shared" si="13"/>
        <v>1815</v>
      </c>
      <c r="Q79" s="1190">
        <v>20</v>
      </c>
      <c r="R79" s="1190">
        <f t="shared" si="14"/>
        <v>2420</v>
      </c>
      <c r="S79" s="1190">
        <v>29.49</v>
      </c>
      <c r="T79" s="1190">
        <f t="shared" si="15"/>
        <v>3568.29</v>
      </c>
    </row>
    <row r="80" spans="1:20" ht="15" thickBot="1" x14ac:dyDescent="0.4">
      <c r="A80" s="1187">
        <v>75</v>
      </c>
      <c r="B80" s="1195"/>
      <c r="C80" s="1192"/>
      <c r="D80" s="1192"/>
      <c r="E80" s="1190"/>
      <c r="F80" s="1190">
        <f t="shared" si="8"/>
        <v>0</v>
      </c>
      <c r="G80" s="1190"/>
      <c r="H80" s="1190">
        <f t="shared" si="9"/>
        <v>0</v>
      </c>
      <c r="I80" s="1190"/>
      <c r="J80" s="1190">
        <f t="shared" si="10"/>
        <v>0</v>
      </c>
      <c r="K80" s="1190"/>
      <c r="L80" s="1190">
        <f t="shared" si="11"/>
        <v>0</v>
      </c>
      <c r="M80" s="1190"/>
      <c r="N80" s="1190">
        <f t="shared" si="12"/>
        <v>0</v>
      </c>
      <c r="O80" s="1190"/>
      <c r="P80" s="1190">
        <f t="shared" si="13"/>
        <v>0</v>
      </c>
      <c r="Q80" s="1190"/>
      <c r="R80" s="1190">
        <f t="shared" si="14"/>
        <v>0</v>
      </c>
      <c r="S80" s="1190"/>
      <c r="T80" s="1190">
        <f t="shared" si="15"/>
        <v>0</v>
      </c>
    </row>
    <row r="81" spans="1:20" ht="15" thickBot="1" x14ac:dyDescent="0.4">
      <c r="A81" s="1187">
        <v>76</v>
      </c>
      <c r="B81" s="1195" t="s">
        <v>1364</v>
      </c>
      <c r="C81" s="1192" t="s">
        <v>563</v>
      </c>
      <c r="D81" s="1192">
        <v>84</v>
      </c>
      <c r="E81" s="1190">
        <v>39</v>
      </c>
      <c r="F81" s="1190">
        <f t="shared" si="8"/>
        <v>3276</v>
      </c>
      <c r="G81" s="1190">
        <v>36</v>
      </c>
      <c r="H81" s="1190">
        <f t="shared" si="9"/>
        <v>3024</v>
      </c>
      <c r="I81" s="1190">
        <v>66</v>
      </c>
      <c r="J81" s="1190">
        <f t="shared" si="10"/>
        <v>5544</v>
      </c>
      <c r="K81" s="1190">
        <v>36</v>
      </c>
      <c r="L81" s="1190">
        <f t="shared" si="11"/>
        <v>3024</v>
      </c>
      <c r="M81" s="1190">
        <v>36</v>
      </c>
      <c r="N81" s="1190">
        <f t="shared" si="12"/>
        <v>3024</v>
      </c>
      <c r="O81" s="1190">
        <v>600</v>
      </c>
      <c r="P81" s="1190">
        <f t="shared" si="13"/>
        <v>50400</v>
      </c>
      <c r="Q81" s="1190">
        <v>40</v>
      </c>
      <c r="R81" s="1190">
        <f t="shared" si="14"/>
        <v>3360</v>
      </c>
      <c r="S81" s="1190">
        <v>84.77</v>
      </c>
      <c r="T81" s="1190">
        <f t="shared" si="15"/>
        <v>7120.6799999999994</v>
      </c>
    </row>
    <row r="82" spans="1:20" ht="15" thickBot="1" x14ac:dyDescent="0.4">
      <c r="A82" s="1187">
        <v>77</v>
      </c>
      <c r="B82" s="1195" t="s">
        <v>1366</v>
      </c>
      <c r="C82" s="1192" t="s">
        <v>563</v>
      </c>
      <c r="D82" s="1192">
        <v>73</v>
      </c>
      <c r="E82" s="1190">
        <v>43</v>
      </c>
      <c r="F82" s="1190">
        <f t="shared" si="8"/>
        <v>3139</v>
      </c>
      <c r="G82" s="1190">
        <v>40</v>
      </c>
      <c r="H82" s="1190">
        <f t="shared" si="9"/>
        <v>2920</v>
      </c>
      <c r="I82" s="1190">
        <v>66</v>
      </c>
      <c r="J82" s="1190">
        <f t="shared" si="10"/>
        <v>4818</v>
      </c>
      <c r="K82" s="1190">
        <v>40</v>
      </c>
      <c r="L82" s="1190">
        <f t="shared" si="11"/>
        <v>2920</v>
      </c>
      <c r="M82" s="1190">
        <v>40</v>
      </c>
      <c r="N82" s="1190">
        <f t="shared" si="12"/>
        <v>2920</v>
      </c>
      <c r="O82" s="1190">
        <v>45</v>
      </c>
      <c r="P82" s="1190">
        <f t="shared" si="13"/>
        <v>3285</v>
      </c>
      <c r="Q82" s="1190">
        <v>40</v>
      </c>
      <c r="R82" s="1190">
        <f t="shared" si="14"/>
        <v>2920</v>
      </c>
      <c r="S82" s="1190">
        <v>97.06</v>
      </c>
      <c r="T82" s="1190">
        <f t="shared" si="15"/>
        <v>7085.38</v>
      </c>
    </row>
    <row r="83" spans="1:20" ht="15" thickBot="1" x14ac:dyDescent="0.4">
      <c r="A83" s="1187">
        <v>78</v>
      </c>
      <c r="B83" s="1195" t="s">
        <v>1368</v>
      </c>
      <c r="C83" s="1192" t="s">
        <v>563</v>
      </c>
      <c r="D83" s="1192">
        <v>5</v>
      </c>
      <c r="E83" s="1190">
        <v>26</v>
      </c>
      <c r="F83" s="1190">
        <f t="shared" si="8"/>
        <v>130</v>
      </c>
      <c r="G83" s="1190">
        <v>24</v>
      </c>
      <c r="H83" s="1190">
        <f t="shared" si="9"/>
        <v>120</v>
      </c>
      <c r="I83" s="1190">
        <v>66</v>
      </c>
      <c r="J83" s="1190">
        <f t="shared" si="10"/>
        <v>330</v>
      </c>
      <c r="K83" s="1190">
        <v>24</v>
      </c>
      <c r="L83" s="1190">
        <f t="shared" si="11"/>
        <v>120</v>
      </c>
      <c r="M83" s="1190">
        <v>24</v>
      </c>
      <c r="N83" s="1190">
        <f t="shared" si="12"/>
        <v>120</v>
      </c>
      <c r="O83" s="1190">
        <v>30</v>
      </c>
      <c r="P83" s="1190">
        <f t="shared" si="13"/>
        <v>150</v>
      </c>
      <c r="Q83" s="1190">
        <v>25</v>
      </c>
      <c r="R83" s="1190">
        <f t="shared" si="14"/>
        <v>125</v>
      </c>
      <c r="S83" s="1190">
        <v>84.78</v>
      </c>
      <c r="T83" s="1190">
        <f t="shared" si="15"/>
        <v>423.9</v>
      </c>
    </row>
    <row r="84" spans="1:20" ht="15" thickBot="1" x14ac:dyDescent="0.4">
      <c r="A84" s="1187">
        <v>79</v>
      </c>
      <c r="B84" s="1195" t="s">
        <v>1370</v>
      </c>
      <c r="C84" s="1192" t="s">
        <v>1314</v>
      </c>
      <c r="D84" s="1192">
        <v>40</v>
      </c>
      <c r="E84" s="1190">
        <v>31</v>
      </c>
      <c r="F84" s="1190">
        <f t="shared" si="8"/>
        <v>1240</v>
      </c>
      <c r="G84" s="1190">
        <v>29</v>
      </c>
      <c r="H84" s="1190">
        <f t="shared" si="9"/>
        <v>1160</v>
      </c>
      <c r="I84" s="1190">
        <v>55</v>
      </c>
      <c r="J84" s="1190">
        <f t="shared" si="10"/>
        <v>2200</v>
      </c>
      <c r="K84" s="1190">
        <v>29</v>
      </c>
      <c r="L84" s="1190">
        <f t="shared" si="11"/>
        <v>1160</v>
      </c>
      <c r="M84" s="1190">
        <v>29</v>
      </c>
      <c r="N84" s="1190">
        <f t="shared" si="12"/>
        <v>1160</v>
      </c>
      <c r="O84" s="1190">
        <v>30</v>
      </c>
      <c r="P84" s="1190">
        <f t="shared" si="13"/>
        <v>1200</v>
      </c>
      <c r="Q84" s="1190">
        <v>30</v>
      </c>
      <c r="R84" s="1190">
        <f t="shared" si="14"/>
        <v>1200</v>
      </c>
      <c r="S84" s="1190">
        <v>84.77</v>
      </c>
      <c r="T84" s="1190">
        <f t="shared" si="15"/>
        <v>3390.7999999999997</v>
      </c>
    </row>
    <row r="85" spans="1:20" ht="15" thickBot="1" x14ac:dyDescent="0.4">
      <c r="A85" s="1187">
        <v>80</v>
      </c>
      <c r="B85" s="1195" t="s">
        <v>1372</v>
      </c>
      <c r="C85" s="1192" t="s">
        <v>563</v>
      </c>
      <c r="D85" s="1192">
        <v>63</v>
      </c>
      <c r="E85" s="1190">
        <v>34</v>
      </c>
      <c r="F85" s="1190">
        <f t="shared" si="8"/>
        <v>2142</v>
      </c>
      <c r="G85" s="1190">
        <v>31</v>
      </c>
      <c r="H85" s="1190">
        <f t="shared" si="9"/>
        <v>1953</v>
      </c>
      <c r="I85" s="1190">
        <v>52</v>
      </c>
      <c r="J85" s="1190">
        <f t="shared" si="10"/>
        <v>3276</v>
      </c>
      <c r="K85" s="1190">
        <v>31</v>
      </c>
      <c r="L85" s="1190">
        <f t="shared" si="11"/>
        <v>1953</v>
      </c>
      <c r="M85" s="1190">
        <v>32</v>
      </c>
      <c r="N85" s="1190">
        <f t="shared" si="12"/>
        <v>2016</v>
      </c>
      <c r="O85" s="1190">
        <v>40</v>
      </c>
      <c r="P85" s="1190">
        <f t="shared" si="13"/>
        <v>2520</v>
      </c>
      <c r="Q85" s="1190">
        <v>35</v>
      </c>
      <c r="R85" s="1190">
        <f t="shared" si="14"/>
        <v>2205</v>
      </c>
      <c r="S85" s="1190">
        <v>79.86</v>
      </c>
      <c r="T85" s="1190">
        <f t="shared" si="15"/>
        <v>5031.18</v>
      </c>
    </row>
    <row r="86" spans="1:20" ht="15" thickBot="1" x14ac:dyDescent="0.4">
      <c r="A86" s="1187">
        <v>81</v>
      </c>
      <c r="B86" s="1195" t="s">
        <v>3723</v>
      </c>
      <c r="C86" s="1192" t="s">
        <v>563</v>
      </c>
      <c r="D86" s="1192">
        <v>10</v>
      </c>
      <c r="E86" s="1190">
        <v>245</v>
      </c>
      <c r="F86" s="1190">
        <f t="shared" si="8"/>
        <v>2450</v>
      </c>
      <c r="G86" s="1190">
        <v>224</v>
      </c>
      <c r="H86" s="1190">
        <f t="shared" si="9"/>
        <v>2240</v>
      </c>
      <c r="I86" s="1190">
        <v>530</v>
      </c>
      <c r="J86" s="1190">
        <f t="shared" si="10"/>
        <v>5300</v>
      </c>
      <c r="K86" s="1190">
        <v>225</v>
      </c>
      <c r="L86" s="1190">
        <f t="shared" si="11"/>
        <v>2250</v>
      </c>
      <c r="M86" s="1190">
        <v>225</v>
      </c>
      <c r="N86" s="1190">
        <f t="shared" si="12"/>
        <v>2250</v>
      </c>
      <c r="O86" s="1190">
        <v>260</v>
      </c>
      <c r="P86" s="1190">
        <f t="shared" si="13"/>
        <v>2600</v>
      </c>
      <c r="Q86" s="1190">
        <v>235</v>
      </c>
      <c r="R86" s="1190">
        <f t="shared" si="14"/>
        <v>2350</v>
      </c>
      <c r="S86" s="1190">
        <v>318.20999999999998</v>
      </c>
      <c r="T86" s="1190">
        <f t="shared" si="15"/>
        <v>3182.1</v>
      </c>
    </row>
    <row r="87" spans="1:20" ht="15" thickBot="1" x14ac:dyDescent="0.4">
      <c r="A87" s="1187">
        <v>82</v>
      </c>
      <c r="B87" s="1195" t="s">
        <v>1377</v>
      </c>
      <c r="C87" s="1192" t="s">
        <v>563</v>
      </c>
      <c r="D87" s="1192">
        <v>44</v>
      </c>
      <c r="E87" s="1190">
        <v>35</v>
      </c>
      <c r="F87" s="1190">
        <f t="shared" si="8"/>
        <v>1540</v>
      </c>
      <c r="G87" s="1190">
        <v>32</v>
      </c>
      <c r="H87" s="1190">
        <f t="shared" si="9"/>
        <v>1408</v>
      </c>
      <c r="I87" s="1190">
        <v>66</v>
      </c>
      <c r="J87" s="1190">
        <f t="shared" si="10"/>
        <v>2904</v>
      </c>
      <c r="K87" s="1190">
        <v>32</v>
      </c>
      <c r="L87" s="1190">
        <f t="shared" si="11"/>
        <v>1408</v>
      </c>
      <c r="M87" s="1190">
        <v>33</v>
      </c>
      <c r="N87" s="1190">
        <f t="shared" si="12"/>
        <v>1452</v>
      </c>
      <c r="O87" s="1190">
        <v>40</v>
      </c>
      <c r="P87" s="1190">
        <f t="shared" si="13"/>
        <v>1760</v>
      </c>
      <c r="Q87" s="1190">
        <v>34</v>
      </c>
      <c r="R87" s="1190">
        <f t="shared" si="14"/>
        <v>1496</v>
      </c>
      <c r="S87" s="1190">
        <v>109.35</v>
      </c>
      <c r="T87" s="1190">
        <f t="shared" si="15"/>
        <v>4811.3999999999996</v>
      </c>
    </row>
    <row r="88" spans="1:20" ht="15" thickBot="1" x14ac:dyDescent="0.4">
      <c r="A88" s="1187">
        <v>83</v>
      </c>
      <c r="B88" s="1195" t="s">
        <v>2618</v>
      </c>
      <c r="C88" s="1192" t="s">
        <v>4</v>
      </c>
      <c r="D88" s="1192">
        <v>150</v>
      </c>
      <c r="E88" s="1190">
        <v>108</v>
      </c>
      <c r="F88" s="1190">
        <f t="shared" si="8"/>
        <v>16200</v>
      </c>
      <c r="G88" s="1190">
        <v>100</v>
      </c>
      <c r="H88" s="1190">
        <f t="shared" si="9"/>
        <v>15000</v>
      </c>
      <c r="I88" s="1190">
        <v>175</v>
      </c>
      <c r="J88" s="1517">
        <f t="shared" si="10"/>
        <v>26250</v>
      </c>
      <c r="K88" s="1190">
        <v>100</v>
      </c>
      <c r="L88" s="1190">
        <f t="shared" si="11"/>
        <v>15000</v>
      </c>
      <c r="M88" s="1190">
        <v>100</v>
      </c>
      <c r="N88" s="1190">
        <f t="shared" si="12"/>
        <v>15000</v>
      </c>
      <c r="O88" s="1190">
        <v>120</v>
      </c>
      <c r="P88" s="1190">
        <f t="shared" si="13"/>
        <v>18000</v>
      </c>
      <c r="Q88" s="1190">
        <v>110</v>
      </c>
      <c r="R88" s="1190">
        <f t="shared" si="14"/>
        <v>16500</v>
      </c>
      <c r="S88" s="1190">
        <v>269.07</v>
      </c>
      <c r="T88" s="1190">
        <f t="shared" si="15"/>
        <v>40360.5</v>
      </c>
    </row>
    <row r="89" spans="1:20" ht="15" thickBot="1" x14ac:dyDescent="0.4">
      <c r="A89" s="1187">
        <v>84</v>
      </c>
      <c r="B89" s="1195" t="s">
        <v>3724</v>
      </c>
      <c r="C89" s="1192" t="s">
        <v>4</v>
      </c>
      <c r="D89" s="1192">
        <v>670</v>
      </c>
      <c r="E89" s="1190">
        <v>65</v>
      </c>
      <c r="F89" s="1190">
        <f t="shared" si="8"/>
        <v>43550</v>
      </c>
      <c r="G89" s="1190">
        <v>60</v>
      </c>
      <c r="H89" s="1190">
        <f t="shared" si="9"/>
        <v>40200</v>
      </c>
      <c r="I89" s="1190">
        <v>65</v>
      </c>
      <c r="J89" s="1190">
        <f t="shared" si="10"/>
        <v>43550</v>
      </c>
      <c r="K89" s="1190">
        <v>60</v>
      </c>
      <c r="L89" s="1190">
        <f t="shared" si="11"/>
        <v>40200</v>
      </c>
      <c r="M89" s="1190">
        <v>60</v>
      </c>
      <c r="N89" s="1190">
        <f t="shared" si="12"/>
        <v>40200</v>
      </c>
      <c r="O89" s="1190">
        <v>70</v>
      </c>
      <c r="P89" s="1190">
        <f t="shared" si="13"/>
        <v>46900</v>
      </c>
      <c r="Q89" s="1190">
        <v>76</v>
      </c>
      <c r="R89" s="1190">
        <f t="shared" si="14"/>
        <v>50920</v>
      </c>
      <c r="S89" s="1190">
        <v>114.88</v>
      </c>
      <c r="T89" s="1190">
        <f t="shared" si="15"/>
        <v>76969.599999999991</v>
      </c>
    </row>
    <row r="90" spans="1:20" ht="21.5" thickBot="1" x14ac:dyDescent="0.4">
      <c r="A90" s="1187">
        <v>85</v>
      </c>
      <c r="B90" s="1188" t="s">
        <v>3725</v>
      </c>
      <c r="C90" s="1192" t="s">
        <v>8</v>
      </c>
      <c r="D90" s="1192">
        <v>100</v>
      </c>
      <c r="E90" s="1190">
        <v>1</v>
      </c>
      <c r="F90" s="1190">
        <f t="shared" si="8"/>
        <v>100</v>
      </c>
      <c r="G90" s="1190">
        <v>0.95</v>
      </c>
      <c r="H90" s="1190">
        <f t="shared" si="9"/>
        <v>95</v>
      </c>
      <c r="I90" s="1190">
        <v>1.5</v>
      </c>
      <c r="J90" s="1190">
        <f t="shared" si="10"/>
        <v>150</v>
      </c>
      <c r="K90" s="1190">
        <v>1</v>
      </c>
      <c r="L90" s="1190">
        <f t="shared" si="11"/>
        <v>100</v>
      </c>
      <c r="M90" s="1190">
        <v>1</v>
      </c>
      <c r="N90" s="1190">
        <f t="shared" si="12"/>
        <v>100</v>
      </c>
      <c r="O90" s="1190">
        <v>1</v>
      </c>
      <c r="P90" s="1190">
        <f t="shared" si="13"/>
        <v>100</v>
      </c>
      <c r="Q90" s="1190">
        <v>2</v>
      </c>
      <c r="R90" s="1190">
        <f t="shared" si="14"/>
        <v>200</v>
      </c>
      <c r="S90" s="1190">
        <v>1.47</v>
      </c>
      <c r="T90" s="1190">
        <f t="shared" si="15"/>
        <v>147</v>
      </c>
    </row>
    <row r="91" spans="1:20" ht="16" thickBot="1" x14ac:dyDescent="0.4">
      <c r="A91" s="2056" t="s">
        <v>2621</v>
      </c>
      <c r="B91" s="2057"/>
      <c r="C91" s="2057"/>
      <c r="D91" s="2057"/>
      <c r="E91" s="1193"/>
      <c r="F91" s="1190">
        <f t="shared" si="8"/>
        <v>0</v>
      </c>
      <c r="G91" s="1193"/>
      <c r="H91" s="1190">
        <f t="shared" si="9"/>
        <v>0</v>
      </c>
      <c r="I91" s="1193"/>
      <c r="J91" s="1190">
        <f t="shared" si="10"/>
        <v>0</v>
      </c>
      <c r="K91" s="1193"/>
      <c r="L91" s="1190">
        <f t="shared" si="11"/>
        <v>0</v>
      </c>
      <c r="M91" s="1193"/>
      <c r="N91" s="1190">
        <f t="shared" si="12"/>
        <v>0</v>
      </c>
      <c r="O91" s="1193"/>
      <c r="P91" s="1190">
        <f t="shared" si="13"/>
        <v>0</v>
      </c>
      <c r="Q91" s="1193"/>
      <c r="R91" s="1190">
        <f t="shared" si="14"/>
        <v>0</v>
      </c>
      <c r="S91" s="1193"/>
      <c r="T91" s="1190">
        <f t="shared" si="15"/>
        <v>0</v>
      </c>
    </row>
    <row r="92" spans="1:20" ht="21.5" thickBot="1" x14ac:dyDescent="0.4">
      <c r="A92" s="1187">
        <v>86</v>
      </c>
      <c r="B92" s="1188" t="s">
        <v>3726</v>
      </c>
      <c r="C92" s="1192" t="s">
        <v>3</v>
      </c>
      <c r="D92" s="1192">
        <v>201</v>
      </c>
      <c r="E92" s="1190">
        <v>23</v>
      </c>
      <c r="F92" s="1190">
        <f t="shared" si="8"/>
        <v>4623</v>
      </c>
      <c r="G92" s="1190">
        <v>52</v>
      </c>
      <c r="H92" s="1190">
        <f t="shared" si="9"/>
        <v>10452</v>
      </c>
      <c r="I92" s="1190">
        <v>35</v>
      </c>
      <c r="J92" s="1190">
        <f t="shared" si="10"/>
        <v>7035</v>
      </c>
      <c r="K92" s="1190">
        <v>50</v>
      </c>
      <c r="L92" s="1190">
        <f t="shared" si="11"/>
        <v>10050</v>
      </c>
      <c r="M92" s="1190">
        <v>35</v>
      </c>
      <c r="N92" s="1190">
        <f t="shared" si="12"/>
        <v>7035</v>
      </c>
      <c r="O92" s="1190">
        <v>70</v>
      </c>
      <c r="P92" s="1190">
        <f t="shared" si="13"/>
        <v>14070</v>
      </c>
      <c r="Q92" s="1190">
        <v>14</v>
      </c>
      <c r="R92" s="1190">
        <f t="shared" si="14"/>
        <v>2814</v>
      </c>
      <c r="S92" s="1190">
        <v>68.739999999999995</v>
      </c>
      <c r="T92" s="1190">
        <f t="shared" si="15"/>
        <v>13816.74</v>
      </c>
    </row>
    <row r="93" spans="1:20" ht="15" thickBot="1" x14ac:dyDescent="0.4">
      <c r="A93" s="1187">
        <v>87</v>
      </c>
      <c r="B93" s="1188" t="s">
        <v>2622</v>
      </c>
      <c r="C93" s="1192" t="s">
        <v>4</v>
      </c>
      <c r="D93" s="1192">
        <v>118</v>
      </c>
      <c r="E93" s="1190">
        <v>94</v>
      </c>
      <c r="F93" s="1190">
        <f t="shared" si="8"/>
        <v>11092</v>
      </c>
      <c r="G93" s="1190">
        <v>131</v>
      </c>
      <c r="H93" s="1190">
        <f t="shared" si="9"/>
        <v>15458</v>
      </c>
      <c r="I93" s="1190">
        <v>115</v>
      </c>
      <c r="J93" s="1190">
        <f t="shared" si="10"/>
        <v>13570</v>
      </c>
      <c r="K93" s="1190">
        <v>80</v>
      </c>
      <c r="L93" s="1190">
        <f t="shared" si="11"/>
        <v>9440</v>
      </c>
      <c r="M93" s="1190">
        <v>150</v>
      </c>
      <c r="N93" s="1190">
        <f t="shared" si="12"/>
        <v>17700</v>
      </c>
      <c r="O93" s="1190">
        <v>162</v>
      </c>
      <c r="P93" s="1190">
        <f t="shared" si="13"/>
        <v>19116</v>
      </c>
      <c r="Q93" s="1190">
        <v>158</v>
      </c>
      <c r="R93" s="1190">
        <f t="shared" si="14"/>
        <v>18644</v>
      </c>
      <c r="S93" s="1190">
        <v>175.51</v>
      </c>
      <c r="T93" s="1190">
        <f t="shared" si="15"/>
        <v>20710.18</v>
      </c>
    </row>
    <row r="94" spans="1:20" ht="15" thickBot="1" x14ac:dyDescent="0.4">
      <c r="A94" s="1187">
        <v>88</v>
      </c>
      <c r="B94" s="1188" t="s">
        <v>3727</v>
      </c>
      <c r="C94" s="1192" t="s">
        <v>4</v>
      </c>
      <c r="D94" s="1192">
        <v>38</v>
      </c>
      <c r="E94" s="1190">
        <v>165</v>
      </c>
      <c r="F94" s="1190">
        <f t="shared" si="8"/>
        <v>6270</v>
      </c>
      <c r="G94" s="1190">
        <v>105</v>
      </c>
      <c r="H94" s="1190">
        <f t="shared" si="9"/>
        <v>3990</v>
      </c>
      <c r="I94" s="1190">
        <v>140</v>
      </c>
      <c r="J94" s="1190">
        <f t="shared" si="10"/>
        <v>5320</v>
      </c>
      <c r="K94" s="1190">
        <v>149</v>
      </c>
      <c r="L94" s="1190">
        <f t="shared" si="11"/>
        <v>5662</v>
      </c>
      <c r="M94" s="1190">
        <v>105</v>
      </c>
      <c r="N94" s="1190">
        <f t="shared" si="12"/>
        <v>3990</v>
      </c>
      <c r="O94" s="1190">
        <v>120</v>
      </c>
      <c r="P94" s="1190">
        <f t="shared" si="13"/>
        <v>4560</v>
      </c>
      <c r="Q94" s="1190">
        <v>140</v>
      </c>
      <c r="R94" s="1190">
        <f t="shared" si="14"/>
        <v>5320</v>
      </c>
      <c r="S94" s="1190">
        <v>142.22999999999999</v>
      </c>
      <c r="T94" s="1190">
        <f t="shared" si="15"/>
        <v>5404.74</v>
      </c>
    </row>
    <row r="95" spans="1:20" ht="15" thickBot="1" x14ac:dyDescent="0.4">
      <c r="A95" s="1187">
        <v>89</v>
      </c>
      <c r="B95" s="1188" t="s">
        <v>1391</v>
      </c>
      <c r="C95" s="1192" t="s">
        <v>563</v>
      </c>
      <c r="D95" s="1192">
        <v>11</v>
      </c>
      <c r="E95" s="1190">
        <v>1100</v>
      </c>
      <c r="F95" s="1190">
        <f t="shared" si="8"/>
        <v>12100</v>
      </c>
      <c r="G95" s="1190">
        <v>854</v>
      </c>
      <c r="H95" s="1190">
        <f t="shared" si="9"/>
        <v>9394</v>
      </c>
      <c r="I95" s="1190">
        <v>600</v>
      </c>
      <c r="J95" s="1190">
        <f t="shared" si="10"/>
        <v>6600</v>
      </c>
      <c r="K95" s="1190">
        <v>750</v>
      </c>
      <c r="L95" s="1190">
        <f t="shared" si="11"/>
        <v>8250</v>
      </c>
      <c r="M95" s="1190">
        <v>1100</v>
      </c>
      <c r="N95" s="1190">
        <f t="shared" si="12"/>
        <v>12100</v>
      </c>
      <c r="O95" s="1190">
        <v>1340</v>
      </c>
      <c r="P95" s="1190">
        <f t="shared" si="13"/>
        <v>14740</v>
      </c>
      <c r="Q95" s="1190">
        <v>600</v>
      </c>
      <c r="R95" s="1190">
        <f t="shared" si="14"/>
        <v>6600</v>
      </c>
      <c r="S95" s="1190">
        <v>5888.85</v>
      </c>
      <c r="T95" s="1190">
        <f t="shared" si="15"/>
        <v>64777.350000000006</v>
      </c>
    </row>
    <row r="96" spans="1:20" ht="15" thickBot="1" x14ac:dyDescent="0.4">
      <c r="A96" s="1187">
        <v>90</v>
      </c>
      <c r="B96" s="1188" t="s">
        <v>2624</v>
      </c>
      <c r="C96" s="1192" t="s">
        <v>563</v>
      </c>
      <c r="D96" s="1192">
        <v>25</v>
      </c>
      <c r="E96" s="1190">
        <v>1600</v>
      </c>
      <c r="F96" s="1190">
        <f t="shared" si="8"/>
        <v>40000</v>
      </c>
      <c r="G96" s="1190">
        <v>2042</v>
      </c>
      <c r="H96" s="1190">
        <f t="shared" si="9"/>
        <v>51050</v>
      </c>
      <c r="I96" s="1190">
        <v>1500</v>
      </c>
      <c r="J96" s="1190">
        <f t="shared" si="10"/>
        <v>37500</v>
      </c>
      <c r="K96" s="1190">
        <v>240</v>
      </c>
      <c r="L96" s="1190">
        <f t="shared" si="11"/>
        <v>6000</v>
      </c>
      <c r="M96" s="1190">
        <v>1600</v>
      </c>
      <c r="N96" s="1190">
        <f t="shared" si="12"/>
        <v>40000</v>
      </c>
      <c r="O96" s="1190">
        <v>1750</v>
      </c>
      <c r="P96" s="1190">
        <f t="shared" si="13"/>
        <v>43750</v>
      </c>
      <c r="Q96" s="1190">
        <v>1650</v>
      </c>
      <c r="R96" s="1190">
        <f t="shared" si="14"/>
        <v>41250</v>
      </c>
      <c r="S96" s="1190">
        <v>2159.34</v>
      </c>
      <c r="T96" s="1190">
        <f t="shared" si="15"/>
        <v>53983.5</v>
      </c>
    </row>
    <row r="97" spans="1:20" ht="15" thickBot="1" x14ac:dyDescent="0.4">
      <c r="A97" s="1187">
        <v>91</v>
      </c>
      <c r="B97" s="1188" t="s">
        <v>592</v>
      </c>
      <c r="C97" s="1192" t="s">
        <v>3</v>
      </c>
      <c r="D97" s="1192">
        <v>302</v>
      </c>
      <c r="E97" s="1190">
        <v>23</v>
      </c>
      <c r="F97" s="1190">
        <f t="shared" si="8"/>
        <v>6946</v>
      </c>
      <c r="G97" s="1190">
        <v>32</v>
      </c>
      <c r="H97" s="1190">
        <f t="shared" si="9"/>
        <v>9664</v>
      </c>
      <c r="I97" s="1190">
        <v>32</v>
      </c>
      <c r="J97" s="1190">
        <f t="shared" si="10"/>
        <v>9664</v>
      </c>
      <c r="K97" s="1190">
        <v>60</v>
      </c>
      <c r="L97" s="1190">
        <f t="shared" si="11"/>
        <v>18120</v>
      </c>
      <c r="M97" s="1190">
        <v>35</v>
      </c>
      <c r="N97" s="1190">
        <f t="shared" si="12"/>
        <v>10570</v>
      </c>
      <c r="O97" s="1190">
        <v>62</v>
      </c>
      <c r="P97" s="1190">
        <f t="shared" si="13"/>
        <v>18724</v>
      </c>
      <c r="Q97" s="1190">
        <v>17</v>
      </c>
      <c r="R97" s="1190">
        <f t="shared" si="14"/>
        <v>5134</v>
      </c>
      <c r="S97" s="1190">
        <v>84.84</v>
      </c>
      <c r="T97" s="1190">
        <f t="shared" si="15"/>
        <v>25621.68</v>
      </c>
    </row>
    <row r="98" spans="1:20" ht="15" thickBot="1" x14ac:dyDescent="0.4">
      <c r="A98" s="1187">
        <v>92</v>
      </c>
      <c r="B98" s="1188" t="s">
        <v>3728</v>
      </c>
      <c r="C98" s="1192" t="s">
        <v>3</v>
      </c>
      <c r="D98" s="1192">
        <v>81</v>
      </c>
      <c r="E98" s="1190">
        <v>23</v>
      </c>
      <c r="F98" s="1190">
        <f t="shared" si="8"/>
        <v>1863</v>
      </c>
      <c r="G98" s="1190">
        <v>35</v>
      </c>
      <c r="H98" s="1190">
        <f t="shared" si="9"/>
        <v>2835</v>
      </c>
      <c r="I98" s="1190">
        <v>32</v>
      </c>
      <c r="J98" s="1190">
        <f t="shared" si="10"/>
        <v>2592</v>
      </c>
      <c r="K98" s="1190">
        <v>59</v>
      </c>
      <c r="L98" s="1190">
        <f t="shared" si="11"/>
        <v>4779</v>
      </c>
      <c r="M98" s="1190">
        <v>35</v>
      </c>
      <c r="N98" s="1190">
        <f t="shared" si="12"/>
        <v>2835</v>
      </c>
      <c r="O98" s="1190">
        <v>46</v>
      </c>
      <c r="P98" s="1190">
        <f t="shared" si="13"/>
        <v>3726</v>
      </c>
      <c r="Q98" s="1190">
        <v>22</v>
      </c>
      <c r="R98" s="1190">
        <f t="shared" si="14"/>
        <v>1782</v>
      </c>
      <c r="S98" s="1190">
        <v>160.15</v>
      </c>
      <c r="T98" s="1190">
        <f t="shared" si="15"/>
        <v>12972.15</v>
      </c>
    </row>
    <row r="99" spans="1:20" ht="15" thickBot="1" x14ac:dyDescent="0.4">
      <c r="A99" s="1187">
        <v>93</v>
      </c>
      <c r="B99" s="1188" t="s">
        <v>1393</v>
      </c>
      <c r="C99" s="1192" t="s">
        <v>3</v>
      </c>
      <c r="D99" s="1194">
        <v>1693</v>
      </c>
      <c r="E99" s="1190">
        <v>32</v>
      </c>
      <c r="F99" s="1190">
        <f t="shared" si="8"/>
        <v>54176</v>
      </c>
      <c r="G99" s="1190">
        <v>49</v>
      </c>
      <c r="H99" s="1190">
        <f t="shared" si="9"/>
        <v>82957</v>
      </c>
      <c r="I99" s="1190">
        <v>72</v>
      </c>
      <c r="J99" s="1190">
        <f t="shared" si="10"/>
        <v>121896</v>
      </c>
      <c r="K99" s="1190">
        <v>65</v>
      </c>
      <c r="L99" s="1190">
        <f t="shared" si="11"/>
        <v>110045</v>
      </c>
      <c r="M99" s="1190">
        <v>45</v>
      </c>
      <c r="N99" s="1190">
        <f t="shared" si="12"/>
        <v>76185</v>
      </c>
      <c r="O99" s="1190">
        <v>50</v>
      </c>
      <c r="P99" s="1190">
        <f t="shared" si="13"/>
        <v>84650</v>
      </c>
      <c r="Q99" s="1190">
        <v>60</v>
      </c>
      <c r="R99" s="1190">
        <f t="shared" si="14"/>
        <v>101580</v>
      </c>
      <c r="S99" s="1190">
        <v>52.02</v>
      </c>
      <c r="T99" s="1190">
        <f t="shared" si="15"/>
        <v>88069.86</v>
      </c>
    </row>
    <row r="100" spans="1:20" ht="15" thickBot="1" x14ac:dyDescent="0.4">
      <c r="A100" s="1187">
        <v>94</v>
      </c>
      <c r="B100" s="1188" t="s">
        <v>1394</v>
      </c>
      <c r="C100" s="1192" t="s">
        <v>3</v>
      </c>
      <c r="D100" s="1192">
        <v>719</v>
      </c>
      <c r="E100" s="1190">
        <v>47</v>
      </c>
      <c r="F100" s="1190">
        <f t="shared" si="8"/>
        <v>33793</v>
      </c>
      <c r="G100" s="1190">
        <v>65</v>
      </c>
      <c r="H100" s="1190">
        <f t="shared" si="9"/>
        <v>46735</v>
      </c>
      <c r="I100" s="1190">
        <v>76</v>
      </c>
      <c r="J100" s="1190">
        <f t="shared" si="10"/>
        <v>54644</v>
      </c>
      <c r="K100" s="1190">
        <v>75</v>
      </c>
      <c r="L100" s="1190">
        <f t="shared" si="11"/>
        <v>53925</v>
      </c>
      <c r="M100" s="1190">
        <v>70</v>
      </c>
      <c r="N100" s="1190">
        <f t="shared" si="12"/>
        <v>50330</v>
      </c>
      <c r="O100" s="1190">
        <v>54</v>
      </c>
      <c r="P100" s="1190">
        <f t="shared" si="13"/>
        <v>38826</v>
      </c>
      <c r="Q100" s="1190">
        <v>80</v>
      </c>
      <c r="R100" s="1190">
        <f t="shared" si="14"/>
        <v>57520</v>
      </c>
      <c r="S100" s="1190">
        <v>82.95</v>
      </c>
      <c r="T100" s="1190">
        <f t="shared" si="15"/>
        <v>59641.05</v>
      </c>
    </row>
    <row r="101" spans="1:20" ht="15" thickBot="1" x14ac:dyDescent="0.4">
      <c r="A101" s="1187">
        <v>95</v>
      </c>
      <c r="B101" s="1188" t="s">
        <v>3729</v>
      </c>
      <c r="C101" s="1192" t="s">
        <v>3</v>
      </c>
      <c r="D101" s="1192">
        <v>33</v>
      </c>
      <c r="E101" s="1190">
        <v>69</v>
      </c>
      <c r="F101" s="1190">
        <f t="shared" si="8"/>
        <v>2277</v>
      </c>
      <c r="G101" s="1190">
        <v>107</v>
      </c>
      <c r="H101" s="1190">
        <f t="shared" si="9"/>
        <v>3531</v>
      </c>
      <c r="I101" s="1190">
        <v>130</v>
      </c>
      <c r="J101" s="1190">
        <f t="shared" si="10"/>
        <v>4290</v>
      </c>
      <c r="K101" s="1190">
        <v>109</v>
      </c>
      <c r="L101" s="1190">
        <f t="shared" si="11"/>
        <v>3597</v>
      </c>
      <c r="M101" s="1190">
        <v>100</v>
      </c>
      <c r="N101" s="1190">
        <f t="shared" si="12"/>
        <v>3300</v>
      </c>
      <c r="O101" s="1190">
        <v>85</v>
      </c>
      <c r="P101" s="1190">
        <f t="shared" si="13"/>
        <v>2805</v>
      </c>
      <c r="Q101" s="1190">
        <v>75</v>
      </c>
      <c r="R101" s="1190">
        <f t="shared" si="14"/>
        <v>2475</v>
      </c>
      <c r="S101" s="1190">
        <v>393.61</v>
      </c>
      <c r="T101" s="1190">
        <f t="shared" si="15"/>
        <v>12989.130000000001</v>
      </c>
    </row>
    <row r="102" spans="1:20" ht="15" thickBot="1" x14ac:dyDescent="0.4">
      <c r="A102" s="1187">
        <v>96</v>
      </c>
      <c r="B102" s="1188" t="s">
        <v>1395</v>
      </c>
      <c r="C102" s="1192" t="s">
        <v>3</v>
      </c>
      <c r="D102" s="1192">
        <v>173</v>
      </c>
      <c r="E102" s="1190">
        <v>63</v>
      </c>
      <c r="F102" s="1190">
        <f t="shared" si="8"/>
        <v>10899</v>
      </c>
      <c r="G102" s="1190">
        <v>82</v>
      </c>
      <c r="H102" s="1190">
        <f t="shared" si="9"/>
        <v>14186</v>
      </c>
      <c r="I102" s="1190">
        <v>90</v>
      </c>
      <c r="J102" s="1190">
        <f t="shared" si="10"/>
        <v>15570</v>
      </c>
      <c r="K102" s="1190">
        <v>86</v>
      </c>
      <c r="L102" s="1190">
        <f t="shared" si="11"/>
        <v>14878</v>
      </c>
      <c r="M102" s="1190">
        <v>95</v>
      </c>
      <c r="N102" s="1190">
        <f t="shared" si="12"/>
        <v>16435</v>
      </c>
      <c r="O102" s="1190">
        <v>70</v>
      </c>
      <c r="P102" s="1190">
        <f t="shared" si="13"/>
        <v>12110</v>
      </c>
      <c r="Q102" s="1190">
        <v>105</v>
      </c>
      <c r="R102" s="1190">
        <f t="shared" si="14"/>
        <v>18165</v>
      </c>
      <c r="S102" s="1190">
        <v>160.52000000000001</v>
      </c>
      <c r="T102" s="1190">
        <f t="shared" si="15"/>
        <v>27769.960000000003</v>
      </c>
    </row>
    <row r="103" spans="1:20" ht="15" thickBot="1" x14ac:dyDescent="0.4">
      <c r="A103" s="1187">
        <v>97</v>
      </c>
      <c r="B103" s="1188" t="s">
        <v>3730</v>
      </c>
      <c r="C103" s="1192" t="s">
        <v>563</v>
      </c>
      <c r="D103" s="1192">
        <v>3</v>
      </c>
      <c r="E103" s="1190">
        <v>1800</v>
      </c>
      <c r="F103" s="1190">
        <f t="shared" si="8"/>
        <v>5400</v>
      </c>
      <c r="G103" s="1190">
        <v>2450</v>
      </c>
      <c r="H103" s="1190">
        <f t="shared" si="9"/>
        <v>7350</v>
      </c>
      <c r="I103" s="1190">
        <v>2100</v>
      </c>
      <c r="J103" s="1190">
        <f t="shared" si="10"/>
        <v>6300</v>
      </c>
      <c r="K103" s="1190">
        <v>1100</v>
      </c>
      <c r="L103" s="1190">
        <f t="shared" si="11"/>
        <v>3300</v>
      </c>
      <c r="M103" s="1190">
        <v>4000</v>
      </c>
      <c r="N103" s="1190">
        <f t="shared" si="12"/>
        <v>12000</v>
      </c>
      <c r="O103" s="1190">
        <v>1500</v>
      </c>
      <c r="P103" s="1190">
        <f t="shared" si="13"/>
        <v>4500</v>
      </c>
      <c r="Q103" s="1190">
        <v>1200</v>
      </c>
      <c r="R103" s="1190">
        <f t="shared" si="14"/>
        <v>3600</v>
      </c>
      <c r="S103" s="1190">
        <v>3155.68</v>
      </c>
      <c r="T103" s="1190">
        <f t="shared" si="15"/>
        <v>9467.0399999999991</v>
      </c>
    </row>
    <row r="104" spans="1:20" ht="15" thickBot="1" x14ac:dyDescent="0.4">
      <c r="A104" s="1187">
        <v>98</v>
      </c>
      <c r="B104" s="1188" t="s">
        <v>3731</v>
      </c>
      <c r="C104" s="1192" t="s">
        <v>563</v>
      </c>
      <c r="D104" s="1192">
        <v>1</v>
      </c>
      <c r="E104" s="1190">
        <v>2200</v>
      </c>
      <c r="F104" s="1190">
        <f t="shared" si="8"/>
        <v>2200</v>
      </c>
      <c r="G104" s="1190">
        <v>3500</v>
      </c>
      <c r="H104" s="1190">
        <f t="shared" si="9"/>
        <v>3500</v>
      </c>
      <c r="I104" s="1190">
        <v>2500</v>
      </c>
      <c r="J104" s="1190">
        <f t="shared" si="10"/>
        <v>2500</v>
      </c>
      <c r="K104" s="1190">
        <v>1200</v>
      </c>
      <c r="L104" s="1190">
        <f t="shared" si="11"/>
        <v>1200</v>
      </c>
      <c r="M104" s="1190">
        <v>4500</v>
      </c>
      <c r="N104" s="1190">
        <f t="shared" si="12"/>
        <v>4500</v>
      </c>
      <c r="O104" s="1190">
        <v>2700</v>
      </c>
      <c r="P104" s="1190">
        <f t="shared" si="13"/>
        <v>2700</v>
      </c>
      <c r="Q104" s="1190">
        <v>2600</v>
      </c>
      <c r="R104" s="1190">
        <f t="shared" si="14"/>
        <v>2600</v>
      </c>
      <c r="S104" s="1190">
        <v>3170.05</v>
      </c>
      <c r="T104" s="1190">
        <f t="shared" si="15"/>
        <v>3170.05</v>
      </c>
    </row>
    <row r="105" spans="1:20" ht="15" thickBot="1" x14ac:dyDescent="0.4">
      <c r="A105" s="1187">
        <v>99</v>
      </c>
      <c r="B105" s="1188" t="s">
        <v>2626</v>
      </c>
      <c r="C105" s="1192" t="s">
        <v>563</v>
      </c>
      <c r="D105" s="1192">
        <v>2</v>
      </c>
      <c r="E105" s="1190">
        <v>800</v>
      </c>
      <c r="F105" s="1190">
        <f t="shared" si="8"/>
        <v>1600</v>
      </c>
      <c r="G105" s="1190">
        <v>1550</v>
      </c>
      <c r="H105" s="1190">
        <f t="shared" si="9"/>
        <v>3100</v>
      </c>
      <c r="I105" s="1190">
        <v>600</v>
      </c>
      <c r="J105" s="1190">
        <f t="shared" si="10"/>
        <v>1200</v>
      </c>
      <c r="K105" s="1190">
        <v>400</v>
      </c>
      <c r="L105" s="1190">
        <f t="shared" si="11"/>
        <v>800</v>
      </c>
      <c r="M105" s="1190">
        <v>2000</v>
      </c>
      <c r="N105" s="1190">
        <f t="shared" si="12"/>
        <v>4000</v>
      </c>
      <c r="O105" s="1190">
        <v>1700</v>
      </c>
      <c r="P105" s="1190">
        <f t="shared" si="13"/>
        <v>3400</v>
      </c>
      <c r="Q105" s="1190">
        <v>800</v>
      </c>
      <c r="R105" s="1190">
        <f t="shared" si="14"/>
        <v>1600</v>
      </c>
      <c r="S105" s="1190">
        <v>4256.54</v>
      </c>
      <c r="T105" s="1190">
        <f t="shared" si="15"/>
        <v>8513.08</v>
      </c>
    </row>
    <row r="106" spans="1:20" ht="15" thickBot="1" x14ac:dyDescent="0.4">
      <c r="A106" s="1187">
        <v>100</v>
      </c>
      <c r="B106" s="1188" t="s">
        <v>3732</v>
      </c>
      <c r="C106" s="1192" t="s">
        <v>3</v>
      </c>
      <c r="D106" s="1192">
        <v>337</v>
      </c>
      <c r="E106" s="1190">
        <v>23</v>
      </c>
      <c r="F106" s="1190">
        <f t="shared" si="8"/>
        <v>7751</v>
      </c>
      <c r="G106" s="1190">
        <v>21.5</v>
      </c>
      <c r="H106" s="1190">
        <f t="shared" si="9"/>
        <v>7245.5</v>
      </c>
      <c r="I106" s="1190">
        <v>25</v>
      </c>
      <c r="J106" s="1190">
        <f t="shared" si="10"/>
        <v>8425</v>
      </c>
      <c r="K106" s="1190">
        <v>29</v>
      </c>
      <c r="L106" s="1190">
        <f t="shared" si="11"/>
        <v>9773</v>
      </c>
      <c r="M106" s="1190">
        <v>35</v>
      </c>
      <c r="N106" s="1190">
        <f t="shared" si="12"/>
        <v>11795</v>
      </c>
      <c r="O106" s="1190">
        <v>58</v>
      </c>
      <c r="P106" s="1190">
        <f t="shared" si="13"/>
        <v>19546</v>
      </c>
      <c r="Q106" s="1190">
        <v>10</v>
      </c>
      <c r="R106" s="1190">
        <f t="shared" si="14"/>
        <v>3370</v>
      </c>
      <c r="S106" s="1190">
        <v>56.43</v>
      </c>
      <c r="T106" s="1190">
        <f t="shared" si="15"/>
        <v>19016.91</v>
      </c>
    </row>
    <row r="107" spans="1:20" ht="15" thickBot="1" x14ac:dyDescent="0.4">
      <c r="A107" s="1187">
        <v>101</v>
      </c>
      <c r="B107" s="1188" t="s">
        <v>3733</v>
      </c>
      <c r="C107" s="1192" t="s">
        <v>3</v>
      </c>
      <c r="D107" s="1192">
        <v>100</v>
      </c>
      <c r="E107" s="1190">
        <v>12</v>
      </c>
      <c r="F107" s="1190">
        <f t="shared" si="8"/>
        <v>1200</v>
      </c>
      <c r="G107" s="1190">
        <v>50</v>
      </c>
      <c r="H107" s="1190">
        <f t="shared" si="9"/>
        <v>5000</v>
      </c>
      <c r="I107" s="1190">
        <v>18</v>
      </c>
      <c r="J107" s="1190">
        <f t="shared" si="10"/>
        <v>1800</v>
      </c>
      <c r="K107" s="1190">
        <v>29</v>
      </c>
      <c r="L107" s="1190">
        <f t="shared" si="11"/>
        <v>2900</v>
      </c>
      <c r="M107" s="1190">
        <v>35</v>
      </c>
      <c r="N107" s="1190">
        <f t="shared" si="12"/>
        <v>3500</v>
      </c>
      <c r="O107" s="1190">
        <v>58</v>
      </c>
      <c r="P107" s="1190">
        <f t="shared" si="13"/>
        <v>5800</v>
      </c>
      <c r="Q107" s="1190">
        <v>30</v>
      </c>
      <c r="R107" s="1190">
        <f t="shared" si="14"/>
        <v>3000</v>
      </c>
      <c r="S107" s="1190">
        <v>340.44</v>
      </c>
      <c r="T107" s="1190">
        <f t="shared" si="15"/>
        <v>34044</v>
      </c>
    </row>
    <row r="108" spans="1:20" ht="15" thickBot="1" x14ac:dyDescent="0.4">
      <c r="A108" s="1187">
        <v>102</v>
      </c>
      <c r="B108" s="1188" t="s">
        <v>3734</v>
      </c>
      <c r="C108" s="1192" t="s">
        <v>3</v>
      </c>
      <c r="D108" s="1192">
        <v>200</v>
      </c>
      <c r="E108" s="1190">
        <v>18</v>
      </c>
      <c r="F108" s="1190">
        <f t="shared" si="8"/>
        <v>3600</v>
      </c>
      <c r="G108" s="1190">
        <v>30</v>
      </c>
      <c r="H108" s="1190">
        <f t="shared" si="9"/>
        <v>6000</v>
      </c>
      <c r="I108" s="1190">
        <v>12</v>
      </c>
      <c r="J108" s="1190">
        <f t="shared" si="10"/>
        <v>2400</v>
      </c>
      <c r="K108" s="1190">
        <v>29</v>
      </c>
      <c r="L108" s="1190">
        <f t="shared" si="11"/>
        <v>5800</v>
      </c>
      <c r="M108" s="1190">
        <v>95</v>
      </c>
      <c r="N108" s="1190">
        <f t="shared" si="12"/>
        <v>19000</v>
      </c>
      <c r="O108" s="1190">
        <v>40</v>
      </c>
      <c r="P108" s="1190">
        <f t="shared" si="13"/>
        <v>8000</v>
      </c>
      <c r="Q108" s="1190">
        <v>13</v>
      </c>
      <c r="R108" s="1190">
        <f t="shared" si="14"/>
        <v>2600</v>
      </c>
      <c r="S108" s="1190">
        <v>55.61</v>
      </c>
      <c r="T108" s="1190">
        <f t="shared" si="15"/>
        <v>11122</v>
      </c>
    </row>
    <row r="109" spans="1:20" ht="16" thickBot="1" x14ac:dyDescent="0.4">
      <c r="A109" s="2056" t="s">
        <v>596</v>
      </c>
      <c r="B109" s="2057"/>
      <c r="C109" s="2057"/>
      <c r="D109" s="2057"/>
      <c r="E109" s="1193"/>
      <c r="F109" s="1190">
        <f t="shared" si="8"/>
        <v>0</v>
      </c>
      <c r="G109" s="1193"/>
      <c r="H109" s="1190">
        <f t="shared" si="9"/>
        <v>0</v>
      </c>
      <c r="I109" s="1193"/>
      <c r="J109" s="1190">
        <f t="shared" si="10"/>
        <v>0</v>
      </c>
      <c r="K109" s="1193"/>
      <c r="L109" s="1190">
        <f t="shared" si="11"/>
        <v>0</v>
      </c>
      <c r="M109" s="1193"/>
      <c r="N109" s="1190">
        <f t="shared" si="12"/>
        <v>0</v>
      </c>
      <c r="O109" s="1193"/>
      <c r="P109" s="1190">
        <f t="shared" si="13"/>
        <v>0</v>
      </c>
      <c r="Q109" s="1193"/>
      <c r="R109" s="1190">
        <f t="shared" si="14"/>
        <v>0</v>
      </c>
      <c r="S109" s="1193"/>
      <c r="T109" s="1190">
        <f t="shared" si="15"/>
        <v>0</v>
      </c>
    </row>
    <row r="110" spans="1:20" ht="15" thickBot="1" x14ac:dyDescent="0.4">
      <c r="A110" s="1187">
        <v>103</v>
      </c>
      <c r="B110" s="1188" t="s">
        <v>1413</v>
      </c>
      <c r="C110" s="1192" t="s">
        <v>563</v>
      </c>
      <c r="D110" s="1192">
        <v>5</v>
      </c>
      <c r="E110" s="1190">
        <v>1500</v>
      </c>
      <c r="F110" s="1190">
        <f t="shared" si="8"/>
        <v>7500</v>
      </c>
      <c r="G110" s="1190">
        <v>3000</v>
      </c>
      <c r="H110" s="1190">
        <f t="shared" si="9"/>
        <v>15000</v>
      </c>
      <c r="I110" s="1190">
        <v>875</v>
      </c>
      <c r="J110" s="1190">
        <f t="shared" si="10"/>
        <v>4375</v>
      </c>
      <c r="K110" s="1190">
        <v>2700</v>
      </c>
      <c r="L110" s="1190">
        <f t="shared" si="11"/>
        <v>13500</v>
      </c>
      <c r="M110" s="1190">
        <v>105</v>
      </c>
      <c r="N110" s="1190">
        <f t="shared" si="12"/>
        <v>525</v>
      </c>
      <c r="O110" s="1190">
        <v>2800</v>
      </c>
      <c r="P110" s="1190">
        <f t="shared" si="13"/>
        <v>14000</v>
      </c>
      <c r="Q110" s="1190">
        <v>1000</v>
      </c>
      <c r="R110" s="1190">
        <f t="shared" si="14"/>
        <v>5000</v>
      </c>
      <c r="S110" s="1190">
        <v>2437.14</v>
      </c>
      <c r="T110" s="1190">
        <f t="shared" si="15"/>
        <v>12185.699999999999</v>
      </c>
    </row>
    <row r="111" spans="1:20" ht="21.5" thickBot="1" x14ac:dyDescent="0.4">
      <c r="A111" s="1187">
        <v>104</v>
      </c>
      <c r="B111" s="1188" t="s">
        <v>3735</v>
      </c>
      <c r="C111" s="1192" t="s">
        <v>3</v>
      </c>
      <c r="D111" s="1192">
        <v>446</v>
      </c>
      <c r="E111" s="1190">
        <v>175</v>
      </c>
      <c r="F111" s="1190">
        <f t="shared" si="8"/>
        <v>78050</v>
      </c>
      <c r="G111" s="1190">
        <v>160</v>
      </c>
      <c r="H111" s="1190">
        <f t="shared" si="9"/>
        <v>71360</v>
      </c>
      <c r="I111" s="1190">
        <v>160</v>
      </c>
      <c r="J111" s="1190">
        <f t="shared" si="10"/>
        <v>71360</v>
      </c>
      <c r="K111" s="1190">
        <v>75</v>
      </c>
      <c r="L111" s="1190">
        <f t="shared" si="11"/>
        <v>33450</v>
      </c>
      <c r="M111" s="1190">
        <v>86</v>
      </c>
      <c r="N111" s="1190">
        <f t="shared" si="12"/>
        <v>38356</v>
      </c>
      <c r="O111" s="1190">
        <v>83</v>
      </c>
      <c r="P111" s="1190">
        <f t="shared" si="13"/>
        <v>37018</v>
      </c>
      <c r="Q111" s="1190">
        <v>125</v>
      </c>
      <c r="R111" s="1190">
        <f t="shared" si="14"/>
        <v>55750</v>
      </c>
      <c r="S111" s="1190">
        <v>81.64</v>
      </c>
      <c r="T111" s="1190">
        <f t="shared" si="15"/>
        <v>36411.440000000002</v>
      </c>
    </row>
    <row r="112" spans="1:20" ht="15" thickBot="1" x14ac:dyDescent="0.4">
      <c r="A112" s="1187">
        <v>105</v>
      </c>
      <c r="B112" s="1188" t="s">
        <v>3736</v>
      </c>
      <c r="C112" s="1192" t="s">
        <v>3</v>
      </c>
      <c r="D112" s="1194">
        <v>1284</v>
      </c>
      <c r="E112" s="1190">
        <v>73</v>
      </c>
      <c r="F112" s="1190">
        <f t="shared" si="8"/>
        <v>93732</v>
      </c>
      <c r="G112" s="1190">
        <v>110</v>
      </c>
      <c r="H112" s="1190">
        <f t="shared" si="9"/>
        <v>141240</v>
      </c>
      <c r="I112" s="1190">
        <v>120</v>
      </c>
      <c r="J112" s="1190">
        <f t="shared" si="10"/>
        <v>154080</v>
      </c>
      <c r="K112" s="1190">
        <v>75</v>
      </c>
      <c r="L112" s="1190">
        <f t="shared" si="11"/>
        <v>96300</v>
      </c>
      <c r="M112" s="1190">
        <v>75</v>
      </c>
      <c r="N112" s="1190">
        <f t="shared" si="12"/>
        <v>96300</v>
      </c>
      <c r="O112" s="1190">
        <v>83</v>
      </c>
      <c r="P112" s="1190">
        <f t="shared" si="13"/>
        <v>106572</v>
      </c>
      <c r="Q112" s="1190">
        <v>80</v>
      </c>
      <c r="R112" s="1190">
        <f t="shared" si="14"/>
        <v>102720</v>
      </c>
      <c r="S112" s="1190">
        <v>81.31</v>
      </c>
      <c r="T112" s="1190">
        <f t="shared" si="15"/>
        <v>104402.04000000001</v>
      </c>
    </row>
    <row r="113" spans="1:20" ht="15" thickBot="1" x14ac:dyDescent="0.4">
      <c r="A113" s="1187">
        <v>106</v>
      </c>
      <c r="B113" s="1188" t="s">
        <v>3737</v>
      </c>
      <c r="C113" s="1192" t="s">
        <v>3</v>
      </c>
      <c r="D113" s="1192">
        <v>153</v>
      </c>
      <c r="E113" s="1190">
        <v>43</v>
      </c>
      <c r="F113" s="1190">
        <f t="shared" si="8"/>
        <v>6579</v>
      </c>
      <c r="G113" s="1190">
        <v>40</v>
      </c>
      <c r="H113" s="1190">
        <f t="shared" si="9"/>
        <v>6120</v>
      </c>
      <c r="I113" s="1190">
        <v>65</v>
      </c>
      <c r="J113" s="1190">
        <f t="shared" si="10"/>
        <v>9945</v>
      </c>
      <c r="K113" s="1190">
        <v>69</v>
      </c>
      <c r="L113" s="1190">
        <f t="shared" si="11"/>
        <v>10557</v>
      </c>
      <c r="M113" s="1190">
        <v>60</v>
      </c>
      <c r="N113" s="1190">
        <f t="shared" si="12"/>
        <v>9180</v>
      </c>
      <c r="O113" s="1190">
        <v>40</v>
      </c>
      <c r="P113" s="1190">
        <f t="shared" si="13"/>
        <v>6120</v>
      </c>
      <c r="Q113" s="1190">
        <v>48</v>
      </c>
      <c r="R113" s="1190">
        <f t="shared" si="14"/>
        <v>7344</v>
      </c>
      <c r="S113" s="1190">
        <v>111.48</v>
      </c>
      <c r="T113" s="1190">
        <f t="shared" si="15"/>
        <v>17056.440000000002</v>
      </c>
    </row>
    <row r="114" spans="1:20" ht="15" thickBot="1" x14ac:dyDescent="0.4">
      <c r="A114" s="1187">
        <v>107</v>
      </c>
      <c r="B114" s="1188" t="s">
        <v>3738</v>
      </c>
      <c r="C114" s="1192" t="s">
        <v>563</v>
      </c>
      <c r="D114" s="1192">
        <v>29</v>
      </c>
      <c r="E114" s="1190">
        <v>225</v>
      </c>
      <c r="F114" s="1190">
        <f t="shared" si="8"/>
        <v>6525</v>
      </c>
      <c r="G114" s="1190">
        <v>172</v>
      </c>
      <c r="H114" s="1190">
        <f t="shared" si="9"/>
        <v>4988</v>
      </c>
      <c r="I114" s="1190">
        <v>300</v>
      </c>
      <c r="J114" s="1190">
        <f t="shared" si="10"/>
        <v>8700</v>
      </c>
      <c r="K114" s="1190">
        <v>50</v>
      </c>
      <c r="L114" s="1190">
        <f t="shared" si="11"/>
        <v>1450</v>
      </c>
      <c r="M114" s="1190">
        <v>100</v>
      </c>
      <c r="N114" s="1190">
        <f t="shared" si="12"/>
        <v>2900</v>
      </c>
      <c r="O114" s="1190">
        <v>300</v>
      </c>
      <c r="P114" s="1190">
        <f t="shared" si="13"/>
        <v>8700</v>
      </c>
      <c r="Q114" s="1190">
        <v>50</v>
      </c>
      <c r="R114" s="1190">
        <f t="shared" si="14"/>
        <v>1450</v>
      </c>
      <c r="S114" s="1190">
        <v>2166.4499999999998</v>
      </c>
      <c r="T114" s="1190">
        <f t="shared" si="15"/>
        <v>62827.049999999996</v>
      </c>
    </row>
    <row r="115" spans="1:20" ht="21.5" thickBot="1" x14ac:dyDescent="0.4">
      <c r="A115" s="1187">
        <v>108</v>
      </c>
      <c r="B115" s="1188" t="s">
        <v>3739</v>
      </c>
      <c r="C115" s="1192" t="s">
        <v>3</v>
      </c>
      <c r="D115" s="1194">
        <v>5483</v>
      </c>
      <c r="E115" s="1190">
        <v>28</v>
      </c>
      <c r="F115" s="1190">
        <f t="shared" si="8"/>
        <v>153524</v>
      </c>
      <c r="G115" s="1190">
        <v>53</v>
      </c>
      <c r="H115" s="1190">
        <f t="shared" si="9"/>
        <v>290599</v>
      </c>
      <c r="I115" s="1190">
        <v>48</v>
      </c>
      <c r="J115" s="1190">
        <f t="shared" si="10"/>
        <v>263184</v>
      </c>
      <c r="K115" s="1190">
        <v>50</v>
      </c>
      <c r="L115" s="1190">
        <f t="shared" si="11"/>
        <v>274150</v>
      </c>
      <c r="M115" s="1190">
        <v>46</v>
      </c>
      <c r="N115" s="1190">
        <f t="shared" si="12"/>
        <v>252218</v>
      </c>
      <c r="O115" s="1190">
        <v>35</v>
      </c>
      <c r="P115" s="1190">
        <f t="shared" si="13"/>
        <v>191905</v>
      </c>
      <c r="Q115" s="1190">
        <v>31</v>
      </c>
      <c r="R115" s="1190">
        <f t="shared" si="14"/>
        <v>169973</v>
      </c>
      <c r="S115" s="1190">
        <v>33.24</v>
      </c>
      <c r="T115" s="1190">
        <f t="shared" si="15"/>
        <v>182254.92</v>
      </c>
    </row>
    <row r="116" spans="1:20" ht="21.5" thickBot="1" x14ac:dyDescent="0.4">
      <c r="A116" s="1187">
        <v>109</v>
      </c>
      <c r="B116" s="1188" t="s">
        <v>3740</v>
      </c>
      <c r="C116" s="1192" t="s">
        <v>3</v>
      </c>
      <c r="D116" s="1192">
        <v>460</v>
      </c>
      <c r="E116" s="1190">
        <v>65</v>
      </c>
      <c r="F116" s="1190">
        <f t="shared" si="8"/>
        <v>29900</v>
      </c>
      <c r="G116" s="1190">
        <v>111</v>
      </c>
      <c r="H116" s="1190">
        <f t="shared" si="9"/>
        <v>51060</v>
      </c>
      <c r="I116" s="1190">
        <v>95</v>
      </c>
      <c r="J116" s="1190">
        <f t="shared" si="10"/>
        <v>43700</v>
      </c>
      <c r="K116" s="1190">
        <v>84</v>
      </c>
      <c r="L116" s="1190">
        <f t="shared" si="11"/>
        <v>38640</v>
      </c>
      <c r="M116" s="1190">
        <v>50</v>
      </c>
      <c r="N116" s="1190">
        <f t="shared" si="12"/>
        <v>23000</v>
      </c>
      <c r="O116" s="1190">
        <v>75</v>
      </c>
      <c r="P116" s="1190">
        <f t="shared" si="13"/>
        <v>34500</v>
      </c>
      <c r="Q116" s="1190">
        <v>59</v>
      </c>
      <c r="R116" s="1190">
        <f t="shared" si="14"/>
        <v>27140</v>
      </c>
      <c r="S116" s="1190">
        <v>62.43</v>
      </c>
      <c r="T116" s="1190">
        <f t="shared" si="15"/>
        <v>28717.8</v>
      </c>
    </row>
    <row r="117" spans="1:20" ht="15" thickBot="1" x14ac:dyDescent="0.4">
      <c r="A117" s="1187">
        <v>110</v>
      </c>
      <c r="B117" s="1188" t="s">
        <v>1418</v>
      </c>
      <c r="C117" s="1192" t="s">
        <v>563</v>
      </c>
      <c r="D117" s="1192">
        <v>13</v>
      </c>
      <c r="E117" s="1190">
        <v>3400</v>
      </c>
      <c r="F117" s="1190">
        <f t="shared" si="8"/>
        <v>44200</v>
      </c>
      <c r="G117" s="1190">
        <v>3800</v>
      </c>
      <c r="H117" s="1190">
        <f t="shared" si="9"/>
        <v>49400</v>
      </c>
      <c r="I117" s="1190">
        <v>2100</v>
      </c>
      <c r="J117" s="1190">
        <f t="shared" si="10"/>
        <v>27300</v>
      </c>
      <c r="K117" s="1190">
        <v>2750</v>
      </c>
      <c r="L117" s="1190">
        <f t="shared" si="11"/>
        <v>35750</v>
      </c>
      <c r="M117" s="1190">
        <v>4500</v>
      </c>
      <c r="N117" s="1190">
        <f t="shared" si="12"/>
        <v>58500</v>
      </c>
      <c r="O117" s="1190">
        <v>2600</v>
      </c>
      <c r="P117" s="1190">
        <f t="shared" si="13"/>
        <v>33800</v>
      </c>
      <c r="Q117" s="1190">
        <v>3500</v>
      </c>
      <c r="R117" s="1190">
        <f t="shared" si="14"/>
        <v>45500</v>
      </c>
      <c r="S117" s="1190">
        <v>10281.91</v>
      </c>
      <c r="T117" s="1190">
        <f t="shared" si="15"/>
        <v>133664.82999999999</v>
      </c>
    </row>
    <row r="118" spans="1:20" ht="15" thickBot="1" x14ac:dyDescent="0.4">
      <c r="A118" s="1187">
        <v>111</v>
      </c>
      <c r="B118" s="1188" t="s">
        <v>3741</v>
      </c>
      <c r="C118" s="1192" t="s">
        <v>563</v>
      </c>
      <c r="D118" s="1192">
        <v>7</v>
      </c>
      <c r="E118" s="1190">
        <v>230</v>
      </c>
      <c r="F118" s="1190">
        <f t="shared" si="8"/>
        <v>1610</v>
      </c>
      <c r="G118" s="1190">
        <v>430</v>
      </c>
      <c r="H118" s="1190">
        <f t="shared" si="9"/>
        <v>3010</v>
      </c>
      <c r="I118" s="1190">
        <v>300</v>
      </c>
      <c r="J118" s="1190">
        <f t="shared" si="10"/>
        <v>2100</v>
      </c>
      <c r="K118" s="1190">
        <v>700</v>
      </c>
      <c r="L118" s="1190">
        <f t="shared" si="11"/>
        <v>4900</v>
      </c>
      <c r="M118" s="1190">
        <v>725</v>
      </c>
      <c r="N118" s="1190">
        <f t="shared" si="12"/>
        <v>5075</v>
      </c>
      <c r="O118" s="1190">
        <v>3000</v>
      </c>
      <c r="P118" s="1190">
        <f t="shared" si="13"/>
        <v>21000</v>
      </c>
      <c r="Q118" s="1190">
        <v>1200</v>
      </c>
      <c r="R118" s="1190">
        <f t="shared" si="14"/>
        <v>8400</v>
      </c>
      <c r="S118" s="1190">
        <v>2363.0700000000002</v>
      </c>
      <c r="T118" s="1190">
        <f t="shared" si="15"/>
        <v>16541.490000000002</v>
      </c>
    </row>
    <row r="119" spans="1:20" ht="21.5" thickBot="1" x14ac:dyDescent="0.4">
      <c r="A119" s="1187">
        <v>112</v>
      </c>
      <c r="B119" s="1188" t="s">
        <v>3742</v>
      </c>
      <c r="C119" s="1192" t="s">
        <v>3</v>
      </c>
      <c r="D119" s="1192">
        <v>627</v>
      </c>
      <c r="E119" s="1190">
        <v>47</v>
      </c>
      <c r="F119" s="1190">
        <f t="shared" si="8"/>
        <v>29469</v>
      </c>
      <c r="G119" s="1190">
        <v>105</v>
      </c>
      <c r="H119" s="1190">
        <f t="shared" si="9"/>
        <v>65835</v>
      </c>
      <c r="I119" s="1190">
        <v>90</v>
      </c>
      <c r="J119" s="1190">
        <f t="shared" si="10"/>
        <v>56430</v>
      </c>
      <c r="K119" s="1190">
        <v>51</v>
      </c>
      <c r="L119" s="1190">
        <f t="shared" si="11"/>
        <v>31977</v>
      </c>
      <c r="M119" s="1190">
        <v>45</v>
      </c>
      <c r="N119" s="1190">
        <f t="shared" si="12"/>
        <v>28215</v>
      </c>
      <c r="O119" s="1190">
        <v>80</v>
      </c>
      <c r="P119" s="1190">
        <f t="shared" si="13"/>
        <v>50160</v>
      </c>
      <c r="Q119" s="1190">
        <v>50</v>
      </c>
      <c r="R119" s="1190">
        <f t="shared" si="14"/>
        <v>31350</v>
      </c>
      <c r="S119" s="1190">
        <v>25.84</v>
      </c>
      <c r="T119" s="1190">
        <f t="shared" si="15"/>
        <v>16201.68</v>
      </c>
    </row>
    <row r="120" spans="1:20" ht="16" thickBot="1" x14ac:dyDescent="0.4">
      <c r="A120" s="2056" t="s">
        <v>602</v>
      </c>
      <c r="B120" s="2057"/>
      <c r="C120" s="2057"/>
      <c r="D120" s="2057"/>
      <c r="E120" s="1193"/>
      <c r="F120" s="1190">
        <f t="shared" si="8"/>
        <v>0</v>
      </c>
      <c r="G120" s="1193"/>
      <c r="H120" s="1190">
        <f t="shared" si="9"/>
        <v>0</v>
      </c>
      <c r="I120" s="1193"/>
      <c r="J120" s="1190">
        <f t="shared" si="10"/>
        <v>0</v>
      </c>
      <c r="K120" s="1193"/>
      <c r="L120" s="1190">
        <f t="shared" si="11"/>
        <v>0</v>
      </c>
      <c r="M120" s="1193"/>
      <c r="N120" s="1190">
        <f t="shared" si="12"/>
        <v>0</v>
      </c>
      <c r="O120" s="1193"/>
      <c r="P120" s="1190">
        <f t="shared" si="13"/>
        <v>0</v>
      </c>
      <c r="Q120" s="1193"/>
      <c r="R120" s="1190">
        <f t="shared" si="14"/>
        <v>0</v>
      </c>
      <c r="S120" s="1193"/>
      <c r="T120" s="1190">
        <f t="shared" si="15"/>
        <v>0</v>
      </c>
    </row>
    <row r="121" spans="1:20" ht="21.5" thickBot="1" x14ac:dyDescent="0.4">
      <c r="A121" s="1187">
        <v>114</v>
      </c>
      <c r="B121" s="1188" t="s">
        <v>3743</v>
      </c>
      <c r="C121" s="1192" t="s">
        <v>3</v>
      </c>
      <c r="D121" s="1192">
        <v>395</v>
      </c>
      <c r="E121" s="1190">
        <v>33</v>
      </c>
      <c r="F121" s="1190">
        <f t="shared" si="8"/>
        <v>13035</v>
      </c>
      <c r="G121" s="1190">
        <v>64</v>
      </c>
      <c r="H121" s="1190">
        <f t="shared" si="9"/>
        <v>25280</v>
      </c>
      <c r="I121" s="1190">
        <v>55</v>
      </c>
      <c r="J121" s="1190">
        <f t="shared" si="10"/>
        <v>21725</v>
      </c>
      <c r="K121" s="1190">
        <v>45</v>
      </c>
      <c r="L121" s="1190">
        <f t="shared" si="11"/>
        <v>17775</v>
      </c>
      <c r="M121" s="1190">
        <v>50</v>
      </c>
      <c r="N121" s="1190">
        <f t="shared" si="12"/>
        <v>19750</v>
      </c>
      <c r="O121" s="1190">
        <v>58</v>
      </c>
      <c r="P121" s="1190">
        <f t="shared" si="13"/>
        <v>22910</v>
      </c>
      <c r="Q121" s="1190">
        <v>45</v>
      </c>
      <c r="R121" s="1190">
        <f t="shared" si="14"/>
        <v>17775</v>
      </c>
      <c r="S121" s="1190">
        <v>77.97</v>
      </c>
      <c r="T121" s="1190">
        <f t="shared" si="15"/>
        <v>30798.149999999998</v>
      </c>
    </row>
    <row r="122" spans="1:20" ht="21.5" thickBot="1" x14ac:dyDescent="0.4">
      <c r="A122" s="1187">
        <v>115</v>
      </c>
      <c r="B122" s="1188" t="s">
        <v>3744</v>
      </c>
      <c r="C122" s="1192" t="s">
        <v>3</v>
      </c>
      <c r="D122" s="1194">
        <v>2590</v>
      </c>
      <c r="E122" s="1190">
        <v>28</v>
      </c>
      <c r="F122" s="1190">
        <f t="shared" si="8"/>
        <v>72520</v>
      </c>
      <c r="G122" s="1190">
        <v>54</v>
      </c>
      <c r="H122" s="1190">
        <f t="shared" si="9"/>
        <v>139860</v>
      </c>
      <c r="I122" s="1190">
        <v>45</v>
      </c>
      <c r="J122" s="1190">
        <f t="shared" si="10"/>
        <v>116550</v>
      </c>
      <c r="K122" s="1190">
        <v>42</v>
      </c>
      <c r="L122" s="1190">
        <f t="shared" si="11"/>
        <v>108780</v>
      </c>
      <c r="M122" s="1190">
        <v>48</v>
      </c>
      <c r="N122" s="1190">
        <f t="shared" si="12"/>
        <v>124320</v>
      </c>
      <c r="O122" s="1190">
        <v>69</v>
      </c>
      <c r="P122" s="1190">
        <f t="shared" si="13"/>
        <v>178710</v>
      </c>
      <c r="Q122" s="1190">
        <v>30</v>
      </c>
      <c r="R122" s="1190">
        <f t="shared" si="14"/>
        <v>77700</v>
      </c>
      <c r="S122" s="1190">
        <v>24.15</v>
      </c>
      <c r="T122" s="1190">
        <f t="shared" si="15"/>
        <v>62548.499999999993</v>
      </c>
    </row>
    <row r="123" spans="1:20" ht="21.5" thickBot="1" x14ac:dyDescent="0.4">
      <c r="A123" s="1187">
        <v>116</v>
      </c>
      <c r="B123" s="1188" t="s">
        <v>3745</v>
      </c>
      <c r="C123" s="1189" t="s">
        <v>3</v>
      </c>
      <c r="D123" s="1187">
        <v>45</v>
      </c>
      <c r="E123" s="1190">
        <v>22</v>
      </c>
      <c r="F123" s="1190">
        <f t="shared" si="8"/>
        <v>990</v>
      </c>
      <c r="G123" s="1190">
        <v>26</v>
      </c>
      <c r="H123" s="1190">
        <f t="shared" si="9"/>
        <v>1170</v>
      </c>
      <c r="I123" s="1190">
        <v>40</v>
      </c>
      <c r="J123" s="1190">
        <f t="shared" si="10"/>
        <v>1800</v>
      </c>
      <c r="K123" s="1190">
        <v>30</v>
      </c>
      <c r="L123" s="1190">
        <f t="shared" si="11"/>
        <v>1350</v>
      </c>
      <c r="M123" s="1190">
        <v>45</v>
      </c>
      <c r="N123" s="1190">
        <f t="shared" si="12"/>
        <v>2025</v>
      </c>
      <c r="O123" s="1190">
        <v>40</v>
      </c>
      <c r="P123" s="1190">
        <f t="shared" si="13"/>
        <v>1800</v>
      </c>
      <c r="Q123" s="1190">
        <v>20</v>
      </c>
      <c r="R123" s="1190">
        <f t="shared" si="14"/>
        <v>900</v>
      </c>
      <c r="S123" s="1190">
        <v>185.15</v>
      </c>
      <c r="T123" s="1190">
        <f t="shared" si="15"/>
        <v>8331.75</v>
      </c>
    </row>
    <row r="124" spans="1:20" ht="15" thickBot="1" x14ac:dyDescent="0.4">
      <c r="A124" s="1187">
        <v>117</v>
      </c>
      <c r="B124" s="1188" t="s">
        <v>2641</v>
      </c>
      <c r="C124" s="1189" t="s">
        <v>563</v>
      </c>
      <c r="D124" s="1187">
        <v>2</v>
      </c>
      <c r="E124" s="1190">
        <v>975</v>
      </c>
      <c r="F124" s="1190">
        <f t="shared" si="8"/>
        <v>1950</v>
      </c>
      <c r="G124" s="1190">
        <v>1600</v>
      </c>
      <c r="H124" s="1190">
        <f t="shared" si="9"/>
        <v>3200</v>
      </c>
      <c r="I124" s="1190">
        <v>850</v>
      </c>
      <c r="J124" s="1190">
        <f t="shared" si="10"/>
        <v>1700</v>
      </c>
      <c r="K124" s="1190">
        <v>900</v>
      </c>
      <c r="L124" s="1190">
        <f t="shared" si="11"/>
        <v>1800</v>
      </c>
      <c r="M124" s="1190">
        <v>1100</v>
      </c>
      <c r="N124" s="1190">
        <f t="shared" si="12"/>
        <v>2200</v>
      </c>
      <c r="O124" s="1190">
        <v>1200</v>
      </c>
      <c r="P124" s="1190">
        <f t="shared" si="13"/>
        <v>2400</v>
      </c>
      <c r="Q124" s="1190">
        <v>300</v>
      </c>
      <c r="R124" s="1190">
        <f t="shared" si="14"/>
        <v>600</v>
      </c>
      <c r="S124" s="1190">
        <v>3476.63</v>
      </c>
      <c r="T124" s="1190">
        <f t="shared" si="15"/>
        <v>6953.26</v>
      </c>
    </row>
    <row r="125" spans="1:20" ht="15" thickBot="1" x14ac:dyDescent="0.4">
      <c r="A125" s="1187">
        <v>118</v>
      </c>
      <c r="B125" s="1188" t="s">
        <v>2642</v>
      </c>
      <c r="C125" s="1189" t="s">
        <v>563</v>
      </c>
      <c r="D125" s="1187">
        <v>8</v>
      </c>
      <c r="E125" s="1190">
        <v>850</v>
      </c>
      <c r="F125" s="1190">
        <f t="shared" si="8"/>
        <v>6800</v>
      </c>
      <c r="G125" s="1190">
        <v>870</v>
      </c>
      <c r="H125" s="1190">
        <f t="shared" si="9"/>
        <v>6960</v>
      </c>
      <c r="I125" s="1190">
        <v>750</v>
      </c>
      <c r="J125" s="1190">
        <f t="shared" si="10"/>
        <v>6000</v>
      </c>
      <c r="K125" s="1190">
        <v>700</v>
      </c>
      <c r="L125" s="1190">
        <f t="shared" si="11"/>
        <v>5600</v>
      </c>
      <c r="M125" s="1190">
        <v>1000</v>
      </c>
      <c r="N125" s="1190">
        <f t="shared" si="12"/>
        <v>8000</v>
      </c>
      <c r="O125" s="1190">
        <v>900</v>
      </c>
      <c r="P125" s="1190">
        <f t="shared" si="13"/>
        <v>7200</v>
      </c>
      <c r="Q125" s="1190">
        <v>200</v>
      </c>
      <c r="R125" s="1190">
        <f t="shared" si="14"/>
        <v>1600</v>
      </c>
      <c r="S125" s="1190">
        <v>241.28</v>
      </c>
      <c r="T125" s="1190">
        <f t="shared" si="15"/>
        <v>1930.24</v>
      </c>
    </row>
    <row r="126" spans="1:20" ht="15" thickBot="1" x14ac:dyDescent="0.4">
      <c r="A126" s="1187">
        <v>119</v>
      </c>
      <c r="B126" s="1188" t="s">
        <v>2643</v>
      </c>
      <c r="C126" s="1189" t="s">
        <v>563</v>
      </c>
      <c r="D126" s="1187">
        <v>8</v>
      </c>
      <c r="E126" s="1190">
        <v>3900</v>
      </c>
      <c r="F126" s="1190">
        <f t="shared" si="8"/>
        <v>31200</v>
      </c>
      <c r="G126" s="1190">
        <v>3200</v>
      </c>
      <c r="H126" s="1190">
        <f t="shared" si="9"/>
        <v>25600</v>
      </c>
      <c r="I126" s="1190">
        <v>3000</v>
      </c>
      <c r="J126" s="1190">
        <f t="shared" si="10"/>
        <v>24000</v>
      </c>
      <c r="K126" s="1190">
        <v>4300</v>
      </c>
      <c r="L126" s="1190">
        <f t="shared" si="11"/>
        <v>34400</v>
      </c>
      <c r="M126" s="1190">
        <v>2000</v>
      </c>
      <c r="N126" s="1190">
        <f t="shared" si="12"/>
        <v>16000</v>
      </c>
      <c r="O126" s="1190">
        <v>3000</v>
      </c>
      <c r="P126" s="1190">
        <f t="shared" si="13"/>
        <v>24000</v>
      </c>
      <c r="Q126" s="1190">
        <v>1400</v>
      </c>
      <c r="R126" s="1190">
        <f t="shared" si="14"/>
        <v>11200</v>
      </c>
      <c r="S126" s="1190">
        <v>8290.01</v>
      </c>
      <c r="T126" s="1190">
        <f t="shared" si="15"/>
        <v>66320.08</v>
      </c>
    </row>
    <row r="127" spans="1:20" ht="15" thickBot="1" x14ac:dyDescent="0.4">
      <c r="A127" s="1187">
        <v>120</v>
      </c>
      <c r="B127" s="1188" t="s">
        <v>3746</v>
      </c>
      <c r="C127" s="1189" t="s">
        <v>563</v>
      </c>
      <c r="D127" s="1187">
        <v>1</v>
      </c>
      <c r="E127" s="1190">
        <v>1400</v>
      </c>
      <c r="F127" s="1190">
        <f t="shared" si="8"/>
        <v>1400</v>
      </c>
      <c r="G127" s="1190">
        <v>1650</v>
      </c>
      <c r="H127" s="1190">
        <f t="shared" si="9"/>
        <v>1650</v>
      </c>
      <c r="I127" s="1190">
        <v>1250</v>
      </c>
      <c r="J127" s="1190">
        <f t="shared" si="10"/>
        <v>1250</v>
      </c>
      <c r="K127" s="1190">
        <v>2000</v>
      </c>
      <c r="L127" s="1190">
        <f t="shared" si="11"/>
        <v>2000</v>
      </c>
      <c r="M127" s="1190">
        <v>1600</v>
      </c>
      <c r="N127" s="1190">
        <f t="shared" si="12"/>
        <v>1600</v>
      </c>
      <c r="O127" s="1190">
        <v>1300</v>
      </c>
      <c r="P127" s="1190">
        <f t="shared" si="13"/>
        <v>1300</v>
      </c>
      <c r="Q127" s="1190">
        <v>1500</v>
      </c>
      <c r="R127" s="1190">
        <f t="shared" si="14"/>
        <v>1500</v>
      </c>
      <c r="S127" s="1190">
        <v>5644.76</v>
      </c>
      <c r="T127" s="1190">
        <f t="shared" si="15"/>
        <v>5644.76</v>
      </c>
    </row>
    <row r="128" spans="1:20" ht="15" thickBot="1" x14ac:dyDescent="0.4">
      <c r="A128" s="1187">
        <v>121</v>
      </c>
      <c r="B128" s="1188" t="s">
        <v>2645</v>
      </c>
      <c r="C128" s="1192" t="s">
        <v>563</v>
      </c>
      <c r="D128" s="1192">
        <v>14</v>
      </c>
      <c r="E128" s="1190">
        <v>1400</v>
      </c>
      <c r="F128" s="1190">
        <f t="shared" si="8"/>
        <v>19600</v>
      </c>
      <c r="G128" s="1190">
        <v>1650</v>
      </c>
      <c r="H128" s="1190">
        <f t="shared" si="9"/>
        <v>23100</v>
      </c>
      <c r="I128" s="1190">
        <v>1350</v>
      </c>
      <c r="J128" s="1190">
        <f t="shared" si="10"/>
        <v>18900</v>
      </c>
      <c r="K128" s="1190">
        <v>2000</v>
      </c>
      <c r="L128" s="1190">
        <f t="shared" si="11"/>
        <v>28000</v>
      </c>
      <c r="M128" s="1190">
        <v>1750</v>
      </c>
      <c r="N128" s="1190">
        <f t="shared" si="12"/>
        <v>24500</v>
      </c>
      <c r="O128" s="1190">
        <v>1600</v>
      </c>
      <c r="P128" s="1190">
        <f t="shared" si="13"/>
        <v>22400</v>
      </c>
      <c r="Q128" s="1190">
        <v>500</v>
      </c>
      <c r="R128" s="1190">
        <f t="shared" si="14"/>
        <v>7000</v>
      </c>
      <c r="S128" s="1190">
        <v>3138.46</v>
      </c>
      <c r="T128" s="1190">
        <f t="shared" si="15"/>
        <v>43938.44</v>
      </c>
    </row>
    <row r="129" spans="1:20" ht="15" thickBot="1" x14ac:dyDescent="0.4">
      <c r="A129" s="1187">
        <v>122</v>
      </c>
      <c r="B129" s="1188" t="s">
        <v>2646</v>
      </c>
      <c r="C129" s="1192" t="s">
        <v>563</v>
      </c>
      <c r="D129" s="1192">
        <v>88</v>
      </c>
      <c r="E129" s="1190">
        <v>775</v>
      </c>
      <c r="F129" s="1190">
        <f t="shared" si="8"/>
        <v>68200</v>
      </c>
      <c r="G129" s="1190">
        <v>820</v>
      </c>
      <c r="H129" s="1190">
        <f t="shared" si="9"/>
        <v>72160</v>
      </c>
      <c r="I129" s="1190">
        <v>650</v>
      </c>
      <c r="J129" s="1190">
        <f t="shared" si="10"/>
        <v>57200</v>
      </c>
      <c r="K129" s="1190">
        <v>1000</v>
      </c>
      <c r="L129" s="1190">
        <f t="shared" si="11"/>
        <v>88000</v>
      </c>
      <c r="M129" s="1190">
        <v>1050</v>
      </c>
      <c r="N129" s="1190">
        <f t="shared" si="12"/>
        <v>92400</v>
      </c>
      <c r="O129" s="1190">
        <v>1000</v>
      </c>
      <c r="P129" s="1190">
        <f t="shared" si="13"/>
        <v>88000</v>
      </c>
      <c r="Q129" s="1190">
        <v>500</v>
      </c>
      <c r="R129" s="1190">
        <f t="shared" si="14"/>
        <v>44000</v>
      </c>
      <c r="S129" s="1190">
        <v>1009.41</v>
      </c>
      <c r="T129" s="1190">
        <f t="shared" si="15"/>
        <v>88828.08</v>
      </c>
    </row>
    <row r="130" spans="1:20" ht="21.5" thickBot="1" x14ac:dyDescent="0.4">
      <c r="A130" s="1187">
        <v>123</v>
      </c>
      <c r="B130" s="1188" t="s">
        <v>3747</v>
      </c>
      <c r="C130" s="1192" t="s">
        <v>3</v>
      </c>
      <c r="D130" s="1194">
        <v>1203</v>
      </c>
      <c r="E130" s="1190">
        <v>35</v>
      </c>
      <c r="F130" s="1190">
        <f t="shared" si="8"/>
        <v>42105</v>
      </c>
      <c r="G130" s="1190">
        <v>52</v>
      </c>
      <c r="H130" s="1190">
        <f t="shared" si="9"/>
        <v>62556</v>
      </c>
      <c r="I130" s="1190">
        <v>36</v>
      </c>
      <c r="J130" s="1190">
        <f t="shared" si="10"/>
        <v>43308</v>
      </c>
      <c r="K130" s="1190">
        <v>40</v>
      </c>
      <c r="L130" s="1190">
        <f t="shared" si="11"/>
        <v>48120</v>
      </c>
      <c r="M130" s="1190">
        <v>41</v>
      </c>
      <c r="N130" s="1190">
        <f t="shared" si="12"/>
        <v>49323</v>
      </c>
      <c r="O130" s="1190">
        <v>80</v>
      </c>
      <c r="P130" s="1190">
        <f t="shared" si="13"/>
        <v>96240</v>
      </c>
      <c r="Q130" s="1190">
        <v>35</v>
      </c>
      <c r="R130" s="1190">
        <f t="shared" si="14"/>
        <v>42105</v>
      </c>
      <c r="S130" s="1190">
        <v>16.579999999999998</v>
      </c>
      <c r="T130" s="1190">
        <f t="shared" si="15"/>
        <v>19945.739999999998</v>
      </c>
    </row>
    <row r="131" spans="1:20" ht="21.5" thickBot="1" x14ac:dyDescent="0.4">
      <c r="A131" s="1187">
        <v>124</v>
      </c>
      <c r="B131" s="1188" t="s">
        <v>3748</v>
      </c>
      <c r="C131" s="1192" t="s">
        <v>3</v>
      </c>
      <c r="D131" s="1194">
        <v>4405</v>
      </c>
      <c r="E131" s="1190">
        <v>23</v>
      </c>
      <c r="F131" s="1190">
        <f t="shared" si="8"/>
        <v>101315</v>
      </c>
      <c r="G131" s="1190">
        <v>25</v>
      </c>
      <c r="H131" s="1190">
        <f t="shared" si="9"/>
        <v>110125</v>
      </c>
      <c r="I131" s="1190">
        <v>24</v>
      </c>
      <c r="J131" s="1190">
        <f t="shared" si="10"/>
        <v>105720</v>
      </c>
      <c r="K131" s="1190">
        <v>30</v>
      </c>
      <c r="L131" s="1190">
        <f t="shared" si="11"/>
        <v>132150</v>
      </c>
      <c r="M131" s="1190">
        <v>20</v>
      </c>
      <c r="N131" s="1190">
        <f t="shared" si="12"/>
        <v>88100</v>
      </c>
      <c r="O131" s="1190">
        <v>30</v>
      </c>
      <c r="P131" s="1190">
        <f t="shared" si="13"/>
        <v>132150</v>
      </c>
      <c r="Q131" s="1190">
        <v>25</v>
      </c>
      <c r="R131" s="1190">
        <f t="shared" si="14"/>
        <v>110125</v>
      </c>
      <c r="S131" s="1190">
        <v>9.42</v>
      </c>
      <c r="T131" s="1190">
        <f t="shared" si="15"/>
        <v>41495.1</v>
      </c>
    </row>
    <row r="132" spans="1:20" ht="15" thickBot="1" x14ac:dyDescent="0.4">
      <c r="A132" s="1187">
        <v>125</v>
      </c>
      <c r="B132" s="1188" t="s">
        <v>3749</v>
      </c>
      <c r="C132" s="1192" t="s">
        <v>3</v>
      </c>
      <c r="D132" s="1192">
        <v>20</v>
      </c>
      <c r="E132" s="1190">
        <v>35</v>
      </c>
      <c r="F132" s="1190">
        <f t="shared" si="8"/>
        <v>700</v>
      </c>
      <c r="G132" s="1190">
        <v>53</v>
      </c>
      <c r="H132" s="1190">
        <f t="shared" si="9"/>
        <v>1060</v>
      </c>
      <c r="I132" s="1190">
        <v>42</v>
      </c>
      <c r="J132" s="1190">
        <f t="shared" si="10"/>
        <v>840</v>
      </c>
      <c r="K132" s="1190">
        <v>40</v>
      </c>
      <c r="L132" s="1190">
        <f t="shared" si="11"/>
        <v>800</v>
      </c>
      <c r="M132" s="1190">
        <v>50</v>
      </c>
      <c r="N132" s="1190">
        <f t="shared" si="12"/>
        <v>1000</v>
      </c>
      <c r="O132" s="1190">
        <v>80</v>
      </c>
      <c r="P132" s="1190">
        <f t="shared" si="13"/>
        <v>1600</v>
      </c>
      <c r="Q132" s="1190">
        <v>51</v>
      </c>
      <c r="R132" s="1190">
        <f t="shared" si="14"/>
        <v>1020</v>
      </c>
      <c r="S132" s="1190">
        <v>112.43</v>
      </c>
      <c r="T132" s="1190">
        <f t="shared" si="15"/>
        <v>2248.6000000000004</v>
      </c>
    </row>
    <row r="133" spans="1:20" ht="21.5" thickBot="1" x14ac:dyDescent="0.4">
      <c r="A133" s="1187">
        <v>126</v>
      </c>
      <c r="B133" s="1188" t="s">
        <v>3750</v>
      </c>
      <c r="C133" s="1192" t="s">
        <v>3</v>
      </c>
      <c r="D133" s="1192">
        <v>31</v>
      </c>
      <c r="E133" s="1190">
        <v>23</v>
      </c>
      <c r="F133" s="1190">
        <f t="shared" si="8"/>
        <v>713</v>
      </c>
      <c r="G133" s="1190">
        <v>25</v>
      </c>
      <c r="H133" s="1190">
        <f t="shared" si="9"/>
        <v>775</v>
      </c>
      <c r="I133" s="1190">
        <v>28</v>
      </c>
      <c r="J133" s="1190">
        <f t="shared" si="10"/>
        <v>868</v>
      </c>
      <c r="K133" s="1190">
        <v>30</v>
      </c>
      <c r="L133" s="1190">
        <f t="shared" si="11"/>
        <v>930</v>
      </c>
      <c r="M133" s="1190">
        <v>40</v>
      </c>
      <c r="N133" s="1190">
        <f t="shared" si="12"/>
        <v>1240</v>
      </c>
      <c r="O133" s="1190">
        <v>60</v>
      </c>
      <c r="P133" s="1190">
        <f t="shared" si="13"/>
        <v>1860</v>
      </c>
      <c r="Q133" s="1190">
        <v>52</v>
      </c>
      <c r="R133" s="1190">
        <f t="shared" si="14"/>
        <v>1612</v>
      </c>
      <c r="S133" s="1190">
        <v>68.84</v>
      </c>
      <c r="T133" s="1190">
        <f t="shared" si="15"/>
        <v>2134.04</v>
      </c>
    </row>
    <row r="134" spans="1:20" ht="15" thickBot="1" x14ac:dyDescent="0.4">
      <c r="A134" s="1187">
        <v>127</v>
      </c>
      <c r="B134" s="1188" t="s">
        <v>3751</v>
      </c>
      <c r="C134" s="1192" t="s">
        <v>563</v>
      </c>
      <c r="D134" s="1192">
        <v>4</v>
      </c>
      <c r="E134" s="1190">
        <v>700</v>
      </c>
      <c r="F134" s="1190">
        <f t="shared" ref="F134:F197" si="16">E134*D134</f>
        <v>2800</v>
      </c>
      <c r="G134" s="1190">
        <v>80</v>
      </c>
      <c r="H134" s="1190">
        <f t="shared" ref="H134:H197" si="17">G134*D134</f>
        <v>320</v>
      </c>
      <c r="I134" s="1190">
        <v>2000</v>
      </c>
      <c r="J134" s="1190">
        <f t="shared" ref="J134:J197" si="18">I134*D134</f>
        <v>8000</v>
      </c>
      <c r="K134" s="1190">
        <v>1000</v>
      </c>
      <c r="L134" s="1190">
        <f t="shared" ref="L134:L197" si="19">K134*D134</f>
        <v>4000</v>
      </c>
      <c r="M134" s="1190">
        <v>2600</v>
      </c>
      <c r="N134" s="1190">
        <f t="shared" ref="N134:N197" si="20">M134*D134</f>
        <v>10400</v>
      </c>
      <c r="O134" s="1190">
        <v>2800</v>
      </c>
      <c r="P134" s="1190">
        <f t="shared" ref="P134:P197" si="21">O134*D134</f>
        <v>11200</v>
      </c>
      <c r="Q134" s="1190">
        <v>1865</v>
      </c>
      <c r="R134" s="1190">
        <f t="shared" ref="R134:R197" si="22">Q134*D134</f>
        <v>7460</v>
      </c>
      <c r="S134" s="1190">
        <v>2742.63</v>
      </c>
      <c r="T134" s="1190">
        <f t="shared" ref="T134:T197" si="23">S134*D134</f>
        <v>10970.52</v>
      </c>
    </row>
    <row r="135" spans="1:20" ht="15" thickBot="1" x14ac:dyDescent="0.4">
      <c r="A135" s="1187">
        <v>128</v>
      </c>
      <c r="B135" s="1188" t="s">
        <v>3752</v>
      </c>
      <c r="C135" s="1192" t="s">
        <v>563</v>
      </c>
      <c r="D135" s="1192">
        <v>3</v>
      </c>
      <c r="E135" s="1190">
        <v>400</v>
      </c>
      <c r="F135" s="1190">
        <f t="shared" si="16"/>
        <v>1200</v>
      </c>
      <c r="G135" s="1190">
        <v>800</v>
      </c>
      <c r="H135" s="1190">
        <f t="shared" si="17"/>
        <v>2400</v>
      </c>
      <c r="I135" s="1190">
        <v>800</v>
      </c>
      <c r="J135" s="1190">
        <f t="shared" si="18"/>
        <v>2400</v>
      </c>
      <c r="K135" s="1190">
        <v>1000</v>
      </c>
      <c r="L135" s="1190">
        <f t="shared" si="19"/>
        <v>3000</v>
      </c>
      <c r="M135" s="1190">
        <v>1150</v>
      </c>
      <c r="N135" s="1190">
        <f t="shared" si="20"/>
        <v>3450</v>
      </c>
      <c r="O135" s="1190">
        <v>2800</v>
      </c>
      <c r="P135" s="1190">
        <f t="shared" si="21"/>
        <v>8400</v>
      </c>
      <c r="Q135" s="1190">
        <v>2600</v>
      </c>
      <c r="R135" s="1190">
        <f t="shared" si="22"/>
        <v>7800</v>
      </c>
      <c r="S135" s="1190">
        <v>2244.4299999999998</v>
      </c>
      <c r="T135" s="1190">
        <f t="shared" si="23"/>
        <v>6733.2899999999991</v>
      </c>
    </row>
    <row r="136" spans="1:20" ht="16" thickBot="1" x14ac:dyDescent="0.4">
      <c r="A136" s="2056" t="s">
        <v>617</v>
      </c>
      <c r="B136" s="2057"/>
      <c r="C136" s="2057"/>
      <c r="D136" s="2057"/>
      <c r="E136" s="1193"/>
      <c r="F136" s="1190">
        <f t="shared" si="16"/>
        <v>0</v>
      </c>
      <c r="G136" s="1193"/>
      <c r="H136" s="1190">
        <f t="shared" si="17"/>
        <v>0</v>
      </c>
      <c r="I136" s="1193"/>
      <c r="J136" s="1190">
        <f t="shared" si="18"/>
        <v>0</v>
      </c>
      <c r="K136" s="1193"/>
      <c r="L136" s="1190">
        <f t="shared" si="19"/>
        <v>0</v>
      </c>
      <c r="M136" s="1193"/>
      <c r="N136" s="1190">
        <f t="shared" si="20"/>
        <v>0</v>
      </c>
      <c r="O136" s="1193"/>
      <c r="P136" s="1190">
        <f t="shared" si="21"/>
        <v>0</v>
      </c>
      <c r="Q136" s="1193"/>
      <c r="R136" s="1190">
        <f t="shared" si="22"/>
        <v>0</v>
      </c>
      <c r="S136" s="1193"/>
      <c r="T136" s="1190">
        <f t="shared" si="23"/>
        <v>0</v>
      </c>
    </row>
    <row r="137" spans="1:20" ht="15" thickBot="1" x14ac:dyDescent="0.4">
      <c r="A137" s="1187" t="s">
        <v>2647</v>
      </c>
      <c r="B137" s="1188" t="s">
        <v>3753</v>
      </c>
      <c r="C137" s="1192" t="s">
        <v>563</v>
      </c>
      <c r="D137" s="1192">
        <v>2</v>
      </c>
      <c r="E137" s="1190">
        <v>107</v>
      </c>
      <c r="F137" s="1190">
        <f t="shared" si="16"/>
        <v>214</v>
      </c>
      <c r="G137" s="1190">
        <v>880</v>
      </c>
      <c r="H137" s="1190">
        <f t="shared" si="17"/>
        <v>1760</v>
      </c>
      <c r="I137" s="1190">
        <v>600</v>
      </c>
      <c r="J137" s="1190">
        <f t="shared" si="18"/>
        <v>1200</v>
      </c>
      <c r="K137" s="1190">
        <v>250</v>
      </c>
      <c r="L137" s="1190">
        <f t="shared" si="19"/>
        <v>500</v>
      </c>
      <c r="M137" s="1190">
        <v>375</v>
      </c>
      <c r="N137" s="1190">
        <f t="shared" si="20"/>
        <v>750</v>
      </c>
      <c r="O137" s="1190">
        <v>400</v>
      </c>
      <c r="P137" s="1190">
        <f t="shared" si="21"/>
        <v>800</v>
      </c>
      <c r="Q137" s="1190">
        <v>330</v>
      </c>
      <c r="R137" s="1190">
        <f t="shared" si="22"/>
        <v>660</v>
      </c>
      <c r="S137" s="1190">
        <v>1361.34</v>
      </c>
      <c r="T137" s="1190">
        <f t="shared" si="23"/>
        <v>2722.68</v>
      </c>
    </row>
    <row r="138" spans="1:20" ht="15" thickBot="1" x14ac:dyDescent="0.4">
      <c r="A138" s="1187" t="s">
        <v>2649</v>
      </c>
      <c r="B138" s="1188" t="s">
        <v>3754</v>
      </c>
      <c r="C138" s="1192" t="s">
        <v>563</v>
      </c>
      <c r="D138" s="1192">
        <v>8</v>
      </c>
      <c r="E138" s="1190">
        <v>285</v>
      </c>
      <c r="F138" s="1190">
        <f t="shared" si="16"/>
        <v>2280</v>
      </c>
      <c r="G138" s="1190">
        <v>165</v>
      </c>
      <c r="H138" s="1190">
        <f t="shared" si="17"/>
        <v>1320</v>
      </c>
      <c r="I138" s="1190">
        <v>130</v>
      </c>
      <c r="J138" s="1190">
        <f t="shared" si="18"/>
        <v>1040</v>
      </c>
      <c r="K138" s="1190">
        <v>250</v>
      </c>
      <c r="L138" s="1190">
        <f t="shared" si="19"/>
        <v>2000</v>
      </c>
      <c r="M138" s="1190">
        <v>80</v>
      </c>
      <c r="N138" s="1190">
        <f t="shared" si="20"/>
        <v>640</v>
      </c>
      <c r="O138" s="1190">
        <v>400</v>
      </c>
      <c r="P138" s="1190">
        <f t="shared" si="21"/>
        <v>3200</v>
      </c>
      <c r="Q138" s="1190">
        <v>220</v>
      </c>
      <c r="R138" s="1190">
        <f t="shared" si="22"/>
        <v>1760</v>
      </c>
      <c r="S138" s="1190">
        <v>179.53</v>
      </c>
      <c r="T138" s="1190">
        <f t="shared" si="23"/>
        <v>1436.24</v>
      </c>
    </row>
    <row r="139" spans="1:20" ht="15" thickBot="1" x14ac:dyDescent="0.4">
      <c r="A139" s="1187" t="s">
        <v>3755</v>
      </c>
      <c r="B139" s="1188" t="s">
        <v>3756</v>
      </c>
      <c r="C139" s="1192" t="s">
        <v>3</v>
      </c>
      <c r="D139" s="1192">
        <v>302</v>
      </c>
      <c r="E139" s="1190">
        <v>58</v>
      </c>
      <c r="F139" s="1190">
        <f t="shared" si="16"/>
        <v>17516</v>
      </c>
      <c r="G139" s="1190">
        <v>31</v>
      </c>
      <c r="H139" s="1190">
        <f t="shared" si="17"/>
        <v>9362</v>
      </c>
      <c r="I139" s="1190">
        <v>56</v>
      </c>
      <c r="J139" s="1190">
        <f t="shared" si="18"/>
        <v>16912</v>
      </c>
      <c r="K139" s="1190">
        <v>43</v>
      </c>
      <c r="L139" s="1190">
        <f t="shared" si="19"/>
        <v>12986</v>
      </c>
      <c r="M139" s="1190">
        <v>52</v>
      </c>
      <c r="N139" s="1190">
        <f t="shared" si="20"/>
        <v>15704</v>
      </c>
      <c r="O139" s="1190">
        <v>72</v>
      </c>
      <c r="P139" s="1190">
        <f t="shared" si="21"/>
        <v>21744</v>
      </c>
      <c r="Q139" s="1190">
        <v>75</v>
      </c>
      <c r="R139" s="1190">
        <f t="shared" si="22"/>
        <v>22650</v>
      </c>
      <c r="S139" s="1190">
        <v>60</v>
      </c>
      <c r="T139" s="1190">
        <f t="shared" si="23"/>
        <v>18120</v>
      </c>
    </row>
    <row r="140" spans="1:20" ht="15" thickBot="1" x14ac:dyDescent="0.4">
      <c r="A140" s="1187">
        <v>130</v>
      </c>
      <c r="B140" s="1188" t="s">
        <v>3757</v>
      </c>
      <c r="C140" s="1192" t="s">
        <v>8</v>
      </c>
      <c r="D140" s="1192">
        <v>720</v>
      </c>
      <c r="E140" s="1190">
        <v>1.25</v>
      </c>
      <c r="F140" s="1190">
        <f t="shared" si="16"/>
        <v>900</v>
      </c>
      <c r="G140" s="1190">
        <v>1.2</v>
      </c>
      <c r="H140" s="1190">
        <f t="shared" si="17"/>
        <v>864</v>
      </c>
      <c r="I140" s="1190">
        <v>1</v>
      </c>
      <c r="J140" s="1190">
        <f t="shared" si="18"/>
        <v>720</v>
      </c>
      <c r="K140" s="1190">
        <v>1</v>
      </c>
      <c r="L140" s="1190">
        <f t="shared" si="19"/>
        <v>720</v>
      </c>
      <c r="M140" s="1190">
        <v>0.9</v>
      </c>
      <c r="N140" s="1190">
        <f t="shared" si="20"/>
        <v>648</v>
      </c>
      <c r="O140" s="1190">
        <v>1</v>
      </c>
      <c r="P140" s="1190">
        <f t="shared" si="21"/>
        <v>720</v>
      </c>
      <c r="Q140" s="1190">
        <v>1</v>
      </c>
      <c r="R140" s="1190">
        <f t="shared" si="22"/>
        <v>720</v>
      </c>
      <c r="S140" s="1190">
        <v>37.61</v>
      </c>
      <c r="T140" s="1190">
        <f t="shared" si="23"/>
        <v>27079.200000000001</v>
      </c>
    </row>
    <row r="141" spans="1:20" ht="15" thickBot="1" x14ac:dyDescent="0.4">
      <c r="A141" s="1187">
        <v>131</v>
      </c>
      <c r="B141" s="1188" t="s">
        <v>3758</v>
      </c>
      <c r="C141" s="1192" t="s">
        <v>4</v>
      </c>
      <c r="D141" s="1192">
        <v>120</v>
      </c>
      <c r="E141" s="1190">
        <v>81</v>
      </c>
      <c r="F141" s="1190">
        <f t="shared" si="16"/>
        <v>9720</v>
      </c>
      <c r="G141" s="1190">
        <v>85</v>
      </c>
      <c r="H141" s="1190">
        <f t="shared" si="17"/>
        <v>10200</v>
      </c>
      <c r="I141" s="1190">
        <v>73</v>
      </c>
      <c r="J141" s="1190">
        <f t="shared" si="18"/>
        <v>8760</v>
      </c>
      <c r="K141" s="1190">
        <v>45</v>
      </c>
      <c r="L141" s="1190">
        <f t="shared" si="19"/>
        <v>5400</v>
      </c>
      <c r="M141" s="1190">
        <v>68</v>
      </c>
      <c r="N141" s="1190">
        <f t="shared" si="20"/>
        <v>8160</v>
      </c>
      <c r="O141" s="1190">
        <v>95</v>
      </c>
      <c r="P141" s="1190">
        <f t="shared" si="21"/>
        <v>11400</v>
      </c>
      <c r="Q141" s="1190">
        <v>60</v>
      </c>
      <c r="R141" s="1190">
        <f t="shared" si="22"/>
        <v>7200</v>
      </c>
      <c r="S141" s="1190">
        <v>82.22</v>
      </c>
      <c r="T141" s="1190">
        <f t="shared" si="23"/>
        <v>9866.4</v>
      </c>
    </row>
    <row r="142" spans="1:20" ht="15" thickBot="1" x14ac:dyDescent="0.4">
      <c r="A142" s="1187">
        <v>132</v>
      </c>
      <c r="B142" s="1188" t="s">
        <v>3759</v>
      </c>
      <c r="C142" s="1192" t="s">
        <v>8</v>
      </c>
      <c r="D142" s="1192">
        <v>8</v>
      </c>
      <c r="E142" s="1190">
        <v>11</v>
      </c>
      <c r="F142" s="1190">
        <f t="shared" si="16"/>
        <v>88</v>
      </c>
      <c r="G142" s="1190">
        <v>24</v>
      </c>
      <c r="H142" s="1190">
        <f t="shared" si="17"/>
        <v>192</v>
      </c>
      <c r="I142" s="1190">
        <v>15</v>
      </c>
      <c r="J142" s="1190">
        <f t="shared" si="18"/>
        <v>120</v>
      </c>
      <c r="K142" s="1190">
        <v>2</v>
      </c>
      <c r="L142" s="1190">
        <f t="shared" si="19"/>
        <v>16</v>
      </c>
      <c r="M142" s="1190">
        <v>0.9</v>
      </c>
      <c r="N142" s="1190">
        <f t="shared" si="20"/>
        <v>7.2</v>
      </c>
      <c r="O142" s="1190">
        <v>1</v>
      </c>
      <c r="P142" s="1190">
        <f t="shared" si="21"/>
        <v>8</v>
      </c>
      <c r="Q142" s="1190">
        <v>1</v>
      </c>
      <c r="R142" s="1190">
        <f t="shared" si="22"/>
        <v>8</v>
      </c>
      <c r="S142" s="1190">
        <v>78.14</v>
      </c>
      <c r="T142" s="1190">
        <f t="shared" si="23"/>
        <v>625.12</v>
      </c>
    </row>
    <row r="143" spans="1:20" ht="15" thickBot="1" x14ac:dyDescent="0.4">
      <c r="A143" s="1187">
        <v>133</v>
      </c>
      <c r="B143" s="1188" t="s">
        <v>3760</v>
      </c>
      <c r="C143" s="1192" t="s">
        <v>4</v>
      </c>
      <c r="D143" s="1192">
        <v>2</v>
      </c>
      <c r="E143" s="1190">
        <v>87</v>
      </c>
      <c r="F143" s="1190">
        <f t="shared" si="16"/>
        <v>174</v>
      </c>
      <c r="G143" s="1190">
        <v>166</v>
      </c>
      <c r="H143" s="1190">
        <f t="shared" si="17"/>
        <v>332</v>
      </c>
      <c r="I143" s="1190">
        <v>145</v>
      </c>
      <c r="J143" s="1190">
        <f t="shared" si="18"/>
        <v>290</v>
      </c>
      <c r="K143" s="1190">
        <v>45</v>
      </c>
      <c r="L143" s="1190">
        <f t="shared" si="19"/>
        <v>90</v>
      </c>
      <c r="M143" s="1190">
        <v>68</v>
      </c>
      <c r="N143" s="1190">
        <f t="shared" si="20"/>
        <v>136</v>
      </c>
      <c r="O143" s="1190">
        <v>115</v>
      </c>
      <c r="P143" s="1190">
        <f t="shared" si="21"/>
        <v>230</v>
      </c>
      <c r="Q143" s="1190">
        <v>60</v>
      </c>
      <c r="R143" s="1190">
        <f t="shared" si="22"/>
        <v>120</v>
      </c>
      <c r="S143" s="1190">
        <v>625.15</v>
      </c>
      <c r="T143" s="1190">
        <f t="shared" si="23"/>
        <v>1250.3</v>
      </c>
    </row>
    <row r="144" spans="1:20" ht="15" thickBot="1" x14ac:dyDescent="0.4">
      <c r="A144" s="1187">
        <v>134</v>
      </c>
      <c r="B144" s="1188" t="s">
        <v>3761</v>
      </c>
      <c r="C144" s="1192" t="s">
        <v>8</v>
      </c>
      <c r="D144" s="1194">
        <v>14106</v>
      </c>
      <c r="E144" s="1190">
        <v>1.25</v>
      </c>
      <c r="F144" s="1190">
        <f t="shared" si="16"/>
        <v>17632.5</v>
      </c>
      <c r="G144" s="1190">
        <v>1.6</v>
      </c>
      <c r="H144" s="1190">
        <f t="shared" si="17"/>
        <v>22569.600000000002</v>
      </c>
      <c r="I144" s="1190">
        <v>1</v>
      </c>
      <c r="J144" s="1190">
        <f t="shared" si="18"/>
        <v>14106</v>
      </c>
      <c r="K144" s="1190">
        <v>1</v>
      </c>
      <c r="L144" s="1190">
        <f t="shared" si="19"/>
        <v>14106</v>
      </c>
      <c r="M144" s="1190">
        <v>0.9</v>
      </c>
      <c r="N144" s="1190">
        <f t="shared" si="20"/>
        <v>12695.4</v>
      </c>
      <c r="O144" s="1190">
        <v>1</v>
      </c>
      <c r="P144" s="1190">
        <f t="shared" si="21"/>
        <v>14106</v>
      </c>
      <c r="Q144" s="1190">
        <v>1</v>
      </c>
      <c r="R144" s="1190">
        <f t="shared" si="22"/>
        <v>14106</v>
      </c>
      <c r="S144" s="1190">
        <v>4.4400000000000004</v>
      </c>
      <c r="T144" s="1190">
        <f t="shared" si="23"/>
        <v>62630.640000000007</v>
      </c>
    </row>
    <row r="145" spans="1:20" ht="15" thickBot="1" x14ac:dyDescent="0.4">
      <c r="A145" s="1187">
        <v>135</v>
      </c>
      <c r="B145" s="1188" t="s">
        <v>3762</v>
      </c>
      <c r="C145" s="1192" t="s">
        <v>4</v>
      </c>
      <c r="D145" s="1194">
        <v>1552</v>
      </c>
      <c r="E145" s="1190">
        <v>83</v>
      </c>
      <c r="F145" s="1190">
        <f t="shared" si="16"/>
        <v>128816</v>
      </c>
      <c r="G145" s="1190">
        <v>105</v>
      </c>
      <c r="H145" s="1190">
        <f t="shared" si="17"/>
        <v>162960</v>
      </c>
      <c r="I145" s="1190">
        <v>80</v>
      </c>
      <c r="J145" s="1190">
        <f t="shared" si="18"/>
        <v>124160</v>
      </c>
      <c r="K145" s="1190">
        <v>45</v>
      </c>
      <c r="L145" s="1190">
        <f t="shared" si="19"/>
        <v>69840</v>
      </c>
      <c r="M145" s="1190">
        <v>80</v>
      </c>
      <c r="N145" s="1190">
        <f t="shared" si="20"/>
        <v>124160</v>
      </c>
      <c r="O145" s="1190">
        <v>100</v>
      </c>
      <c r="P145" s="1190">
        <f t="shared" si="21"/>
        <v>155200</v>
      </c>
      <c r="Q145" s="1190">
        <v>64</v>
      </c>
      <c r="R145" s="1190">
        <f t="shared" si="22"/>
        <v>99328</v>
      </c>
      <c r="S145" s="1190">
        <v>305.51</v>
      </c>
      <c r="T145" s="1190">
        <f t="shared" si="23"/>
        <v>474151.51999999996</v>
      </c>
    </row>
    <row r="146" spans="1:20" ht="21.5" thickBot="1" x14ac:dyDescent="0.4">
      <c r="A146" s="1187">
        <v>136</v>
      </c>
      <c r="B146" s="1188" t="s">
        <v>3763</v>
      </c>
      <c r="C146" s="1192" t="s">
        <v>8</v>
      </c>
      <c r="D146" s="1194">
        <v>14106</v>
      </c>
      <c r="E146" s="1190">
        <v>40.5</v>
      </c>
      <c r="F146" s="1190">
        <f t="shared" si="16"/>
        <v>571293</v>
      </c>
      <c r="G146" s="1190">
        <v>40</v>
      </c>
      <c r="H146" s="1190">
        <f t="shared" si="17"/>
        <v>564240</v>
      </c>
      <c r="I146" s="1190">
        <v>44</v>
      </c>
      <c r="J146" s="1190">
        <f t="shared" si="18"/>
        <v>620664</v>
      </c>
      <c r="K146" s="1190">
        <v>44.5</v>
      </c>
      <c r="L146" s="1190">
        <f t="shared" si="19"/>
        <v>627717</v>
      </c>
      <c r="M146" s="1190">
        <v>45</v>
      </c>
      <c r="N146" s="1190">
        <f t="shared" si="20"/>
        <v>634770</v>
      </c>
      <c r="O146" s="1190">
        <v>50</v>
      </c>
      <c r="P146" s="1190">
        <f t="shared" si="21"/>
        <v>705300</v>
      </c>
      <c r="Q146" s="1190">
        <v>40</v>
      </c>
      <c r="R146" s="1190">
        <f t="shared" si="22"/>
        <v>564240</v>
      </c>
      <c r="S146" s="1190">
        <v>25.26</v>
      </c>
      <c r="T146" s="1190">
        <f t="shared" si="23"/>
        <v>356317.56</v>
      </c>
    </row>
    <row r="147" spans="1:20" ht="15" thickBot="1" x14ac:dyDescent="0.4">
      <c r="A147" s="1187">
        <v>137</v>
      </c>
      <c r="B147" s="1188" t="s">
        <v>3764</v>
      </c>
      <c r="C147" s="1192" t="s">
        <v>4</v>
      </c>
      <c r="D147" s="1192">
        <v>69</v>
      </c>
      <c r="E147" s="1190">
        <v>135</v>
      </c>
      <c r="F147" s="1190">
        <f t="shared" si="16"/>
        <v>9315</v>
      </c>
      <c r="G147" s="1190">
        <v>155</v>
      </c>
      <c r="H147" s="1190">
        <f t="shared" si="17"/>
        <v>10695</v>
      </c>
      <c r="I147" s="1190">
        <v>95</v>
      </c>
      <c r="J147" s="1190">
        <f t="shared" si="18"/>
        <v>6555</v>
      </c>
      <c r="K147" s="1190">
        <v>112</v>
      </c>
      <c r="L147" s="1190">
        <f t="shared" si="19"/>
        <v>7728</v>
      </c>
      <c r="M147" s="1190">
        <v>80</v>
      </c>
      <c r="N147" s="1190">
        <f t="shared" si="20"/>
        <v>5520</v>
      </c>
      <c r="O147" s="1190">
        <v>80</v>
      </c>
      <c r="P147" s="1190">
        <f t="shared" si="21"/>
        <v>5520</v>
      </c>
      <c r="Q147" s="1190">
        <v>82</v>
      </c>
      <c r="R147" s="1190">
        <f t="shared" si="22"/>
        <v>5658</v>
      </c>
      <c r="S147" s="1190">
        <v>150.09</v>
      </c>
      <c r="T147" s="1190">
        <f t="shared" si="23"/>
        <v>10356.210000000001</v>
      </c>
    </row>
    <row r="148" spans="1:20" ht="15" thickBot="1" x14ac:dyDescent="0.4">
      <c r="A148" s="1187">
        <v>138</v>
      </c>
      <c r="B148" s="1188" t="s">
        <v>3765</v>
      </c>
      <c r="C148" s="1192" t="s">
        <v>8</v>
      </c>
      <c r="D148" s="1194">
        <v>9236</v>
      </c>
      <c r="E148" s="1190">
        <v>1.25</v>
      </c>
      <c r="F148" s="1190">
        <f t="shared" si="16"/>
        <v>11545</v>
      </c>
      <c r="G148" s="1190">
        <v>1.3</v>
      </c>
      <c r="H148" s="1190">
        <f t="shared" si="17"/>
        <v>12006.800000000001</v>
      </c>
      <c r="I148" s="1190">
        <v>1</v>
      </c>
      <c r="J148" s="1190">
        <f t="shared" si="18"/>
        <v>9236</v>
      </c>
      <c r="K148" s="1190">
        <v>1</v>
      </c>
      <c r="L148" s="1190">
        <f t="shared" si="19"/>
        <v>9236</v>
      </c>
      <c r="M148" s="1190">
        <v>0.9</v>
      </c>
      <c r="N148" s="1190">
        <f t="shared" si="20"/>
        <v>8312.4</v>
      </c>
      <c r="O148" s="1190">
        <v>1</v>
      </c>
      <c r="P148" s="1190">
        <f t="shared" si="21"/>
        <v>9236</v>
      </c>
      <c r="Q148" s="1190">
        <v>1</v>
      </c>
      <c r="R148" s="1190">
        <f t="shared" si="22"/>
        <v>9236</v>
      </c>
      <c r="S148" s="1190">
        <v>4.4400000000000004</v>
      </c>
      <c r="T148" s="1190">
        <f t="shared" si="23"/>
        <v>41007.840000000004</v>
      </c>
    </row>
    <row r="149" spans="1:20" ht="15" thickBot="1" x14ac:dyDescent="0.4">
      <c r="A149" s="1187">
        <v>139</v>
      </c>
      <c r="B149" s="1188" t="s">
        <v>3766</v>
      </c>
      <c r="C149" s="1192" t="s">
        <v>4</v>
      </c>
      <c r="D149" s="1194">
        <v>1016</v>
      </c>
      <c r="E149" s="1190">
        <v>157</v>
      </c>
      <c r="F149" s="1190">
        <f t="shared" si="16"/>
        <v>159512</v>
      </c>
      <c r="G149" s="1190">
        <v>145</v>
      </c>
      <c r="H149" s="1190">
        <f t="shared" si="17"/>
        <v>147320</v>
      </c>
      <c r="I149" s="1190">
        <v>203</v>
      </c>
      <c r="J149" s="1190">
        <f t="shared" si="18"/>
        <v>206248</v>
      </c>
      <c r="K149" s="1190">
        <v>194</v>
      </c>
      <c r="L149" s="1190">
        <f t="shared" si="19"/>
        <v>197104</v>
      </c>
      <c r="M149" s="1190">
        <v>175</v>
      </c>
      <c r="N149" s="1190">
        <f t="shared" si="20"/>
        <v>177800</v>
      </c>
      <c r="O149" s="1190">
        <v>200</v>
      </c>
      <c r="P149" s="1190">
        <f t="shared" si="21"/>
        <v>203200</v>
      </c>
      <c r="Q149" s="1190">
        <v>155</v>
      </c>
      <c r="R149" s="1190">
        <f t="shared" si="22"/>
        <v>157480</v>
      </c>
      <c r="S149" s="1190">
        <v>284.55</v>
      </c>
      <c r="T149" s="1190">
        <f t="shared" si="23"/>
        <v>289102.8</v>
      </c>
    </row>
    <row r="150" spans="1:20" ht="15" thickBot="1" x14ac:dyDescent="0.4">
      <c r="A150" s="1187">
        <v>140</v>
      </c>
      <c r="B150" s="1188" t="s">
        <v>3767</v>
      </c>
      <c r="C150" s="1192" t="s">
        <v>4</v>
      </c>
      <c r="D150" s="1194">
        <v>1539</v>
      </c>
      <c r="E150" s="1190">
        <v>88</v>
      </c>
      <c r="F150" s="1190">
        <f t="shared" si="16"/>
        <v>135432</v>
      </c>
      <c r="G150" s="1190">
        <v>85</v>
      </c>
      <c r="H150" s="1190">
        <f t="shared" si="17"/>
        <v>130815</v>
      </c>
      <c r="I150" s="1190">
        <v>68</v>
      </c>
      <c r="J150" s="1190">
        <f t="shared" si="18"/>
        <v>104652</v>
      </c>
      <c r="K150" s="1190">
        <v>66</v>
      </c>
      <c r="L150" s="1190">
        <f t="shared" si="19"/>
        <v>101574</v>
      </c>
      <c r="M150" s="1190">
        <v>65</v>
      </c>
      <c r="N150" s="1190">
        <f t="shared" si="20"/>
        <v>100035</v>
      </c>
      <c r="O150" s="1190">
        <v>100</v>
      </c>
      <c r="P150" s="1190">
        <f t="shared" si="21"/>
        <v>153900</v>
      </c>
      <c r="Q150" s="1190">
        <v>55</v>
      </c>
      <c r="R150" s="1190">
        <f t="shared" si="22"/>
        <v>84645</v>
      </c>
      <c r="S150" s="1190">
        <v>90.87</v>
      </c>
      <c r="T150" s="1190">
        <f t="shared" si="23"/>
        <v>139848.93</v>
      </c>
    </row>
    <row r="151" spans="1:20" ht="15" thickBot="1" x14ac:dyDescent="0.4">
      <c r="A151" s="1187">
        <v>141</v>
      </c>
      <c r="B151" s="1188" t="s">
        <v>3768</v>
      </c>
      <c r="C151" s="1192" t="s">
        <v>9</v>
      </c>
      <c r="D151" s="1192">
        <v>693</v>
      </c>
      <c r="E151" s="1190">
        <v>3</v>
      </c>
      <c r="F151" s="1190">
        <f t="shared" si="16"/>
        <v>2079</v>
      </c>
      <c r="G151" s="1190">
        <v>3</v>
      </c>
      <c r="H151" s="1190">
        <f t="shared" si="17"/>
        <v>2079</v>
      </c>
      <c r="I151" s="1190">
        <v>6</v>
      </c>
      <c r="J151" s="1190">
        <f t="shared" si="18"/>
        <v>4158</v>
      </c>
      <c r="K151" s="1190">
        <v>6</v>
      </c>
      <c r="L151" s="1190">
        <f t="shared" si="19"/>
        <v>4158</v>
      </c>
      <c r="M151" s="1190">
        <v>3</v>
      </c>
      <c r="N151" s="1190">
        <f t="shared" si="20"/>
        <v>2079</v>
      </c>
      <c r="O151" s="1190">
        <v>3</v>
      </c>
      <c r="P151" s="1190">
        <f t="shared" si="21"/>
        <v>2079</v>
      </c>
      <c r="Q151" s="1190">
        <v>4</v>
      </c>
      <c r="R151" s="1190">
        <f t="shared" si="22"/>
        <v>2772</v>
      </c>
      <c r="S151" s="1190">
        <v>8.7799999999999994</v>
      </c>
      <c r="T151" s="1190">
        <f t="shared" si="23"/>
        <v>6084.54</v>
      </c>
    </row>
    <row r="152" spans="1:20" ht="21.5" thickBot="1" x14ac:dyDescent="0.4">
      <c r="A152" s="1187">
        <v>142</v>
      </c>
      <c r="B152" s="1188" t="s">
        <v>3769</v>
      </c>
      <c r="C152" s="1192" t="s">
        <v>4</v>
      </c>
      <c r="D152" s="1192">
        <v>321</v>
      </c>
      <c r="E152" s="1190">
        <v>195</v>
      </c>
      <c r="F152" s="1190">
        <f t="shared" si="16"/>
        <v>62595</v>
      </c>
      <c r="G152" s="1190">
        <v>180</v>
      </c>
      <c r="H152" s="1190">
        <f t="shared" si="17"/>
        <v>57780</v>
      </c>
      <c r="I152" s="1190">
        <v>229</v>
      </c>
      <c r="J152" s="1190">
        <f t="shared" si="18"/>
        <v>73509</v>
      </c>
      <c r="K152" s="1190">
        <v>218</v>
      </c>
      <c r="L152" s="1190">
        <f t="shared" si="19"/>
        <v>69978</v>
      </c>
      <c r="M152" s="1190">
        <v>185</v>
      </c>
      <c r="N152" s="1190">
        <f t="shared" si="20"/>
        <v>59385</v>
      </c>
      <c r="O152" s="1190">
        <v>250</v>
      </c>
      <c r="P152" s="1190">
        <f t="shared" si="21"/>
        <v>80250</v>
      </c>
      <c r="Q152" s="1190">
        <v>210</v>
      </c>
      <c r="R152" s="1190">
        <f t="shared" si="22"/>
        <v>67410</v>
      </c>
      <c r="S152" s="1190">
        <v>321.3</v>
      </c>
      <c r="T152" s="1190">
        <f t="shared" si="23"/>
        <v>103137.3</v>
      </c>
    </row>
    <row r="153" spans="1:20" ht="21.5" thickBot="1" x14ac:dyDescent="0.4">
      <c r="A153" s="1187">
        <v>143</v>
      </c>
      <c r="B153" s="1188" t="s">
        <v>3770</v>
      </c>
      <c r="C153" s="1192" t="s">
        <v>4</v>
      </c>
      <c r="D153" s="1192">
        <v>449</v>
      </c>
      <c r="E153" s="1190">
        <v>178</v>
      </c>
      <c r="F153" s="1190">
        <f t="shared" si="16"/>
        <v>79922</v>
      </c>
      <c r="G153" s="1190">
        <v>165</v>
      </c>
      <c r="H153" s="1190">
        <f t="shared" si="17"/>
        <v>74085</v>
      </c>
      <c r="I153" s="1190">
        <v>214</v>
      </c>
      <c r="J153" s="1190">
        <f t="shared" si="18"/>
        <v>96086</v>
      </c>
      <c r="K153" s="1190">
        <v>204</v>
      </c>
      <c r="L153" s="1190">
        <f t="shared" si="19"/>
        <v>91596</v>
      </c>
      <c r="M153" s="1190">
        <v>185</v>
      </c>
      <c r="N153" s="1190">
        <f t="shared" si="20"/>
        <v>83065</v>
      </c>
      <c r="O153" s="1190">
        <v>230</v>
      </c>
      <c r="P153" s="1190">
        <f t="shared" si="21"/>
        <v>103270</v>
      </c>
      <c r="Q153" s="1190">
        <v>190</v>
      </c>
      <c r="R153" s="1190">
        <f t="shared" si="22"/>
        <v>85310</v>
      </c>
      <c r="S153" s="1190">
        <v>281.39999999999998</v>
      </c>
      <c r="T153" s="1190">
        <f t="shared" si="23"/>
        <v>126348.59999999999</v>
      </c>
    </row>
    <row r="154" spans="1:20" ht="15" thickBot="1" x14ac:dyDescent="0.4">
      <c r="A154" s="1187">
        <v>144</v>
      </c>
      <c r="B154" s="1188" t="s">
        <v>3771</v>
      </c>
      <c r="C154" s="1192" t="s">
        <v>8</v>
      </c>
      <c r="D154" s="1194">
        <v>1089</v>
      </c>
      <c r="E154" s="1190">
        <v>1.25</v>
      </c>
      <c r="F154" s="1190">
        <f t="shared" si="16"/>
        <v>1361.25</v>
      </c>
      <c r="G154" s="1190">
        <v>1.3</v>
      </c>
      <c r="H154" s="1190">
        <f t="shared" si="17"/>
        <v>1415.7</v>
      </c>
      <c r="I154" s="1190">
        <v>1</v>
      </c>
      <c r="J154" s="1190">
        <f t="shared" si="18"/>
        <v>1089</v>
      </c>
      <c r="K154" s="1190">
        <v>1</v>
      </c>
      <c r="L154" s="1190">
        <f t="shared" si="19"/>
        <v>1089</v>
      </c>
      <c r="M154" s="1190">
        <v>0.9</v>
      </c>
      <c r="N154" s="1190">
        <f t="shared" si="20"/>
        <v>980.1</v>
      </c>
      <c r="O154" s="1190">
        <v>1</v>
      </c>
      <c r="P154" s="1190">
        <f t="shared" si="21"/>
        <v>1089</v>
      </c>
      <c r="Q154" s="1190">
        <v>1</v>
      </c>
      <c r="R154" s="1190">
        <f t="shared" si="22"/>
        <v>1089</v>
      </c>
      <c r="S154" s="1190">
        <v>9.81</v>
      </c>
      <c r="T154" s="1190">
        <f t="shared" si="23"/>
        <v>10683.09</v>
      </c>
    </row>
    <row r="155" spans="1:20" ht="21.5" thickBot="1" x14ac:dyDescent="0.4">
      <c r="A155" s="1187">
        <v>145</v>
      </c>
      <c r="B155" s="1188" t="s">
        <v>3772</v>
      </c>
      <c r="C155" s="1192" t="s">
        <v>4</v>
      </c>
      <c r="D155" s="1192">
        <v>120</v>
      </c>
      <c r="E155" s="1190">
        <v>157</v>
      </c>
      <c r="F155" s="1190">
        <f t="shared" si="16"/>
        <v>18840</v>
      </c>
      <c r="G155" s="1190">
        <v>145</v>
      </c>
      <c r="H155" s="1190">
        <f t="shared" si="17"/>
        <v>17400</v>
      </c>
      <c r="I155" s="1190">
        <v>204</v>
      </c>
      <c r="J155" s="1190">
        <f t="shared" si="18"/>
        <v>24480</v>
      </c>
      <c r="K155" s="1190">
        <v>194</v>
      </c>
      <c r="L155" s="1190">
        <f t="shared" si="19"/>
        <v>23280</v>
      </c>
      <c r="M155" s="1190">
        <v>200</v>
      </c>
      <c r="N155" s="1190">
        <f t="shared" si="20"/>
        <v>24000</v>
      </c>
      <c r="O155" s="1190">
        <v>230</v>
      </c>
      <c r="P155" s="1190">
        <f t="shared" si="21"/>
        <v>27600</v>
      </c>
      <c r="Q155" s="1190">
        <v>220</v>
      </c>
      <c r="R155" s="1190">
        <f t="shared" si="22"/>
        <v>26400</v>
      </c>
      <c r="S155" s="1190">
        <v>434.44</v>
      </c>
      <c r="T155" s="1190">
        <f t="shared" si="23"/>
        <v>52132.800000000003</v>
      </c>
    </row>
    <row r="156" spans="1:20" ht="15" thickBot="1" x14ac:dyDescent="0.4">
      <c r="A156" s="1187">
        <v>146</v>
      </c>
      <c r="B156" s="1188" t="s">
        <v>3773</v>
      </c>
      <c r="C156" s="1192" t="s">
        <v>4</v>
      </c>
      <c r="D156" s="1192">
        <v>182</v>
      </c>
      <c r="E156" s="1190">
        <v>88</v>
      </c>
      <c r="F156" s="1190">
        <f t="shared" si="16"/>
        <v>16016</v>
      </c>
      <c r="G156" s="1190">
        <v>85</v>
      </c>
      <c r="H156" s="1190">
        <f t="shared" si="17"/>
        <v>15470</v>
      </c>
      <c r="I156" s="1190">
        <v>68</v>
      </c>
      <c r="J156" s="1190">
        <f t="shared" si="18"/>
        <v>12376</v>
      </c>
      <c r="K156" s="1190">
        <v>66</v>
      </c>
      <c r="L156" s="1190">
        <f t="shared" si="19"/>
        <v>12012</v>
      </c>
      <c r="M156" s="1190">
        <v>65</v>
      </c>
      <c r="N156" s="1190">
        <f t="shared" si="20"/>
        <v>11830</v>
      </c>
      <c r="O156" s="1190">
        <v>70</v>
      </c>
      <c r="P156" s="1190">
        <f t="shared" si="21"/>
        <v>12740</v>
      </c>
      <c r="Q156" s="1190">
        <v>60</v>
      </c>
      <c r="R156" s="1190">
        <f t="shared" si="22"/>
        <v>10920</v>
      </c>
      <c r="S156" s="1190">
        <v>118.92</v>
      </c>
      <c r="T156" s="1190">
        <f t="shared" si="23"/>
        <v>21643.439999999999</v>
      </c>
    </row>
    <row r="157" spans="1:20" ht="15" thickBot="1" x14ac:dyDescent="0.4">
      <c r="A157" s="1187">
        <v>147</v>
      </c>
      <c r="B157" s="1188" t="s">
        <v>3774</v>
      </c>
      <c r="C157" s="1192" t="s">
        <v>9</v>
      </c>
      <c r="D157" s="1192">
        <v>82</v>
      </c>
      <c r="E157" s="1190">
        <v>3</v>
      </c>
      <c r="F157" s="1190">
        <f t="shared" si="16"/>
        <v>246</v>
      </c>
      <c r="G157" s="1190">
        <v>3</v>
      </c>
      <c r="H157" s="1190">
        <f t="shared" si="17"/>
        <v>246</v>
      </c>
      <c r="I157" s="1190">
        <v>6</v>
      </c>
      <c r="J157" s="1190">
        <f t="shared" si="18"/>
        <v>492</v>
      </c>
      <c r="K157" s="1190">
        <v>6</v>
      </c>
      <c r="L157" s="1190">
        <f t="shared" si="19"/>
        <v>492</v>
      </c>
      <c r="M157" s="1190">
        <v>3</v>
      </c>
      <c r="N157" s="1190">
        <f t="shared" si="20"/>
        <v>246</v>
      </c>
      <c r="O157" s="1190">
        <v>3</v>
      </c>
      <c r="P157" s="1190">
        <f t="shared" si="21"/>
        <v>246</v>
      </c>
      <c r="Q157" s="1190">
        <v>4</v>
      </c>
      <c r="R157" s="1190">
        <f t="shared" si="22"/>
        <v>328</v>
      </c>
      <c r="S157" s="1190">
        <v>30.24</v>
      </c>
      <c r="T157" s="1190">
        <f t="shared" si="23"/>
        <v>2479.6799999999998</v>
      </c>
    </row>
    <row r="158" spans="1:20" ht="21.5" thickBot="1" x14ac:dyDescent="0.4">
      <c r="A158" s="1187">
        <v>148</v>
      </c>
      <c r="B158" s="1188" t="s">
        <v>3775</v>
      </c>
      <c r="C158" s="1192" t="s">
        <v>4</v>
      </c>
      <c r="D158" s="1192">
        <v>38</v>
      </c>
      <c r="E158" s="1190">
        <v>195</v>
      </c>
      <c r="F158" s="1190">
        <f t="shared" si="16"/>
        <v>7410</v>
      </c>
      <c r="G158" s="1190">
        <v>180</v>
      </c>
      <c r="H158" s="1190">
        <f t="shared" si="17"/>
        <v>6840</v>
      </c>
      <c r="I158" s="1190">
        <v>229</v>
      </c>
      <c r="J158" s="1190">
        <f t="shared" si="18"/>
        <v>8702</v>
      </c>
      <c r="K158" s="1190">
        <v>218</v>
      </c>
      <c r="L158" s="1190">
        <f t="shared" si="19"/>
        <v>8284</v>
      </c>
      <c r="M158" s="1190">
        <v>185</v>
      </c>
      <c r="N158" s="1190">
        <f t="shared" si="20"/>
        <v>7030</v>
      </c>
      <c r="O158" s="1190">
        <v>300</v>
      </c>
      <c r="P158" s="1190">
        <f t="shared" si="21"/>
        <v>11400</v>
      </c>
      <c r="Q158" s="1190">
        <v>320</v>
      </c>
      <c r="R158" s="1190">
        <f t="shared" si="22"/>
        <v>12160</v>
      </c>
      <c r="S158" s="1190">
        <v>589.38</v>
      </c>
      <c r="T158" s="1190">
        <f t="shared" si="23"/>
        <v>22396.44</v>
      </c>
    </row>
    <row r="159" spans="1:20" ht="21.5" thickBot="1" x14ac:dyDescent="0.4">
      <c r="A159" s="1187">
        <v>149</v>
      </c>
      <c r="B159" s="1188" t="s">
        <v>3776</v>
      </c>
      <c r="C159" s="1192" t="s">
        <v>4</v>
      </c>
      <c r="D159" s="1192">
        <v>53</v>
      </c>
      <c r="E159" s="1190">
        <v>178</v>
      </c>
      <c r="F159" s="1190">
        <f t="shared" si="16"/>
        <v>9434</v>
      </c>
      <c r="G159" s="1190">
        <v>165</v>
      </c>
      <c r="H159" s="1190">
        <f t="shared" si="17"/>
        <v>8745</v>
      </c>
      <c r="I159" s="1190">
        <v>214</v>
      </c>
      <c r="J159" s="1190">
        <f t="shared" si="18"/>
        <v>11342</v>
      </c>
      <c r="K159" s="1190">
        <v>204</v>
      </c>
      <c r="L159" s="1190">
        <f t="shared" si="19"/>
        <v>10812</v>
      </c>
      <c r="M159" s="1190">
        <v>185</v>
      </c>
      <c r="N159" s="1190">
        <f t="shared" si="20"/>
        <v>9805</v>
      </c>
      <c r="O159" s="1190">
        <v>280</v>
      </c>
      <c r="P159" s="1190">
        <f t="shared" si="21"/>
        <v>14840</v>
      </c>
      <c r="Q159" s="1190">
        <v>300</v>
      </c>
      <c r="R159" s="1190">
        <f t="shared" si="22"/>
        <v>15900</v>
      </c>
      <c r="S159" s="1190">
        <v>461.63</v>
      </c>
      <c r="T159" s="1190">
        <f t="shared" si="23"/>
        <v>24466.39</v>
      </c>
    </row>
    <row r="160" spans="1:20" ht="15" thickBot="1" x14ac:dyDescent="0.4">
      <c r="A160" s="1187">
        <v>150</v>
      </c>
      <c r="B160" s="1188" t="s">
        <v>3777</v>
      </c>
      <c r="C160" s="1192" t="s">
        <v>131</v>
      </c>
      <c r="D160" s="1194">
        <v>14496</v>
      </c>
      <c r="E160" s="1190">
        <v>6</v>
      </c>
      <c r="F160" s="1190">
        <f t="shared" si="16"/>
        <v>86976</v>
      </c>
      <c r="G160" s="1190">
        <v>6</v>
      </c>
      <c r="H160" s="1190">
        <f t="shared" si="17"/>
        <v>86976</v>
      </c>
      <c r="I160" s="1190">
        <v>4.75</v>
      </c>
      <c r="J160" s="1190">
        <f t="shared" si="18"/>
        <v>68856</v>
      </c>
      <c r="K160" s="1190">
        <v>5.75</v>
      </c>
      <c r="L160" s="1190">
        <f t="shared" si="19"/>
        <v>83352</v>
      </c>
      <c r="M160" s="1190">
        <v>5.75</v>
      </c>
      <c r="N160" s="1190">
        <f t="shared" si="20"/>
        <v>83352</v>
      </c>
      <c r="O160" s="1190">
        <v>7</v>
      </c>
      <c r="P160" s="1190">
        <f t="shared" si="21"/>
        <v>101472</v>
      </c>
      <c r="Q160" s="1190">
        <v>6.25</v>
      </c>
      <c r="R160" s="1190">
        <f t="shared" si="22"/>
        <v>90600</v>
      </c>
      <c r="S160" s="1190">
        <v>5.7</v>
      </c>
      <c r="T160" s="1190">
        <f t="shared" si="23"/>
        <v>82627.199999999997</v>
      </c>
    </row>
    <row r="161" spans="1:20" ht="15" thickBot="1" x14ac:dyDescent="0.4">
      <c r="A161" s="1187">
        <v>151</v>
      </c>
      <c r="B161" s="1188" t="s">
        <v>3778</v>
      </c>
      <c r="C161" s="1192" t="s">
        <v>4</v>
      </c>
      <c r="D161" s="1192">
        <v>179</v>
      </c>
      <c r="E161" s="1190">
        <v>94</v>
      </c>
      <c r="F161" s="1190">
        <f t="shared" si="16"/>
        <v>16826</v>
      </c>
      <c r="G161" s="1190">
        <v>90</v>
      </c>
      <c r="H161" s="1190">
        <f t="shared" si="17"/>
        <v>16110</v>
      </c>
      <c r="I161" s="1190">
        <v>90</v>
      </c>
      <c r="J161" s="1190">
        <f t="shared" si="18"/>
        <v>16110</v>
      </c>
      <c r="K161" s="1190">
        <v>60</v>
      </c>
      <c r="L161" s="1190">
        <f t="shared" si="19"/>
        <v>10740</v>
      </c>
      <c r="M161" s="1190">
        <v>175</v>
      </c>
      <c r="N161" s="1190">
        <f t="shared" si="20"/>
        <v>31325</v>
      </c>
      <c r="O161" s="1190">
        <v>92</v>
      </c>
      <c r="P161" s="1190">
        <f t="shared" si="21"/>
        <v>16468</v>
      </c>
      <c r="Q161" s="1190">
        <v>60</v>
      </c>
      <c r="R161" s="1190">
        <f t="shared" si="22"/>
        <v>10740</v>
      </c>
      <c r="S161" s="1190">
        <v>101.2</v>
      </c>
      <c r="T161" s="1190">
        <f t="shared" si="23"/>
        <v>18114.8</v>
      </c>
    </row>
    <row r="162" spans="1:20" ht="15" thickBot="1" x14ac:dyDescent="0.4">
      <c r="A162" s="1187">
        <v>152</v>
      </c>
      <c r="B162" s="1188" t="s">
        <v>3779</v>
      </c>
      <c r="C162" s="1192" t="s">
        <v>8</v>
      </c>
      <c r="D162" s="1194">
        <v>1611</v>
      </c>
      <c r="E162" s="1190">
        <v>1.25</v>
      </c>
      <c r="F162" s="1190">
        <f t="shared" si="16"/>
        <v>2013.75</v>
      </c>
      <c r="G162" s="1190">
        <v>5</v>
      </c>
      <c r="H162" s="1190">
        <f t="shared" si="17"/>
        <v>8055</v>
      </c>
      <c r="I162" s="1190">
        <v>5</v>
      </c>
      <c r="J162" s="1190">
        <f t="shared" si="18"/>
        <v>8055</v>
      </c>
      <c r="K162" s="1190">
        <v>1</v>
      </c>
      <c r="L162" s="1190">
        <f t="shared" si="19"/>
        <v>1611</v>
      </c>
      <c r="M162" s="1190">
        <v>5</v>
      </c>
      <c r="N162" s="1190">
        <f t="shared" si="20"/>
        <v>8055</v>
      </c>
      <c r="O162" s="1190">
        <v>1</v>
      </c>
      <c r="P162" s="1190">
        <f t="shared" si="21"/>
        <v>1611</v>
      </c>
      <c r="Q162" s="1190">
        <v>1</v>
      </c>
      <c r="R162" s="1190">
        <f t="shared" si="22"/>
        <v>1611</v>
      </c>
      <c r="S162" s="1190">
        <v>5.23</v>
      </c>
      <c r="T162" s="1190">
        <f t="shared" si="23"/>
        <v>8425.5300000000007</v>
      </c>
    </row>
    <row r="163" spans="1:20" ht="15" thickBot="1" x14ac:dyDescent="0.4">
      <c r="A163" s="1187">
        <v>153</v>
      </c>
      <c r="B163" s="1188" t="s">
        <v>2665</v>
      </c>
      <c r="C163" s="1192" t="s">
        <v>563</v>
      </c>
      <c r="D163" s="1192">
        <v>40</v>
      </c>
      <c r="E163" s="1190">
        <v>130</v>
      </c>
      <c r="F163" s="1190">
        <f t="shared" si="16"/>
        <v>5200</v>
      </c>
      <c r="G163" s="1190">
        <v>140</v>
      </c>
      <c r="H163" s="1190">
        <f t="shared" si="17"/>
        <v>5600</v>
      </c>
      <c r="I163" s="1190">
        <v>130</v>
      </c>
      <c r="J163" s="1190">
        <f t="shared" si="18"/>
        <v>5200</v>
      </c>
      <c r="K163" s="1190">
        <v>64</v>
      </c>
      <c r="L163" s="1190">
        <f t="shared" si="19"/>
        <v>2560</v>
      </c>
      <c r="M163" s="1190">
        <v>85</v>
      </c>
      <c r="N163" s="1190">
        <f t="shared" si="20"/>
        <v>3400</v>
      </c>
      <c r="O163" s="1190">
        <v>135</v>
      </c>
      <c r="P163" s="1190">
        <f t="shared" si="21"/>
        <v>5400</v>
      </c>
      <c r="Q163" s="1190">
        <v>200</v>
      </c>
      <c r="R163" s="1190">
        <f t="shared" si="22"/>
        <v>8000</v>
      </c>
      <c r="S163" s="1190">
        <v>190.14</v>
      </c>
      <c r="T163" s="1190">
        <f t="shared" si="23"/>
        <v>7605.5999999999995</v>
      </c>
    </row>
    <row r="164" spans="1:20" ht="21.5" thickBot="1" x14ac:dyDescent="0.4">
      <c r="A164" s="1187" t="s">
        <v>3780</v>
      </c>
      <c r="B164" s="1188" t="s">
        <v>3781</v>
      </c>
      <c r="C164" s="1192" t="s">
        <v>563</v>
      </c>
      <c r="D164" s="1192">
        <v>4</v>
      </c>
      <c r="E164" s="1190">
        <v>180</v>
      </c>
      <c r="F164" s="1190">
        <f t="shared" si="16"/>
        <v>720</v>
      </c>
      <c r="G164" s="1190">
        <v>160</v>
      </c>
      <c r="H164" s="1190">
        <f t="shared" si="17"/>
        <v>640</v>
      </c>
      <c r="I164" s="1190">
        <v>190</v>
      </c>
      <c r="J164" s="1190">
        <f t="shared" si="18"/>
        <v>760</v>
      </c>
      <c r="K164" s="1190">
        <v>89</v>
      </c>
      <c r="L164" s="1190">
        <f t="shared" si="19"/>
        <v>356</v>
      </c>
      <c r="M164" s="1190">
        <v>90</v>
      </c>
      <c r="N164" s="1190">
        <f t="shared" si="20"/>
        <v>360</v>
      </c>
      <c r="O164" s="1190">
        <v>200</v>
      </c>
      <c r="P164" s="1190">
        <f t="shared" si="21"/>
        <v>800</v>
      </c>
      <c r="Q164" s="1190">
        <v>250</v>
      </c>
      <c r="R164" s="1190">
        <f t="shared" si="22"/>
        <v>1000</v>
      </c>
      <c r="S164" s="1190">
        <v>221.63</v>
      </c>
      <c r="T164" s="1190">
        <f t="shared" si="23"/>
        <v>886.52</v>
      </c>
    </row>
    <row r="165" spans="1:20" ht="21.5" thickBot="1" x14ac:dyDescent="0.4">
      <c r="A165" s="1187" t="s">
        <v>3782</v>
      </c>
      <c r="B165" s="1188" t="s">
        <v>3783</v>
      </c>
      <c r="C165" s="1192" t="s">
        <v>563</v>
      </c>
      <c r="D165" s="1192">
        <v>98</v>
      </c>
      <c r="E165" s="1190">
        <v>65</v>
      </c>
      <c r="F165" s="1190">
        <f t="shared" si="16"/>
        <v>6370</v>
      </c>
      <c r="G165" s="1190">
        <v>70</v>
      </c>
      <c r="H165" s="1190">
        <f t="shared" si="17"/>
        <v>6860</v>
      </c>
      <c r="I165" s="1190">
        <v>85</v>
      </c>
      <c r="J165" s="1190">
        <f t="shared" si="18"/>
        <v>8330</v>
      </c>
      <c r="K165" s="1190">
        <v>80</v>
      </c>
      <c r="L165" s="1190">
        <f t="shared" si="19"/>
        <v>7840</v>
      </c>
      <c r="M165" s="1190">
        <v>30</v>
      </c>
      <c r="N165" s="1190">
        <f t="shared" si="20"/>
        <v>2940</v>
      </c>
      <c r="O165" s="1190">
        <v>70</v>
      </c>
      <c r="P165" s="1190">
        <f t="shared" si="21"/>
        <v>6860</v>
      </c>
      <c r="Q165" s="1190">
        <v>100</v>
      </c>
      <c r="R165" s="1190">
        <f t="shared" si="22"/>
        <v>9800</v>
      </c>
      <c r="S165" s="1190">
        <v>117.24</v>
      </c>
      <c r="T165" s="1190">
        <f t="shared" si="23"/>
        <v>11489.519999999999</v>
      </c>
    </row>
    <row r="166" spans="1:20" ht="15" thickBot="1" x14ac:dyDescent="0.4">
      <c r="A166" s="1187">
        <v>155</v>
      </c>
      <c r="B166" s="1188" t="s">
        <v>1484</v>
      </c>
      <c r="C166" s="1192" t="s">
        <v>563</v>
      </c>
      <c r="D166" s="1192">
        <v>2</v>
      </c>
      <c r="E166" s="1190">
        <v>22250</v>
      </c>
      <c r="F166" s="1190">
        <f t="shared" si="16"/>
        <v>44500</v>
      </c>
      <c r="G166" s="1190">
        <v>26000</v>
      </c>
      <c r="H166" s="1190">
        <f t="shared" si="17"/>
        <v>52000</v>
      </c>
      <c r="I166" s="1190">
        <v>16300</v>
      </c>
      <c r="J166" s="1190">
        <f t="shared" si="18"/>
        <v>32600</v>
      </c>
      <c r="K166" s="1190">
        <v>28215</v>
      </c>
      <c r="L166" s="1190">
        <f t="shared" si="19"/>
        <v>56430</v>
      </c>
      <c r="M166" s="1190">
        <v>32000</v>
      </c>
      <c r="N166" s="1190">
        <f t="shared" si="20"/>
        <v>64000</v>
      </c>
      <c r="O166" s="1190">
        <v>37000</v>
      </c>
      <c r="P166" s="1190">
        <f t="shared" si="21"/>
        <v>74000</v>
      </c>
      <c r="Q166" s="1190">
        <v>25000</v>
      </c>
      <c r="R166" s="1190">
        <f t="shared" si="22"/>
        <v>50000</v>
      </c>
      <c r="S166" s="1190">
        <v>13933.81</v>
      </c>
      <c r="T166" s="1190">
        <f t="shared" si="23"/>
        <v>27867.62</v>
      </c>
    </row>
    <row r="167" spans="1:20" ht="15" thickBot="1" x14ac:dyDescent="0.4">
      <c r="A167" s="1187">
        <v>156</v>
      </c>
      <c r="B167" s="1188" t="s">
        <v>3784</v>
      </c>
      <c r="C167" s="1192" t="s">
        <v>563</v>
      </c>
      <c r="D167" s="1192">
        <v>4</v>
      </c>
      <c r="E167" s="1190">
        <v>750</v>
      </c>
      <c r="F167" s="1190">
        <f t="shared" si="16"/>
        <v>3000</v>
      </c>
      <c r="G167" s="1190">
        <v>1200</v>
      </c>
      <c r="H167" s="1190">
        <f t="shared" si="17"/>
        <v>4800</v>
      </c>
      <c r="I167" s="1190">
        <v>580</v>
      </c>
      <c r="J167" s="1190">
        <f t="shared" si="18"/>
        <v>2320</v>
      </c>
      <c r="K167" s="1190">
        <v>200</v>
      </c>
      <c r="L167" s="1190">
        <f t="shared" si="19"/>
        <v>800</v>
      </c>
      <c r="M167" s="1190">
        <v>1000</v>
      </c>
      <c r="N167" s="1190">
        <f t="shared" si="20"/>
        <v>4000</v>
      </c>
      <c r="O167" s="1190">
        <v>600</v>
      </c>
      <c r="P167" s="1190">
        <f t="shared" si="21"/>
        <v>2400</v>
      </c>
      <c r="Q167" s="1190">
        <v>750</v>
      </c>
      <c r="R167" s="1190">
        <f t="shared" si="22"/>
        <v>3000</v>
      </c>
      <c r="S167" s="1190">
        <v>522.5</v>
      </c>
      <c r="T167" s="1190">
        <f t="shared" si="23"/>
        <v>2090</v>
      </c>
    </row>
    <row r="168" spans="1:20" ht="15" thickBot="1" x14ac:dyDescent="0.4">
      <c r="A168" s="1187">
        <v>157</v>
      </c>
      <c r="B168" s="1188" t="s">
        <v>3785</v>
      </c>
      <c r="C168" s="1192" t="s">
        <v>563</v>
      </c>
      <c r="D168" s="1192">
        <v>20</v>
      </c>
      <c r="E168" s="1190">
        <v>485</v>
      </c>
      <c r="F168" s="1190">
        <f t="shared" si="16"/>
        <v>9700</v>
      </c>
      <c r="G168" s="1190">
        <v>500</v>
      </c>
      <c r="H168" s="1190">
        <f t="shared" si="17"/>
        <v>10000</v>
      </c>
      <c r="I168" s="1190">
        <v>160</v>
      </c>
      <c r="J168" s="1190">
        <f t="shared" si="18"/>
        <v>3200</v>
      </c>
      <c r="K168" s="1190">
        <v>250</v>
      </c>
      <c r="L168" s="1190">
        <f t="shared" si="19"/>
        <v>5000</v>
      </c>
      <c r="M168" s="1190">
        <v>5500</v>
      </c>
      <c r="N168" s="1190">
        <f t="shared" si="20"/>
        <v>110000</v>
      </c>
      <c r="O168" s="1190">
        <v>350</v>
      </c>
      <c r="P168" s="1190">
        <f t="shared" si="21"/>
        <v>7000</v>
      </c>
      <c r="Q168" s="1190">
        <v>300</v>
      </c>
      <c r="R168" s="1190">
        <f t="shared" si="22"/>
        <v>6000</v>
      </c>
      <c r="S168" s="1190">
        <v>84.55</v>
      </c>
      <c r="T168" s="1190">
        <f t="shared" si="23"/>
        <v>1691</v>
      </c>
    </row>
    <row r="169" spans="1:20" ht="15" thickBot="1" x14ac:dyDescent="0.4">
      <c r="A169" s="1187" t="s">
        <v>3786</v>
      </c>
      <c r="B169" s="1188" t="s">
        <v>1486</v>
      </c>
      <c r="C169" s="1192" t="s">
        <v>3</v>
      </c>
      <c r="D169" s="1194">
        <v>2413</v>
      </c>
      <c r="E169" s="1190">
        <v>0.8</v>
      </c>
      <c r="F169" s="1190">
        <f t="shared" si="16"/>
        <v>1930.4</v>
      </c>
      <c r="G169" s="1190">
        <v>9</v>
      </c>
      <c r="H169" s="1190">
        <f t="shared" si="17"/>
        <v>21717</v>
      </c>
      <c r="I169" s="1190">
        <v>9.5</v>
      </c>
      <c r="J169" s="1190">
        <f t="shared" si="18"/>
        <v>22923.5</v>
      </c>
      <c r="K169" s="1190">
        <v>1.5</v>
      </c>
      <c r="L169" s="1190">
        <f t="shared" si="19"/>
        <v>3619.5</v>
      </c>
      <c r="M169" s="1190">
        <v>4.2</v>
      </c>
      <c r="N169" s="1190">
        <f t="shared" si="20"/>
        <v>10134.6</v>
      </c>
      <c r="O169" s="1190">
        <v>10</v>
      </c>
      <c r="P169" s="1190">
        <f t="shared" si="21"/>
        <v>24130</v>
      </c>
      <c r="Q169" s="1190">
        <v>10</v>
      </c>
      <c r="R169" s="1190">
        <f t="shared" si="22"/>
        <v>24130</v>
      </c>
      <c r="S169" s="1190">
        <v>0.54</v>
      </c>
      <c r="T169" s="1190">
        <f t="shared" si="23"/>
        <v>1303.02</v>
      </c>
    </row>
    <row r="170" spans="1:20" ht="15" thickBot="1" x14ac:dyDescent="0.4">
      <c r="A170" s="1187" t="s">
        <v>3787</v>
      </c>
      <c r="B170" s="1188" t="s">
        <v>3788</v>
      </c>
      <c r="C170" s="1192" t="s">
        <v>3</v>
      </c>
      <c r="D170" s="1192">
        <v>215</v>
      </c>
      <c r="E170" s="1190">
        <v>1.2</v>
      </c>
      <c r="F170" s="1190">
        <f t="shared" si="16"/>
        <v>258</v>
      </c>
      <c r="G170" s="1190">
        <v>40</v>
      </c>
      <c r="H170" s="1190">
        <f t="shared" si="17"/>
        <v>8600</v>
      </c>
      <c r="I170" s="1190">
        <v>42</v>
      </c>
      <c r="J170" s="1190">
        <f t="shared" si="18"/>
        <v>9030</v>
      </c>
      <c r="K170" s="1190">
        <v>2</v>
      </c>
      <c r="L170" s="1190">
        <f t="shared" si="19"/>
        <v>430</v>
      </c>
      <c r="M170" s="1190">
        <v>6.2</v>
      </c>
      <c r="N170" s="1190">
        <f t="shared" si="20"/>
        <v>1333</v>
      </c>
      <c r="O170" s="1190">
        <v>50</v>
      </c>
      <c r="P170" s="1190">
        <f t="shared" si="21"/>
        <v>10750</v>
      </c>
      <c r="Q170" s="1190">
        <v>45</v>
      </c>
      <c r="R170" s="1190">
        <f t="shared" si="22"/>
        <v>9675</v>
      </c>
      <c r="S170" s="1190">
        <v>0.78</v>
      </c>
      <c r="T170" s="1190">
        <f t="shared" si="23"/>
        <v>167.70000000000002</v>
      </c>
    </row>
    <row r="171" spans="1:20" ht="15" thickBot="1" x14ac:dyDescent="0.4">
      <c r="A171" s="1187" t="s">
        <v>3789</v>
      </c>
      <c r="B171" s="1188" t="s">
        <v>3790</v>
      </c>
      <c r="C171" s="1192" t="s">
        <v>3</v>
      </c>
      <c r="D171" s="1192">
        <v>271</v>
      </c>
      <c r="E171" s="1190">
        <v>1.6</v>
      </c>
      <c r="F171" s="1190">
        <f t="shared" si="16"/>
        <v>433.6</v>
      </c>
      <c r="G171" s="1190">
        <v>53</v>
      </c>
      <c r="H171" s="1190">
        <f t="shared" si="17"/>
        <v>14363</v>
      </c>
      <c r="I171" s="1190">
        <v>55</v>
      </c>
      <c r="J171" s="1190">
        <f t="shared" si="18"/>
        <v>14905</v>
      </c>
      <c r="K171" s="1190">
        <v>2.5</v>
      </c>
      <c r="L171" s="1190">
        <f t="shared" si="19"/>
        <v>677.5</v>
      </c>
      <c r="M171" s="1190">
        <v>8.1999999999999993</v>
      </c>
      <c r="N171" s="1190">
        <f t="shared" si="20"/>
        <v>2222.1999999999998</v>
      </c>
      <c r="O171" s="1190">
        <v>62</v>
      </c>
      <c r="P171" s="1190">
        <f t="shared" si="21"/>
        <v>16802</v>
      </c>
      <c r="Q171" s="1190">
        <v>56</v>
      </c>
      <c r="R171" s="1190">
        <f t="shared" si="22"/>
        <v>15176</v>
      </c>
      <c r="S171" s="1190">
        <v>1.1399999999999999</v>
      </c>
      <c r="T171" s="1190">
        <f t="shared" si="23"/>
        <v>308.94</v>
      </c>
    </row>
    <row r="172" spans="1:20" ht="15" thickBot="1" x14ac:dyDescent="0.4">
      <c r="A172" s="1187">
        <v>159</v>
      </c>
      <c r="B172" s="1188" t="s">
        <v>3791</v>
      </c>
      <c r="C172" s="1192" t="s">
        <v>563</v>
      </c>
      <c r="D172" s="1192">
        <v>49</v>
      </c>
      <c r="E172" s="1190">
        <v>50</v>
      </c>
      <c r="F172" s="1190">
        <f t="shared" si="16"/>
        <v>2450</v>
      </c>
      <c r="G172" s="1190">
        <v>535</v>
      </c>
      <c r="H172" s="1190">
        <f t="shared" si="17"/>
        <v>26215</v>
      </c>
      <c r="I172" s="1190">
        <v>565</v>
      </c>
      <c r="J172" s="1190">
        <f t="shared" si="18"/>
        <v>27685</v>
      </c>
      <c r="K172" s="1190">
        <v>75</v>
      </c>
      <c r="L172" s="1190">
        <f t="shared" si="19"/>
        <v>3675</v>
      </c>
      <c r="M172" s="1190">
        <v>90</v>
      </c>
      <c r="N172" s="1190">
        <f t="shared" si="20"/>
        <v>4410</v>
      </c>
      <c r="O172" s="1190">
        <v>630</v>
      </c>
      <c r="P172" s="1190">
        <f t="shared" si="21"/>
        <v>30870</v>
      </c>
      <c r="Q172" s="1190">
        <v>600</v>
      </c>
      <c r="R172" s="1190">
        <f t="shared" si="22"/>
        <v>29400</v>
      </c>
      <c r="S172" s="1190">
        <v>6.14</v>
      </c>
      <c r="T172" s="1190">
        <f t="shared" si="23"/>
        <v>300.85999999999996</v>
      </c>
    </row>
    <row r="173" spans="1:20" ht="15" thickBot="1" x14ac:dyDescent="0.4">
      <c r="A173" s="1187">
        <v>160</v>
      </c>
      <c r="B173" s="1188" t="s">
        <v>3792</v>
      </c>
      <c r="C173" s="1192" t="s">
        <v>563</v>
      </c>
      <c r="D173" s="1192">
        <v>6</v>
      </c>
      <c r="E173" s="1190">
        <v>92</v>
      </c>
      <c r="F173" s="1190">
        <f t="shared" si="16"/>
        <v>552</v>
      </c>
      <c r="G173" s="1190">
        <v>385</v>
      </c>
      <c r="H173" s="1190">
        <f t="shared" si="17"/>
        <v>2310</v>
      </c>
      <c r="I173" s="1190">
        <v>405</v>
      </c>
      <c r="J173" s="1190">
        <f t="shared" si="18"/>
        <v>2430</v>
      </c>
      <c r="K173" s="1190">
        <v>125</v>
      </c>
      <c r="L173" s="1190">
        <f t="shared" si="19"/>
        <v>750</v>
      </c>
      <c r="M173" s="1190">
        <v>600</v>
      </c>
      <c r="N173" s="1190">
        <f t="shared" si="20"/>
        <v>3600</v>
      </c>
      <c r="O173" s="1190">
        <v>460</v>
      </c>
      <c r="P173" s="1190">
        <f t="shared" si="21"/>
        <v>2760</v>
      </c>
      <c r="Q173" s="1190">
        <v>400</v>
      </c>
      <c r="R173" s="1190">
        <f t="shared" si="22"/>
        <v>2400</v>
      </c>
      <c r="S173" s="1190">
        <v>36.86</v>
      </c>
      <c r="T173" s="1190">
        <f t="shared" si="23"/>
        <v>221.16</v>
      </c>
    </row>
    <row r="174" spans="1:20" ht="15" thickBot="1" x14ac:dyDescent="0.4">
      <c r="A174" s="1187">
        <v>161</v>
      </c>
      <c r="B174" s="1188" t="s">
        <v>1493</v>
      </c>
      <c r="C174" s="1192" t="s">
        <v>563</v>
      </c>
      <c r="D174" s="1192">
        <v>51</v>
      </c>
      <c r="E174" s="1190">
        <v>50</v>
      </c>
      <c r="F174" s="1190">
        <f t="shared" si="16"/>
        <v>2550</v>
      </c>
      <c r="G174" s="1190">
        <v>250</v>
      </c>
      <c r="H174" s="1190">
        <f t="shared" si="17"/>
        <v>12750</v>
      </c>
      <c r="I174" s="1190">
        <v>265</v>
      </c>
      <c r="J174" s="1190">
        <f t="shared" si="18"/>
        <v>13515</v>
      </c>
      <c r="K174" s="1190">
        <v>75</v>
      </c>
      <c r="L174" s="1190">
        <f t="shared" si="19"/>
        <v>3825</v>
      </c>
      <c r="M174" s="1190">
        <v>190</v>
      </c>
      <c r="N174" s="1190">
        <f t="shared" si="20"/>
        <v>9690</v>
      </c>
      <c r="O174" s="1190">
        <v>300</v>
      </c>
      <c r="P174" s="1190">
        <f t="shared" si="21"/>
        <v>15300</v>
      </c>
      <c r="Q174" s="1190">
        <v>265</v>
      </c>
      <c r="R174" s="1190">
        <f t="shared" si="22"/>
        <v>13515</v>
      </c>
      <c r="S174" s="1190">
        <v>34.4</v>
      </c>
      <c r="T174" s="1190">
        <f t="shared" si="23"/>
        <v>1754.3999999999999</v>
      </c>
    </row>
    <row r="175" spans="1:20" ht="21.5" thickBot="1" x14ac:dyDescent="0.4">
      <c r="A175" s="1187">
        <v>162</v>
      </c>
      <c r="B175" s="1188" t="s">
        <v>3793</v>
      </c>
      <c r="C175" s="1192" t="s">
        <v>563</v>
      </c>
      <c r="D175" s="1192">
        <v>1</v>
      </c>
      <c r="E175" s="1190">
        <v>6000</v>
      </c>
      <c r="F175" s="1190">
        <f t="shared" si="16"/>
        <v>6000</v>
      </c>
      <c r="G175" s="1190">
        <v>3500</v>
      </c>
      <c r="H175" s="1190">
        <f t="shared" si="17"/>
        <v>3500</v>
      </c>
      <c r="I175" s="1190">
        <v>2000</v>
      </c>
      <c r="J175" s="1190">
        <f t="shared" si="18"/>
        <v>2000</v>
      </c>
      <c r="K175" s="1190">
        <v>1600</v>
      </c>
      <c r="L175" s="1190">
        <f t="shared" si="19"/>
        <v>1600</v>
      </c>
      <c r="M175" s="1190">
        <v>5800</v>
      </c>
      <c r="N175" s="1190">
        <f t="shared" si="20"/>
        <v>5800</v>
      </c>
      <c r="O175" s="1190">
        <v>8900</v>
      </c>
      <c r="P175" s="1190">
        <f t="shared" si="21"/>
        <v>8900</v>
      </c>
      <c r="Q175" s="1190">
        <v>7500</v>
      </c>
      <c r="R175" s="1190">
        <f t="shared" si="22"/>
        <v>7500</v>
      </c>
      <c r="S175" s="1190">
        <v>6938.21</v>
      </c>
      <c r="T175" s="1190">
        <f t="shared" si="23"/>
        <v>6938.21</v>
      </c>
    </row>
    <row r="176" spans="1:20" ht="15" thickBot="1" x14ac:dyDescent="0.4">
      <c r="A176" s="1187">
        <v>163</v>
      </c>
      <c r="B176" s="1188" t="s">
        <v>2670</v>
      </c>
      <c r="C176" s="1192" t="s">
        <v>563</v>
      </c>
      <c r="D176" s="1192">
        <v>1</v>
      </c>
      <c r="E176" s="1190">
        <v>1000</v>
      </c>
      <c r="F176" s="1190">
        <f t="shared" si="16"/>
        <v>1000</v>
      </c>
      <c r="G176" s="1190">
        <v>2100</v>
      </c>
      <c r="H176" s="1190">
        <f t="shared" si="17"/>
        <v>2100</v>
      </c>
      <c r="I176" s="1190">
        <v>1500</v>
      </c>
      <c r="J176" s="1190">
        <f t="shared" si="18"/>
        <v>1500</v>
      </c>
      <c r="K176" s="1190">
        <v>500</v>
      </c>
      <c r="L176" s="1190">
        <f t="shared" si="19"/>
        <v>500</v>
      </c>
      <c r="M176" s="1190">
        <v>600</v>
      </c>
      <c r="N176" s="1190">
        <f t="shared" si="20"/>
        <v>600</v>
      </c>
      <c r="O176" s="1190">
        <v>850</v>
      </c>
      <c r="P176" s="1190">
        <f t="shared" si="21"/>
        <v>850</v>
      </c>
      <c r="Q176" s="1190">
        <v>1250</v>
      </c>
      <c r="R176" s="1190">
        <f t="shared" si="22"/>
        <v>1250</v>
      </c>
      <c r="S176" s="1190">
        <v>3071.54</v>
      </c>
      <c r="T176" s="1190">
        <f t="shared" si="23"/>
        <v>3071.54</v>
      </c>
    </row>
    <row r="177" spans="1:20" ht="21.5" thickBot="1" x14ac:dyDescent="0.4">
      <c r="A177" s="1187">
        <v>164</v>
      </c>
      <c r="B177" s="1188" t="s">
        <v>3794</v>
      </c>
      <c r="C177" s="1192" t="s">
        <v>563</v>
      </c>
      <c r="D177" s="1192">
        <v>2</v>
      </c>
      <c r="E177" s="1190">
        <v>3200</v>
      </c>
      <c r="F177" s="1190">
        <f t="shared" si="16"/>
        <v>6400</v>
      </c>
      <c r="G177" s="1190">
        <v>2800</v>
      </c>
      <c r="H177" s="1190">
        <f t="shared" si="17"/>
        <v>5600</v>
      </c>
      <c r="I177" s="1190">
        <v>1900</v>
      </c>
      <c r="J177" s="1190">
        <f t="shared" si="18"/>
        <v>3800</v>
      </c>
      <c r="K177" s="1190">
        <v>1200</v>
      </c>
      <c r="L177" s="1190">
        <f t="shared" si="19"/>
        <v>2400</v>
      </c>
      <c r="M177" s="1190">
        <v>1000</v>
      </c>
      <c r="N177" s="1190">
        <f t="shared" si="20"/>
        <v>2000</v>
      </c>
      <c r="O177" s="1190">
        <v>240</v>
      </c>
      <c r="P177" s="1190">
        <f t="shared" si="21"/>
        <v>480</v>
      </c>
      <c r="Q177" s="1190">
        <v>315</v>
      </c>
      <c r="R177" s="1190">
        <f t="shared" si="22"/>
        <v>630</v>
      </c>
      <c r="S177" s="1190">
        <v>476.26</v>
      </c>
      <c r="T177" s="1190">
        <f t="shared" si="23"/>
        <v>952.52</v>
      </c>
    </row>
    <row r="178" spans="1:20" ht="21.5" thickBot="1" x14ac:dyDescent="0.4">
      <c r="A178" s="1187">
        <v>165</v>
      </c>
      <c r="B178" s="1188" t="s">
        <v>3795</v>
      </c>
      <c r="C178" s="1192" t="s">
        <v>11</v>
      </c>
      <c r="D178" s="1192">
        <v>1</v>
      </c>
      <c r="E178" s="1190">
        <v>62000</v>
      </c>
      <c r="F178" s="1190">
        <f t="shared" si="16"/>
        <v>62000</v>
      </c>
      <c r="G178" s="1190">
        <v>43500</v>
      </c>
      <c r="H178" s="1190">
        <f t="shared" si="17"/>
        <v>43500</v>
      </c>
      <c r="I178" s="1190">
        <v>22500</v>
      </c>
      <c r="J178" s="1190">
        <f t="shared" si="18"/>
        <v>22500</v>
      </c>
      <c r="K178" s="1190">
        <v>18932</v>
      </c>
      <c r="L178" s="1190">
        <f t="shared" si="19"/>
        <v>18932</v>
      </c>
      <c r="M178" s="1190">
        <v>42000</v>
      </c>
      <c r="N178" s="1190">
        <f t="shared" si="20"/>
        <v>42000</v>
      </c>
      <c r="O178" s="1190">
        <v>23000</v>
      </c>
      <c r="P178" s="1190">
        <f t="shared" si="21"/>
        <v>23000</v>
      </c>
      <c r="Q178" s="1190">
        <v>15000</v>
      </c>
      <c r="R178" s="1190">
        <f t="shared" si="22"/>
        <v>15000</v>
      </c>
      <c r="S178" s="1190">
        <v>30038.76</v>
      </c>
      <c r="T178" s="1190">
        <f t="shared" si="23"/>
        <v>30038.76</v>
      </c>
    </row>
    <row r="179" spans="1:20" ht="15" thickBot="1" x14ac:dyDescent="0.4">
      <c r="A179" s="1187">
        <v>166</v>
      </c>
      <c r="B179" s="1188" t="s">
        <v>3796</v>
      </c>
      <c r="C179" s="1192" t="s">
        <v>131</v>
      </c>
      <c r="D179" s="1194">
        <v>2356</v>
      </c>
      <c r="E179" s="1190">
        <v>6.5</v>
      </c>
      <c r="F179" s="1190">
        <f t="shared" si="16"/>
        <v>15314</v>
      </c>
      <c r="G179" s="1190">
        <v>11</v>
      </c>
      <c r="H179" s="1190">
        <f t="shared" si="17"/>
        <v>25916</v>
      </c>
      <c r="I179" s="1190">
        <v>4.75</v>
      </c>
      <c r="J179" s="1190">
        <f t="shared" si="18"/>
        <v>11191</v>
      </c>
      <c r="K179" s="1190">
        <v>10.25</v>
      </c>
      <c r="L179" s="1190">
        <f t="shared" si="19"/>
        <v>24149</v>
      </c>
      <c r="M179" s="1190">
        <v>13</v>
      </c>
      <c r="N179" s="1190">
        <f t="shared" si="20"/>
        <v>30628</v>
      </c>
      <c r="O179" s="1190">
        <v>12</v>
      </c>
      <c r="P179" s="1190">
        <f t="shared" si="21"/>
        <v>28272</v>
      </c>
      <c r="Q179" s="1190">
        <v>10</v>
      </c>
      <c r="R179" s="1190">
        <f t="shared" si="22"/>
        <v>23560</v>
      </c>
      <c r="S179" s="1190">
        <v>13.05</v>
      </c>
      <c r="T179" s="1190">
        <f t="shared" si="23"/>
        <v>30745.800000000003</v>
      </c>
    </row>
    <row r="180" spans="1:20" ht="15" thickBot="1" x14ac:dyDescent="0.4">
      <c r="A180" s="1187">
        <v>167</v>
      </c>
      <c r="B180" s="1188" t="s">
        <v>3797</v>
      </c>
      <c r="C180" s="1192" t="s">
        <v>131</v>
      </c>
      <c r="D180" s="1192">
        <v>213</v>
      </c>
      <c r="E180" s="1190">
        <v>37</v>
      </c>
      <c r="F180" s="1190">
        <f t="shared" si="16"/>
        <v>7881</v>
      </c>
      <c r="G180" s="1190">
        <v>29</v>
      </c>
      <c r="H180" s="1190">
        <f t="shared" si="17"/>
        <v>6177</v>
      </c>
      <c r="I180" s="1190">
        <v>23</v>
      </c>
      <c r="J180" s="1190">
        <f t="shared" si="18"/>
        <v>4899</v>
      </c>
      <c r="K180" s="1190">
        <v>27.25</v>
      </c>
      <c r="L180" s="1190">
        <f t="shared" si="19"/>
        <v>5804.25</v>
      </c>
      <c r="M180" s="1190">
        <v>31</v>
      </c>
      <c r="N180" s="1190">
        <f t="shared" si="20"/>
        <v>6603</v>
      </c>
      <c r="O180" s="1190">
        <v>32</v>
      </c>
      <c r="P180" s="1190">
        <f t="shared" si="21"/>
        <v>6816</v>
      </c>
      <c r="Q180" s="1190">
        <v>23</v>
      </c>
      <c r="R180" s="1190">
        <f t="shared" si="22"/>
        <v>4899</v>
      </c>
      <c r="S180" s="1190">
        <v>58.6</v>
      </c>
      <c r="T180" s="1190">
        <f t="shared" si="23"/>
        <v>12481.800000000001</v>
      </c>
    </row>
    <row r="181" spans="1:20" ht="15" thickBot="1" x14ac:dyDescent="0.4">
      <c r="A181" s="1187">
        <v>168</v>
      </c>
      <c r="B181" s="1188" t="s">
        <v>3798</v>
      </c>
      <c r="C181" s="1192" t="s">
        <v>563</v>
      </c>
      <c r="D181" s="1192">
        <v>3</v>
      </c>
      <c r="E181" s="1190">
        <v>465</v>
      </c>
      <c r="F181" s="1190">
        <f t="shared" si="16"/>
        <v>1395</v>
      </c>
      <c r="G181" s="1190">
        <v>2500</v>
      </c>
      <c r="H181" s="1190">
        <f t="shared" si="17"/>
        <v>7500</v>
      </c>
      <c r="I181" s="1190">
        <v>350</v>
      </c>
      <c r="J181" s="1190">
        <f t="shared" si="18"/>
        <v>1050</v>
      </c>
      <c r="K181" s="1190">
        <v>700</v>
      </c>
      <c r="L181" s="1190">
        <f t="shared" si="19"/>
        <v>2100</v>
      </c>
      <c r="M181" s="1190">
        <v>710</v>
      </c>
      <c r="N181" s="1190">
        <f t="shared" si="20"/>
        <v>2130</v>
      </c>
      <c r="O181" s="1190">
        <v>830</v>
      </c>
      <c r="P181" s="1190">
        <f t="shared" si="21"/>
        <v>2490</v>
      </c>
      <c r="Q181" s="1190">
        <v>278</v>
      </c>
      <c r="R181" s="1190">
        <f t="shared" si="22"/>
        <v>834</v>
      </c>
      <c r="S181" s="1190">
        <v>1187.1500000000001</v>
      </c>
      <c r="T181" s="1190">
        <f t="shared" si="23"/>
        <v>3561.4500000000003</v>
      </c>
    </row>
    <row r="182" spans="1:20" ht="15" thickBot="1" x14ac:dyDescent="0.4">
      <c r="A182" s="1187">
        <v>169</v>
      </c>
      <c r="B182" s="1188" t="s">
        <v>3799</v>
      </c>
      <c r="C182" s="1192" t="s">
        <v>563</v>
      </c>
      <c r="D182" s="1192">
        <v>4</v>
      </c>
      <c r="E182" s="1190">
        <v>1520</v>
      </c>
      <c r="F182" s="1190">
        <f t="shared" si="16"/>
        <v>6080</v>
      </c>
      <c r="G182" s="1190">
        <v>575</v>
      </c>
      <c r="H182" s="1190">
        <f t="shared" si="17"/>
        <v>2300</v>
      </c>
      <c r="I182" s="1190">
        <v>720</v>
      </c>
      <c r="J182" s="1190">
        <f t="shared" si="18"/>
        <v>2880</v>
      </c>
      <c r="K182" s="1190">
        <v>795</v>
      </c>
      <c r="L182" s="1190">
        <f t="shared" si="19"/>
        <v>3180</v>
      </c>
      <c r="M182" s="1190">
        <v>890</v>
      </c>
      <c r="N182" s="1190">
        <f t="shared" si="20"/>
        <v>3560</v>
      </c>
      <c r="O182" s="1190">
        <v>940</v>
      </c>
      <c r="P182" s="1190">
        <f t="shared" si="21"/>
        <v>3760</v>
      </c>
      <c r="Q182" s="1190">
        <v>265</v>
      </c>
      <c r="R182" s="1190">
        <f t="shared" si="22"/>
        <v>1060</v>
      </c>
      <c r="S182" s="1190">
        <v>2156.2399999999998</v>
      </c>
      <c r="T182" s="1190">
        <f t="shared" si="23"/>
        <v>8624.9599999999991</v>
      </c>
    </row>
    <row r="183" spans="1:20" ht="15" thickBot="1" x14ac:dyDescent="0.4">
      <c r="A183" s="1187">
        <v>170</v>
      </c>
      <c r="B183" s="1188" t="s">
        <v>3800</v>
      </c>
      <c r="C183" s="1192" t="s">
        <v>3</v>
      </c>
      <c r="D183" s="1192">
        <v>36</v>
      </c>
      <c r="E183" s="1190">
        <v>415</v>
      </c>
      <c r="F183" s="1190">
        <f t="shared" si="16"/>
        <v>14940</v>
      </c>
      <c r="G183" s="1190">
        <v>1300</v>
      </c>
      <c r="H183" s="1190">
        <f t="shared" si="17"/>
        <v>46800</v>
      </c>
      <c r="I183" s="1190">
        <v>920</v>
      </c>
      <c r="J183" s="1190">
        <f t="shared" si="18"/>
        <v>33120</v>
      </c>
      <c r="K183" s="1190">
        <v>815</v>
      </c>
      <c r="L183" s="1190">
        <f t="shared" si="19"/>
        <v>29340</v>
      </c>
      <c r="M183" s="1190">
        <v>850</v>
      </c>
      <c r="N183" s="1190">
        <f t="shared" si="20"/>
        <v>30600</v>
      </c>
      <c r="O183" s="1190">
        <v>1180</v>
      </c>
      <c r="P183" s="1190">
        <f t="shared" si="21"/>
        <v>42480</v>
      </c>
      <c r="Q183" s="1190">
        <v>165</v>
      </c>
      <c r="R183" s="1190">
        <f t="shared" si="22"/>
        <v>5940</v>
      </c>
      <c r="S183" s="1190">
        <v>621.89</v>
      </c>
      <c r="T183" s="1190">
        <f t="shared" si="23"/>
        <v>22388.04</v>
      </c>
    </row>
    <row r="184" spans="1:20" ht="21.5" thickBot="1" x14ac:dyDescent="0.4">
      <c r="A184" s="1187">
        <v>171</v>
      </c>
      <c r="B184" s="1188" t="s">
        <v>3801</v>
      </c>
      <c r="C184" s="1192" t="s">
        <v>4</v>
      </c>
      <c r="D184" s="1192">
        <v>92</v>
      </c>
      <c r="E184" s="1190">
        <v>195</v>
      </c>
      <c r="F184" s="1190">
        <f t="shared" si="16"/>
        <v>17940</v>
      </c>
      <c r="G184" s="1190">
        <v>180</v>
      </c>
      <c r="H184" s="1190">
        <f t="shared" si="17"/>
        <v>16560</v>
      </c>
      <c r="I184" s="1190">
        <v>229</v>
      </c>
      <c r="J184" s="1190">
        <f t="shared" si="18"/>
        <v>21068</v>
      </c>
      <c r="K184" s="1190">
        <v>218</v>
      </c>
      <c r="L184" s="1190">
        <f t="shared" si="19"/>
        <v>20056</v>
      </c>
      <c r="M184" s="1190">
        <v>200</v>
      </c>
      <c r="N184" s="1190">
        <f t="shared" si="20"/>
        <v>18400</v>
      </c>
      <c r="O184" s="1190">
        <v>255</v>
      </c>
      <c r="P184" s="1190">
        <f t="shared" si="21"/>
        <v>23460</v>
      </c>
      <c r="Q184" s="1190">
        <v>265</v>
      </c>
      <c r="R184" s="1190">
        <f t="shared" si="22"/>
        <v>24380</v>
      </c>
      <c r="S184" s="1190">
        <v>394.98</v>
      </c>
      <c r="T184" s="1190">
        <f t="shared" si="23"/>
        <v>36338.160000000003</v>
      </c>
    </row>
    <row r="185" spans="1:20" ht="21.5" thickBot="1" x14ac:dyDescent="0.4">
      <c r="A185" s="1187">
        <v>172</v>
      </c>
      <c r="B185" s="1188" t="s">
        <v>3802</v>
      </c>
      <c r="C185" s="1192" t="s">
        <v>9</v>
      </c>
      <c r="D185" s="1192">
        <v>166</v>
      </c>
      <c r="E185" s="1190">
        <v>3</v>
      </c>
      <c r="F185" s="1190">
        <f t="shared" si="16"/>
        <v>498</v>
      </c>
      <c r="G185" s="1190">
        <v>3</v>
      </c>
      <c r="H185" s="1190">
        <f t="shared" si="17"/>
        <v>498</v>
      </c>
      <c r="I185" s="1190">
        <v>7</v>
      </c>
      <c r="J185" s="1190">
        <f t="shared" si="18"/>
        <v>1162</v>
      </c>
      <c r="K185" s="1190">
        <v>7</v>
      </c>
      <c r="L185" s="1190">
        <f t="shared" si="19"/>
        <v>1162</v>
      </c>
      <c r="M185" s="1190">
        <v>3</v>
      </c>
      <c r="N185" s="1190">
        <f t="shared" si="20"/>
        <v>498</v>
      </c>
      <c r="O185" s="1190">
        <v>3</v>
      </c>
      <c r="P185" s="1190">
        <f t="shared" si="21"/>
        <v>498</v>
      </c>
      <c r="Q185" s="1190">
        <v>3.5</v>
      </c>
      <c r="R185" s="1190">
        <f t="shared" si="22"/>
        <v>581</v>
      </c>
      <c r="S185" s="1190">
        <v>13.32</v>
      </c>
      <c r="T185" s="1190">
        <f t="shared" si="23"/>
        <v>2211.12</v>
      </c>
    </row>
    <row r="186" spans="1:20" ht="21.5" thickBot="1" x14ac:dyDescent="0.4">
      <c r="A186" s="1187">
        <v>173</v>
      </c>
      <c r="B186" s="1188" t="s">
        <v>3803</v>
      </c>
      <c r="C186" s="1192" t="s">
        <v>4</v>
      </c>
      <c r="D186" s="1192">
        <v>18</v>
      </c>
      <c r="E186" s="1190">
        <v>135</v>
      </c>
      <c r="F186" s="1190">
        <f t="shared" si="16"/>
        <v>2430</v>
      </c>
      <c r="G186" s="1190">
        <v>155</v>
      </c>
      <c r="H186" s="1190">
        <f t="shared" si="17"/>
        <v>2790</v>
      </c>
      <c r="I186" s="1190">
        <v>95</v>
      </c>
      <c r="J186" s="1190">
        <f t="shared" si="18"/>
        <v>1710</v>
      </c>
      <c r="K186" s="1190">
        <v>112</v>
      </c>
      <c r="L186" s="1190">
        <f t="shared" si="19"/>
        <v>2016</v>
      </c>
      <c r="M186" s="1190">
        <v>80</v>
      </c>
      <c r="N186" s="1190">
        <f t="shared" si="20"/>
        <v>1440</v>
      </c>
      <c r="O186" s="1190">
        <v>125</v>
      </c>
      <c r="P186" s="1190">
        <f t="shared" si="21"/>
        <v>2250</v>
      </c>
      <c r="Q186" s="1190">
        <v>82</v>
      </c>
      <c r="R186" s="1190">
        <f t="shared" si="22"/>
        <v>1476</v>
      </c>
      <c r="S186" s="1190">
        <v>350.58</v>
      </c>
      <c r="T186" s="1190">
        <f t="shared" si="23"/>
        <v>6310.44</v>
      </c>
    </row>
    <row r="187" spans="1:20" ht="15" thickBot="1" x14ac:dyDescent="0.4">
      <c r="A187" s="1187">
        <v>174</v>
      </c>
      <c r="B187" s="1188" t="s">
        <v>3804</v>
      </c>
      <c r="C187" s="1192" t="s">
        <v>4</v>
      </c>
      <c r="D187" s="1192">
        <v>100</v>
      </c>
      <c r="E187" s="1190">
        <v>83</v>
      </c>
      <c r="F187" s="1190">
        <f t="shared" si="16"/>
        <v>8300</v>
      </c>
      <c r="G187" s="1190">
        <v>67</v>
      </c>
      <c r="H187" s="1190">
        <f t="shared" si="17"/>
        <v>6700</v>
      </c>
      <c r="I187" s="1190">
        <v>56</v>
      </c>
      <c r="J187" s="1190">
        <f t="shared" si="18"/>
        <v>5600</v>
      </c>
      <c r="K187" s="1190">
        <v>136</v>
      </c>
      <c r="L187" s="1190">
        <f t="shared" si="19"/>
        <v>13600</v>
      </c>
      <c r="M187" s="1190">
        <v>80</v>
      </c>
      <c r="N187" s="1190">
        <f t="shared" si="20"/>
        <v>8000</v>
      </c>
      <c r="O187" s="1190">
        <v>135</v>
      </c>
      <c r="P187" s="1190">
        <f t="shared" si="21"/>
        <v>13500</v>
      </c>
      <c r="Q187" s="1190">
        <v>58</v>
      </c>
      <c r="R187" s="1190">
        <f t="shared" si="22"/>
        <v>5800</v>
      </c>
      <c r="S187" s="1190">
        <v>134.06</v>
      </c>
      <c r="T187" s="1190">
        <f t="shared" si="23"/>
        <v>13406</v>
      </c>
    </row>
    <row r="188" spans="1:20" ht="15" thickBot="1" x14ac:dyDescent="0.4">
      <c r="A188" s="1187">
        <v>175</v>
      </c>
      <c r="B188" s="1188" t="s">
        <v>3805</v>
      </c>
      <c r="C188" s="1192" t="s">
        <v>8</v>
      </c>
      <c r="D188" s="1192">
        <v>200</v>
      </c>
      <c r="E188" s="1190">
        <v>5.5</v>
      </c>
      <c r="F188" s="1190">
        <f t="shared" si="16"/>
        <v>1100</v>
      </c>
      <c r="G188" s="1190">
        <v>5.5</v>
      </c>
      <c r="H188" s="1190">
        <f t="shared" si="17"/>
        <v>1100</v>
      </c>
      <c r="I188" s="1190">
        <v>2.8</v>
      </c>
      <c r="J188" s="1190">
        <f t="shared" si="18"/>
        <v>560</v>
      </c>
      <c r="K188" s="1190">
        <v>4.5</v>
      </c>
      <c r="L188" s="1190">
        <f t="shared" si="19"/>
        <v>900</v>
      </c>
      <c r="M188" s="1190">
        <v>3.5</v>
      </c>
      <c r="N188" s="1190">
        <f t="shared" si="20"/>
        <v>700</v>
      </c>
      <c r="O188" s="1190">
        <v>5</v>
      </c>
      <c r="P188" s="1190">
        <f t="shared" si="21"/>
        <v>1000</v>
      </c>
      <c r="Q188" s="1190">
        <v>2.5</v>
      </c>
      <c r="R188" s="1190">
        <f t="shared" si="22"/>
        <v>500</v>
      </c>
      <c r="S188" s="1190">
        <v>43.31</v>
      </c>
      <c r="T188" s="1190">
        <f t="shared" si="23"/>
        <v>8662</v>
      </c>
    </row>
    <row r="189" spans="1:20" ht="16" thickBot="1" x14ac:dyDescent="0.4">
      <c r="A189" s="2056" t="s">
        <v>1496</v>
      </c>
      <c r="B189" s="2057"/>
      <c r="C189" s="2057"/>
      <c r="D189" s="2057"/>
      <c r="E189" s="1193"/>
      <c r="F189" s="1190">
        <f t="shared" si="16"/>
        <v>0</v>
      </c>
      <c r="G189" s="1193"/>
      <c r="H189" s="1190">
        <f t="shared" si="17"/>
        <v>0</v>
      </c>
      <c r="I189" s="1193"/>
      <c r="J189" s="1190">
        <f t="shared" si="18"/>
        <v>0</v>
      </c>
      <c r="K189" s="1193"/>
      <c r="L189" s="1190">
        <f t="shared" si="19"/>
        <v>0</v>
      </c>
      <c r="M189" s="1193"/>
      <c r="N189" s="1190">
        <f t="shared" si="20"/>
        <v>0</v>
      </c>
      <c r="O189" s="1193"/>
      <c r="P189" s="1190">
        <f t="shared" si="21"/>
        <v>0</v>
      </c>
      <c r="Q189" s="1193"/>
      <c r="R189" s="1190">
        <f t="shared" si="22"/>
        <v>0</v>
      </c>
      <c r="S189" s="1193"/>
      <c r="T189" s="1190">
        <f t="shared" si="23"/>
        <v>0</v>
      </c>
    </row>
    <row r="190" spans="1:20" ht="15" thickBot="1" x14ac:dyDescent="0.4">
      <c r="A190" s="1187">
        <v>176</v>
      </c>
      <c r="B190" s="1188" t="s">
        <v>2681</v>
      </c>
      <c r="C190" s="1192" t="s">
        <v>563</v>
      </c>
      <c r="D190" s="1192">
        <v>2</v>
      </c>
      <c r="E190" s="1190">
        <v>8150</v>
      </c>
      <c r="F190" s="1190">
        <f t="shared" si="16"/>
        <v>16300</v>
      </c>
      <c r="G190" s="1190">
        <v>5500</v>
      </c>
      <c r="H190" s="1190">
        <f t="shared" si="17"/>
        <v>11000</v>
      </c>
      <c r="I190" s="1190">
        <v>5500</v>
      </c>
      <c r="J190" s="1190">
        <f t="shared" si="18"/>
        <v>11000</v>
      </c>
      <c r="K190" s="1190">
        <v>7800</v>
      </c>
      <c r="L190" s="1190">
        <f t="shared" si="19"/>
        <v>15600</v>
      </c>
      <c r="M190" s="1190">
        <v>10000</v>
      </c>
      <c r="N190" s="1190">
        <f t="shared" si="20"/>
        <v>20000</v>
      </c>
      <c r="O190" s="1190">
        <v>10000</v>
      </c>
      <c r="P190" s="1190">
        <f t="shared" si="21"/>
        <v>20000</v>
      </c>
      <c r="Q190" s="1190">
        <v>5000</v>
      </c>
      <c r="R190" s="1190">
        <f t="shared" si="22"/>
        <v>10000</v>
      </c>
      <c r="S190" s="1190">
        <v>9099.85</v>
      </c>
      <c r="T190" s="1190">
        <f t="shared" si="23"/>
        <v>18199.7</v>
      </c>
    </row>
    <row r="191" spans="1:20" ht="15" thickBot="1" x14ac:dyDescent="0.4">
      <c r="A191" s="1187">
        <v>177</v>
      </c>
      <c r="B191" s="1195" t="s">
        <v>3806</v>
      </c>
      <c r="C191" s="1192" t="s">
        <v>131</v>
      </c>
      <c r="D191" s="1192">
        <v>360</v>
      </c>
      <c r="E191" s="1190">
        <v>90</v>
      </c>
      <c r="F191" s="1190">
        <f t="shared" si="16"/>
        <v>32400</v>
      </c>
      <c r="G191" s="1190">
        <v>162</v>
      </c>
      <c r="H191" s="1190">
        <f t="shared" si="17"/>
        <v>58320</v>
      </c>
      <c r="I191" s="1190">
        <v>98.5</v>
      </c>
      <c r="J191" s="1190">
        <f t="shared" si="18"/>
        <v>35460</v>
      </c>
      <c r="K191" s="1190">
        <v>140</v>
      </c>
      <c r="L191" s="1190">
        <f t="shared" si="19"/>
        <v>50400</v>
      </c>
      <c r="M191" s="1190">
        <v>85</v>
      </c>
      <c r="N191" s="1190">
        <f t="shared" si="20"/>
        <v>30600</v>
      </c>
      <c r="O191" s="1190">
        <v>77</v>
      </c>
      <c r="P191" s="1190">
        <f t="shared" si="21"/>
        <v>27720</v>
      </c>
      <c r="Q191" s="1190">
        <v>425</v>
      </c>
      <c r="R191" s="1190">
        <f t="shared" si="22"/>
        <v>153000</v>
      </c>
      <c r="S191" s="1190">
        <v>136.72</v>
      </c>
      <c r="T191" s="1190">
        <f t="shared" si="23"/>
        <v>49219.199999999997</v>
      </c>
    </row>
    <row r="192" spans="1:20" ht="15" thickBot="1" x14ac:dyDescent="0.4">
      <c r="A192" s="1187">
        <v>178</v>
      </c>
      <c r="B192" s="1195" t="s">
        <v>3807</v>
      </c>
      <c r="C192" s="1192" t="s">
        <v>563</v>
      </c>
      <c r="D192" s="1192">
        <v>2</v>
      </c>
      <c r="E192" s="1190">
        <v>32000</v>
      </c>
      <c r="F192" s="1190">
        <f t="shared" si="16"/>
        <v>64000</v>
      </c>
      <c r="G192" s="1190">
        <v>27000</v>
      </c>
      <c r="H192" s="1190">
        <f t="shared" si="17"/>
        <v>54000</v>
      </c>
      <c r="I192" s="1190">
        <v>3000</v>
      </c>
      <c r="J192" s="1190">
        <f t="shared" si="18"/>
        <v>6000</v>
      </c>
      <c r="K192" s="1190">
        <v>6450</v>
      </c>
      <c r="L192" s="1190">
        <f t="shared" si="19"/>
        <v>12900</v>
      </c>
      <c r="M192" s="1190">
        <v>8000</v>
      </c>
      <c r="N192" s="1190">
        <f t="shared" si="20"/>
        <v>16000</v>
      </c>
      <c r="O192" s="1190">
        <v>30000</v>
      </c>
      <c r="P192" s="1190">
        <f t="shared" si="21"/>
        <v>60000</v>
      </c>
      <c r="Q192" s="1190">
        <v>105000</v>
      </c>
      <c r="R192" s="1190">
        <f t="shared" si="22"/>
        <v>210000</v>
      </c>
      <c r="S192" s="1190">
        <v>4607.3100000000004</v>
      </c>
      <c r="T192" s="1190">
        <f t="shared" si="23"/>
        <v>9214.6200000000008</v>
      </c>
    </row>
    <row r="193" spans="1:20" ht="15" thickBot="1" x14ac:dyDescent="0.4">
      <c r="A193" s="1187">
        <v>179</v>
      </c>
      <c r="B193" s="1195" t="s">
        <v>3808</v>
      </c>
      <c r="C193" s="1192" t="s">
        <v>563</v>
      </c>
      <c r="D193" s="1192">
        <v>1</v>
      </c>
      <c r="E193" s="1190">
        <v>96000</v>
      </c>
      <c r="F193" s="1190">
        <f t="shared" si="16"/>
        <v>96000</v>
      </c>
      <c r="G193" s="1190">
        <v>91000</v>
      </c>
      <c r="H193" s="1190">
        <f t="shared" si="17"/>
        <v>91000</v>
      </c>
      <c r="I193" s="1190">
        <v>135500</v>
      </c>
      <c r="J193" s="1190">
        <f t="shared" si="18"/>
        <v>135500</v>
      </c>
      <c r="K193" s="1190">
        <v>89900</v>
      </c>
      <c r="L193" s="1190">
        <f t="shared" si="19"/>
        <v>89900</v>
      </c>
      <c r="M193" s="1190">
        <v>105000</v>
      </c>
      <c r="N193" s="1190">
        <f t="shared" si="20"/>
        <v>105000</v>
      </c>
      <c r="O193" s="1190">
        <v>115000</v>
      </c>
      <c r="P193" s="1190">
        <f t="shared" si="21"/>
        <v>115000</v>
      </c>
      <c r="Q193" s="1190">
        <v>100000</v>
      </c>
      <c r="R193" s="1190">
        <f t="shared" si="22"/>
        <v>100000</v>
      </c>
      <c r="S193" s="1190">
        <v>74412.17</v>
      </c>
      <c r="T193" s="1190">
        <f t="shared" si="23"/>
        <v>74412.17</v>
      </c>
    </row>
    <row r="194" spans="1:20" ht="15" thickBot="1" x14ac:dyDescent="0.4">
      <c r="A194" s="1187">
        <v>180</v>
      </c>
      <c r="B194" s="1195" t="s">
        <v>3809</v>
      </c>
      <c r="C194" s="1192" t="s">
        <v>247</v>
      </c>
      <c r="D194" s="1192">
        <v>350</v>
      </c>
      <c r="E194" s="1190">
        <v>56</v>
      </c>
      <c r="F194" s="1190">
        <f t="shared" si="16"/>
        <v>19600</v>
      </c>
      <c r="G194" s="1190">
        <v>60</v>
      </c>
      <c r="H194" s="1190">
        <f t="shared" si="17"/>
        <v>21000</v>
      </c>
      <c r="I194" s="1190">
        <v>90</v>
      </c>
      <c r="J194" s="1190">
        <f t="shared" si="18"/>
        <v>31500</v>
      </c>
      <c r="K194" s="1190">
        <v>126.45</v>
      </c>
      <c r="L194" s="1190">
        <f t="shared" si="19"/>
        <v>44257.5</v>
      </c>
      <c r="M194" s="1190">
        <v>60</v>
      </c>
      <c r="N194" s="1190">
        <f t="shared" si="20"/>
        <v>21000</v>
      </c>
      <c r="O194" s="1190">
        <v>57</v>
      </c>
      <c r="P194" s="1190">
        <f t="shared" si="21"/>
        <v>19950</v>
      </c>
      <c r="Q194" s="1190">
        <v>50</v>
      </c>
      <c r="R194" s="1190">
        <f t="shared" si="22"/>
        <v>17500</v>
      </c>
      <c r="S194" s="1190">
        <v>77.97</v>
      </c>
      <c r="T194" s="1190">
        <f t="shared" si="23"/>
        <v>27289.5</v>
      </c>
    </row>
    <row r="195" spans="1:20" ht="16" thickBot="1" x14ac:dyDescent="0.4">
      <c r="A195" s="2056" t="s">
        <v>641</v>
      </c>
      <c r="B195" s="2057"/>
      <c r="C195" s="2057"/>
      <c r="D195" s="2057"/>
      <c r="E195" s="1193"/>
      <c r="F195" s="1190">
        <f t="shared" si="16"/>
        <v>0</v>
      </c>
      <c r="G195" s="1193"/>
      <c r="H195" s="1190">
        <f t="shared" si="17"/>
        <v>0</v>
      </c>
      <c r="I195" s="1193"/>
      <c r="J195" s="1190">
        <f t="shared" si="18"/>
        <v>0</v>
      </c>
      <c r="K195" s="1193"/>
      <c r="L195" s="1190">
        <f t="shared" si="19"/>
        <v>0</v>
      </c>
      <c r="M195" s="1193"/>
      <c r="N195" s="1190">
        <f t="shared" si="20"/>
        <v>0</v>
      </c>
      <c r="O195" s="1193"/>
      <c r="P195" s="1190">
        <f t="shared" si="21"/>
        <v>0</v>
      </c>
      <c r="Q195" s="1193"/>
      <c r="R195" s="1190">
        <f t="shared" si="22"/>
        <v>0</v>
      </c>
      <c r="S195" s="1193"/>
      <c r="T195" s="1190">
        <f t="shared" si="23"/>
        <v>0</v>
      </c>
    </row>
    <row r="196" spans="1:20" ht="21.5" thickBot="1" x14ac:dyDescent="0.4">
      <c r="A196" s="1187">
        <v>182</v>
      </c>
      <c r="B196" s="1195" t="s">
        <v>2685</v>
      </c>
      <c r="C196" s="1189" t="s">
        <v>563</v>
      </c>
      <c r="D196" s="1187">
        <v>3</v>
      </c>
      <c r="E196" s="1190">
        <v>7250</v>
      </c>
      <c r="F196" s="1190">
        <f t="shared" si="16"/>
        <v>21750</v>
      </c>
      <c r="G196" s="1190">
        <v>8063</v>
      </c>
      <c r="H196" s="1190">
        <f t="shared" si="17"/>
        <v>24189</v>
      </c>
      <c r="I196" s="1190">
        <v>8500</v>
      </c>
      <c r="J196" s="1190">
        <f t="shared" si="18"/>
        <v>25500</v>
      </c>
      <c r="K196" s="1190">
        <v>8060</v>
      </c>
      <c r="L196" s="1190">
        <f t="shared" si="19"/>
        <v>24180</v>
      </c>
      <c r="M196" s="1190">
        <v>8200</v>
      </c>
      <c r="N196" s="1190">
        <f t="shared" si="20"/>
        <v>24600</v>
      </c>
      <c r="O196" s="1190">
        <v>10000</v>
      </c>
      <c r="P196" s="1190">
        <f t="shared" si="21"/>
        <v>30000</v>
      </c>
      <c r="Q196" s="1190">
        <v>8500</v>
      </c>
      <c r="R196" s="1190">
        <f t="shared" si="22"/>
        <v>25500</v>
      </c>
      <c r="S196" s="1190">
        <v>4300.16</v>
      </c>
      <c r="T196" s="1190">
        <f t="shared" si="23"/>
        <v>12900.48</v>
      </c>
    </row>
    <row r="197" spans="1:20" ht="21.5" thickBot="1" x14ac:dyDescent="0.4">
      <c r="A197" s="1187">
        <v>183</v>
      </c>
      <c r="B197" s="1195" t="s">
        <v>2686</v>
      </c>
      <c r="C197" s="1189" t="s">
        <v>563</v>
      </c>
      <c r="D197" s="1187">
        <v>7</v>
      </c>
      <c r="E197" s="1190">
        <v>7700</v>
      </c>
      <c r="F197" s="1190">
        <f t="shared" si="16"/>
        <v>53900</v>
      </c>
      <c r="G197" s="1190">
        <v>8538</v>
      </c>
      <c r="H197" s="1190">
        <f t="shared" si="17"/>
        <v>59766</v>
      </c>
      <c r="I197" s="1190">
        <v>9000</v>
      </c>
      <c r="J197" s="1190">
        <f t="shared" si="18"/>
        <v>63000</v>
      </c>
      <c r="K197" s="1190">
        <v>8540</v>
      </c>
      <c r="L197" s="1190">
        <f t="shared" si="19"/>
        <v>59780</v>
      </c>
      <c r="M197" s="1190">
        <v>8700</v>
      </c>
      <c r="N197" s="1190">
        <f t="shared" si="20"/>
        <v>60900</v>
      </c>
      <c r="O197" s="1190">
        <v>10000</v>
      </c>
      <c r="P197" s="1190">
        <f t="shared" si="21"/>
        <v>70000</v>
      </c>
      <c r="Q197" s="1190">
        <v>9000</v>
      </c>
      <c r="R197" s="1190">
        <f t="shared" si="22"/>
        <v>63000</v>
      </c>
      <c r="S197" s="1190">
        <v>4563.43</v>
      </c>
      <c r="T197" s="1190">
        <f t="shared" si="23"/>
        <v>31944.010000000002</v>
      </c>
    </row>
    <row r="198" spans="1:20" ht="21.5" thickBot="1" x14ac:dyDescent="0.4">
      <c r="A198" s="1187">
        <v>184</v>
      </c>
      <c r="B198" s="1195" t="s">
        <v>2687</v>
      </c>
      <c r="C198" s="1189" t="s">
        <v>563</v>
      </c>
      <c r="D198" s="1187">
        <v>4</v>
      </c>
      <c r="E198" s="1190">
        <v>8400</v>
      </c>
      <c r="F198" s="1190">
        <f t="shared" ref="F198:F261" si="24">E198*D198</f>
        <v>33600</v>
      </c>
      <c r="G198" s="1190">
        <v>9293</v>
      </c>
      <c r="H198" s="1190">
        <f t="shared" ref="H198:H261" si="25">G198*D198</f>
        <v>37172</v>
      </c>
      <c r="I198" s="1190">
        <v>9800</v>
      </c>
      <c r="J198" s="1190">
        <f t="shared" ref="J198:J261" si="26">I198*D198</f>
        <v>39200</v>
      </c>
      <c r="K198" s="1190">
        <v>9300</v>
      </c>
      <c r="L198" s="1190">
        <f t="shared" ref="L198:L261" si="27">K198*D198</f>
        <v>37200</v>
      </c>
      <c r="M198" s="1190">
        <v>9400</v>
      </c>
      <c r="N198" s="1190">
        <f t="shared" ref="N198:N261" si="28">M198*D198</f>
        <v>37600</v>
      </c>
      <c r="O198" s="1190">
        <v>11000</v>
      </c>
      <c r="P198" s="1190">
        <f t="shared" ref="P198:P261" si="29">O198*D198</f>
        <v>44000</v>
      </c>
      <c r="Q198" s="1190">
        <v>9800</v>
      </c>
      <c r="R198" s="1190">
        <f t="shared" ref="R198:R261" si="30">Q198*D198</f>
        <v>39200</v>
      </c>
      <c r="S198" s="1190">
        <v>5682.97</v>
      </c>
      <c r="T198" s="1190">
        <f t="shared" ref="T198:T261" si="31">S198*D198</f>
        <v>22731.88</v>
      </c>
    </row>
    <row r="199" spans="1:20" ht="21.5" thickBot="1" x14ac:dyDescent="0.4">
      <c r="A199" s="1187">
        <v>185</v>
      </c>
      <c r="B199" s="1195" t="s">
        <v>2688</v>
      </c>
      <c r="C199" s="1189" t="s">
        <v>563</v>
      </c>
      <c r="D199" s="1187">
        <v>1</v>
      </c>
      <c r="E199" s="1190">
        <v>10200</v>
      </c>
      <c r="F199" s="1190">
        <f t="shared" si="24"/>
        <v>10200</v>
      </c>
      <c r="G199" s="1190">
        <v>11292</v>
      </c>
      <c r="H199" s="1190">
        <f t="shared" si="25"/>
        <v>11292</v>
      </c>
      <c r="I199" s="1190">
        <v>11900</v>
      </c>
      <c r="J199" s="1190">
        <f t="shared" si="26"/>
        <v>11900</v>
      </c>
      <c r="K199" s="1190">
        <v>11300</v>
      </c>
      <c r="L199" s="1190">
        <f t="shared" si="27"/>
        <v>11300</v>
      </c>
      <c r="M199" s="1190">
        <v>11400</v>
      </c>
      <c r="N199" s="1190">
        <f t="shared" si="28"/>
        <v>11400</v>
      </c>
      <c r="O199" s="1190">
        <v>13000</v>
      </c>
      <c r="P199" s="1190">
        <f t="shared" si="29"/>
        <v>13000</v>
      </c>
      <c r="Q199" s="1190">
        <v>12000</v>
      </c>
      <c r="R199" s="1190">
        <f t="shared" si="30"/>
        <v>12000</v>
      </c>
      <c r="S199" s="1190">
        <v>8600.32</v>
      </c>
      <c r="T199" s="1190">
        <f t="shared" si="31"/>
        <v>8600.32</v>
      </c>
    </row>
    <row r="200" spans="1:20" ht="21.5" thickBot="1" x14ac:dyDescent="0.4">
      <c r="A200" s="1187">
        <v>186</v>
      </c>
      <c r="B200" s="1195" t="s">
        <v>2689</v>
      </c>
      <c r="C200" s="1189" t="s">
        <v>563</v>
      </c>
      <c r="D200" s="1187">
        <v>15</v>
      </c>
      <c r="E200" s="1190">
        <v>702</v>
      </c>
      <c r="F200" s="1190">
        <f t="shared" si="24"/>
        <v>10530</v>
      </c>
      <c r="G200" s="1190">
        <v>780</v>
      </c>
      <c r="H200" s="1190">
        <f t="shared" si="25"/>
        <v>11700</v>
      </c>
      <c r="I200" s="1190">
        <v>825</v>
      </c>
      <c r="J200" s="1190">
        <f t="shared" si="26"/>
        <v>12375</v>
      </c>
      <c r="K200" s="1190">
        <v>780</v>
      </c>
      <c r="L200" s="1190">
        <f t="shared" si="27"/>
        <v>11700</v>
      </c>
      <c r="M200" s="1190">
        <v>800</v>
      </c>
      <c r="N200" s="1190">
        <f t="shared" si="28"/>
        <v>12000</v>
      </c>
      <c r="O200" s="1190">
        <v>1000</v>
      </c>
      <c r="P200" s="1190">
        <f t="shared" si="29"/>
        <v>15000</v>
      </c>
      <c r="Q200" s="1190">
        <v>900</v>
      </c>
      <c r="R200" s="1190">
        <f t="shared" si="30"/>
        <v>13500</v>
      </c>
      <c r="S200" s="1190">
        <v>704.42</v>
      </c>
      <c r="T200" s="1190">
        <f t="shared" si="31"/>
        <v>10566.3</v>
      </c>
    </row>
    <row r="201" spans="1:20" ht="15" thickBot="1" x14ac:dyDescent="0.4">
      <c r="A201" s="1187">
        <v>187</v>
      </c>
      <c r="B201" s="1195" t="s">
        <v>2212</v>
      </c>
      <c r="C201" s="1189" t="s">
        <v>563</v>
      </c>
      <c r="D201" s="1187">
        <v>60</v>
      </c>
      <c r="E201" s="1190">
        <v>40</v>
      </c>
      <c r="F201" s="1190">
        <f t="shared" si="24"/>
        <v>2400</v>
      </c>
      <c r="G201" s="1190">
        <v>44.4</v>
      </c>
      <c r="H201" s="1190">
        <f t="shared" si="25"/>
        <v>2664</v>
      </c>
      <c r="I201" s="1190">
        <v>47</v>
      </c>
      <c r="J201" s="1190">
        <f t="shared" si="26"/>
        <v>2820</v>
      </c>
      <c r="K201" s="1190">
        <v>45</v>
      </c>
      <c r="L201" s="1190">
        <f t="shared" si="27"/>
        <v>2700</v>
      </c>
      <c r="M201" s="1190">
        <v>45</v>
      </c>
      <c r="N201" s="1190">
        <f t="shared" si="28"/>
        <v>2700</v>
      </c>
      <c r="O201" s="1190">
        <v>52</v>
      </c>
      <c r="P201" s="1190">
        <f t="shared" si="29"/>
        <v>3120</v>
      </c>
      <c r="Q201" s="1190">
        <v>47</v>
      </c>
      <c r="R201" s="1190">
        <f t="shared" si="30"/>
        <v>2820</v>
      </c>
      <c r="S201" s="1190">
        <v>139.25</v>
      </c>
      <c r="T201" s="1190">
        <f t="shared" si="31"/>
        <v>8355</v>
      </c>
    </row>
    <row r="202" spans="1:20" ht="21.5" thickBot="1" x14ac:dyDescent="0.4">
      <c r="A202" s="1187">
        <v>188</v>
      </c>
      <c r="B202" s="1195" t="s">
        <v>2690</v>
      </c>
      <c r="C202" s="1189" t="s">
        <v>563</v>
      </c>
      <c r="D202" s="1187">
        <v>2</v>
      </c>
      <c r="E202" s="1190">
        <v>4050</v>
      </c>
      <c r="F202" s="1190">
        <f t="shared" si="24"/>
        <v>8100</v>
      </c>
      <c r="G202" s="1190">
        <v>4496.3999999999996</v>
      </c>
      <c r="H202" s="1190">
        <f t="shared" si="25"/>
        <v>8992.7999999999993</v>
      </c>
      <c r="I202" s="1190">
        <v>4750</v>
      </c>
      <c r="J202" s="1190">
        <f t="shared" si="26"/>
        <v>9500</v>
      </c>
      <c r="K202" s="1190">
        <v>4500</v>
      </c>
      <c r="L202" s="1190">
        <f t="shared" si="27"/>
        <v>9000</v>
      </c>
      <c r="M202" s="1190">
        <v>4600</v>
      </c>
      <c r="N202" s="1190">
        <f t="shared" si="28"/>
        <v>9200</v>
      </c>
      <c r="O202" s="1190">
        <v>5300</v>
      </c>
      <c r="P202" s="1190">
        <f t="shared" si="29"/>
        <v>10600</v>
      </c>
      <c r="Q202" s="1190">
        <v>4725</v>
      </c>
      <c r="R202" s="1190">
        <f t="shared" si="30"/>
        <v>9450</v>
      </c>
      <c r="S202" s="1190">
        <v>3501.56</v>
      </c>
      <c r="T202" s="1190">
        <f t="shared" si="31"/>
        <v>7003.12</v>
      </c>
    </row>
    <row r="203" spans="1:20" ht="21.5" thickBot="1" x14ac:dyDescent="0.4">
      <c r="A203" s="1187">
        <v>189</v>
      </c>
      <c r="B203" s="1195" t="s">
        <v>2691</v>
      </c>
      <c r="C203" s="1189" t="s">
        <v>563</v>
      </c>
      <c r="D203" s="1187">
        <v>2</v>
      </c>
      <c r="E203" s="1190">
        <v>1900</v>
      </c>
      <c r="F203" s="1190">
        <f t="shared" si="24"/>
        <v>3800</v>
      </c>
      <c r="G203" s="1190">
        <v>2096.4</v>
      </c>
      <c r="H203" s="1190">
        <f t="shared" si="25"/>
        <v>4192.8</v>
      </c>
      <c r="I203" s="1190">
        <v>2200</v>
      </c>
      <c r="J203" s="1190">
        <f t="shared" si="26"/>
        <v>4400</v>
      </c>
      <c r="K203" s="1190">
        <v>2100</v>
      </c>
      <c r="L203" s="1190">
        <f t="shared" si="27"/>
        <v>4200</v>
      </c>
      <c r="M203" s="1190">
        <v>2200</v>
      </c>
      <c r="N203" s="1190">
        <f t="shared" si="28"/>
        <v>4400</v>
      </c>
      <c r="O203" s="1190">
        <v>2500</v>
      </c>
      <c r="P203" s="1190">
        <f t="shared" si="29"/>
        <v>5000</v>
      </c>
      <c r="Q203" s="1190">
        <v>4500</v>
      </c>
      <c r="R203" s="1190">
        <f t="shared" si="30"/>
        <v>9000</v>
      </c>
      <c r="S203" s="1190">
        <v>1842.93</v>
      </c>
      <c r="T203" s="1190">
        <f t="shared" si="31"/>
        <v>3685.86</v>
      </c>
    </row>
    <row r="204" spans="1:20" ht="15" thickBot="1" x14ac:dyDescent="0.4">
      <c r="A204" s="1187">
        <v>190</v>
      </c>
      <c r="B204" s="1195" t="s">
        <v>2692</v>
      </c>
      <c r="C204" s="1189" t="s">
        <v>563</v>
      </c>
      <c r="D204" s="1187">
        <v>44</v>
      </c>
      <c r="E204" s="1190">
        <v>378</v>
      </c>
      <c r="F204" s="1190">
        <f t="shared" si="24"/>
        <v>16632</v>
      </c>
      <c r="G204" s="1190">
        <v>420</v>
      </c>
      <c r="H204" s="1190">
        <f t="shared" si="25"/>
        <v>18480</v>
      </c>
      <c r="I204" s="1190">
        <v>445</v>
      </c>
      <c r="J204" s="1190">
        <f t="shared" si="26"/>
        <v>19580</v>
      </c>
      <c r="K204" s="1190">
        <v>420</v>
      </c>
      <c r="L204" s="1190">
        <f t="shared" si="27"/>
        <v>18480</v>
      </c>
      <c r="M204" s="1190">
        <v>424</v>
      </c>
      <c r="N204" s="1190">
        <f t="shared" si="28"/>
        <v>18656</v>
      </c>
      <c r="O204" s="1190">
        <v>500</v>
      </c>
      <c r="P204" s="1190">
        <f t="shared" si="29"/>
        <v>22000</v>
      </c>
      <c r="Q204" s="1190">
        <v>450</v>
      </c>
      <c r="R204" s="1190">
        <f t="shared" si="30"/>
        <v>19800</v>
      </c>
      <c r="S204" s="1190">
        <v>335.08</v>
      </c>
      <c r="T204" s="1190">
        <f t="shared" si="31"/>
        <v>14743.519999999999</v>
      </c>
    </row>
    <row r="205" spans="1:20" ht="21.5" thickBot="1" x14ac:dyDescent="0.4">
      <c r="A205" s="1187">
        <v>191</v>
      </c>
      <c r="B205" s="1195" t="s">
        <v>2693</v>
      </c>
      <c r="C205" s="1189" t="s">
        <v>563</v>
      </c>
      <c r="D205" s="1187">
        <v>3</v>
      </c>
      <c r="E205" s="1190">
        <v>1522</v>
      </c>
      <c r="F205" s="1190">
        <f t="shared" si="24"/>
        <v>4566</v>
      </c>
      <c r="G205" s="1190">
        <v>1692</v>
      </c>
      <c r="H205" s="1190">
        <f t="shared" si="25"/>
        <v>5076</v>
      </c>
      <c r="I205" s="1190">
        <v>1800</v>
      </c>
      <c r="J205" s="1190">
        <f t="shared" si="26"/>
        <v>5400</v>
      </c>
      <c r="K205" s="1190">
        <v>1692</v>
      </c>
      <c r="L205" s="1190">
        <f t="shared" si="27"/>
        <v>5076</v>
      </c>
      <c r="M205" s="1190">
        <v>1710</v>
      </c>
      <c r="N205" s="1190">
        <f t="shared" si="28"/>
        <v>5130</v>
      </c>
      <c r="O205" s="1190">
        <v>2000</v>
      </c>
      <c r="P205" s="1190">
        <f t="shared" si="29"/>
        <v>6000</v>
      </c>
      <c r="Q205" s="1190">
        <v>1800</v>
      </c>
      <c r="R205" s="1190">
        <f t="shared" si="30"/>
        <v>5400</v>
      </c>
      <c r="S205" s="1190">
        <v>1720.06</v>
      </c>
      <c r="T205" s="1190">
        <f t="shared" si="31"/>
        <v>5160.18</v>
      </c>
    </row>
    <row r="206" spans="1:20" ht="15" thickBot="1" x14ac:dyDescent="0.4">
      <c r="A206" s="1187">
        <v>192</v>
      </c>
      <c r="B206" s="1195" t="s">
        <v>3810</v>
      </c>
      <c r="C206" s="1189" t="s">
        <v>563</v>
      </c>
      <c r="D206" s="1187">
        <v>47</v>
      </c>
      <c r="E206" s="1190">
        <v>400</v>
      </c>
      <c r="F206" s="1190">
        <f t="shared" si="24"/>
        <v>18800</v>
      </c>
      <c r="G206" s="1190">
        <v>444</v>
      </c>
      <c r="H206" s="1190">
        <f t="shared" si="25"/>
        <v>20868</v>
      </c>
      <c r="I206" s="1190">
        <v>475</v>
      </c>
      <c r="J206" s="1190">
        <f t="shared" si="26"/>
        <v>22325</v>
      </c>
      <c r="K206" s="1190">
        <v>444</v>
      </c>
      <c r="L206" s="1190">
        <f t="shared" si="27"/>
        <v>20868</v>
      </c>
      <c r="M206" s="1190">
        <v>450</v>
      </c>
      <c r="N206" s="1190">
        <f t="shared" si="28"/>
        <v>21150</v>
      </c>
      <c r="O206" s="1190">
        <v>525</v>
      </c>
      <c r="P206" s="1190">
        <f t="shared" si="29"/>
        <v>24675</v>
      </c>
      <c r="Q206" s="1190">
        <v>467</v>
      </c>
      <c r="R206" s="1190">
        <f t="shared" si="30"/>
        <v>21949</v>
      </c>
      <c r="S206" s="1190">
        <v>496.68</v>
      </c>
      <c r="T206" s="1190">
        <f t="shared" si="31"/>
        <v>23343.96</v>
      </c>
    </row>
    <row r="207" spans="1:20" ht="15" thickBot="1" x14ac:dyDescent="0.4">
      <c r="A207" s="1187">
        <v>193</v>
      </c>
      <c r="B207" s="1195" t="s">
        <v>2695</v>
      </c>
      <c r="C207" s="1189" t="s">
        <v>563</v>
      </c>
      <c r="D207" s="1187">
        <v>10</v>
      </c>
      <c r="E207" s="1190">
        <v>340</v>
      </c>
      <c r="F207" s="1190">
        <f t="shared" si="24"/>
        <v>3400</v>
      </c>
      <c r="G207" s="1190">
        <v>376.8</v>
      </c>
      <c r="H207" s="1190">
        <f t="shared" si="25"/>
        <v>3768</v>
      </c>
      <c r="I207" s="1190">
        <v>400</v>
      </c>
      <c r="J207" s="1190">
        <f t="shared" si="26"/>
        <v>4000</v>
      </c>
      <c r="K207" s="1190">
        <v>377</v>
      </c>
      <c r="L207" s="1190">
        <f t="shared" si="27"/>
        <v>3770</v>
      </c>
      <c r="M207" s="1190">
        <v>385</v>
      </c>
      <c r="N207" s="1190">
        <f t="shared" si="28"/>
        <v>3850</v>
      </c>
      <c r="O207" s="1190">
        <v>450</v>
      </c>
      <c r="P207" s="1190">
        <f t="shared" si="29"/>
        <v>4500</v>
      </c>
      <c r="Q207" s="1190">
        <v>400</v>
      </c>
      <c r="R207" s="1190">
        <f t="shared" si="30"/>
        <v>4000</v>
      </c>
      <c r="S207" s="1190">
        <v>399.3</v>
      </c>
      <c r="T207" s="1190">
        <f t="shared" si="31"/>
        <v>3993</v>
      </c>
    </row>
    <row r="208" spans="1:20" ht="15" thickBot="1" x14ac:dyDescent="0.4">
      <c r="A208" s="1187">
        <v>194</v>
      </c>
      <c r="B208" s="1195" t="s">
        <v>2696</v>
      </c>
      <c r="C208" s="1189" t="s">
        <v>563</v>
      </c>
      <c r="D208" s="1187">
        <v>7</v>
      </c>
      <c r="E208" s="1190">
        <v>80</v>
      </c>
      <c r="F208" s="1190">
        <f t="shared" si="24"/>
        <v>560</v>
      </c>
      <c r="G208" s="1190">
        <v>88.8</v>
      </c>
      <c r="H208" s="1190">
        <f t="shared" si="25"/>
        <v>621.6</v>
      </c>
      <c r="I208" s="1190">
        <v>94</v>
      </c>
      <c r="J208" s="1190">
        <f t="shared" si="26"/>
        <v>658</v>
      </c>
      <c r="K208" s="1190">
        <v>89</v>
      </c>
      <c r="L208" s="1190">
        <f t="shared" si="27"/>
        <v>623</v>
      </c>
      <c r="M208" s="1190">
        <v>90</v>
      </c>
      <c r="N208" s="1190">
        <f t="shared" si="28"/>
        <v>630</v>
      </c>
      <c r="O208" s="1190">
        <v>100</v>
      </c>
      <c r="P208" s="1190">
        <f t="shared" si="29"/>
        <v>700</v>
      </c>
      <c r="Q208" s="1190">
        <v>95</v>
      </c>
      <c r="R208" s="1190">
        <f t="shared" si="30"/>
        <v>665</v>
      </c>
      <c r="S208" s="1190">
        <v>368.59</v>
      </c>
      <c r="T208" s="1190">
        <f t="shared" si="31"/>
        <v>2580.1299999999997</v>
      </c>
    </row>
    <row r="209" spans="1:20" ht="15" thickBot="1" x14ac:dyDescent="0.4">
      <c r="A209" s="1187">
        <v>195</v>
      </c>
      <c r="B209" s="1195" t="s">
        <v>2697</v>
      </c>
      <c r="C209" s="1189" t="s">
        <v>563</v>
      </c>
      <c r="D209" s="1187">
        <v>16</v>
      </c>
      <c r="E209" s="1190">
        <v>4780</v>
      </c>
      <c r="F209" s="1190">
        <f t="shared" si="24"/>
        <v>76480</v>
      </c>
      <c r="G209" s="1190">
        <v>5312.4</v>
      </c>
      <c r="H209" s="1190">
        <f t="shared" si="25"/>
        <v>84998.399999999994</v>
      </c>
      <c r="I209" s="1190">
        <v>5600</v>
      </c>
      <c r="J209" s="1190">
        <f t="shared" si="26"/>
        <v>89600</v>
      </c>
      <c r="K209" s="1190">
        <v>5312</v>
      </c>
      <c r="L209" s="1190">
        <f t="shared" si="27"/>
        <v>84992</v>
      </c>
      <c r="M209" s="1190">
        <v>5400</v>
      </c>
      <c r="N209" s="1190">
        <f t="shared" si="28"/>
        <v>86400</v>
      </c>
      <c r="O209" s="1190">
        <v>6300</v>
      </c>
      <c r="P209" s="1190">
        <f t="shared" si="29"/>
        <v>100800</v>
      </c>
      <c r="Q209" s="1190">
        <v>5600</v>
      </c>
      <c r="R209" s="1190">
        <f t="shared" si="30"/>
        <v>89600</v>
      </c>
      <c r="S209" s="1190">
        <v>2741.35</v>
      </c>
      <c r="T209" s="1190">
        <f t="shared" si="31"/>
        <v>43861.599999999999</v>
      </c>
    </row>
    <row r="210" spans="1:20" ht="15" thickBot="1" x14ac:dyDescent="0.4">
      <c r="A210" s="1187">
        <v>196</v>
      </c>
      <c r="B210" s="1195" t="s">
        <v>2698</v>
      </c>
      <c r="C210" s="1189" t="s">
        <v>563</v>
      </c>
      <c r="D210" s="1187">
        <v>16</v>
      </c>
      <c r="E210" s="1190">
        <v>256</v>
      </c>
      <c r="F210" s="1190">
        <f t="shared" si="24"/>
        <v>4096</v>
      </c>
      <c r="G210" s="1190">
        <v>284.39999999999998</v>
      </c>
      <c r="H210" s="1190">
        <f t="shared" si="25"/>
        <v>4550.3999999999996</v>
      </c>
      <c r="I210" s="1190">
        <v>300</v>
      </c>
      <c r="J210" s="1190">
        <f t="shared" si="26"/>
        <v>4800</v>
      </c>
      <c r="K210" s="1190">
        <v>285</v>
      </c>
      <c r="L210" s="1190">
        <f t="shared" si="27"/>
        <v>4560</v>
      </c>
      <c r="M210" s="1190">
        <v>290</v>
      </c>
      <c r="N210" s="1190">
        <f t="shared" si="28"/>
        <v>4640</v>
      </c>
      <c r="O210" s="1190">
        <v>340</v>
      </c>
      <c r="P210" s="1190">
        <f t="shared" si="29"/>
        <v>5440</v>
      </c>
      <c r="Q210" s="1190">
        <v>300</v>
      </c>
      <c r="R210" s="1190">
        <f t="shared" si="30"/>
        <v>4800</v>
      </c>
      <c r="S210" s="1190">
        <v>161.26</v>
      </c>
      <c r="T210" s="1190">
        <f t="shared" si="31"/>
        <v>2580.16</v>
      </c>
    </row>
    <row r="211" spans="1:20" ht="15" thickBot="1" x14ac:dyDescent="0.4">
      <c r="A211" s="1187">
        <v>197</v>
      </c>
      <c r="B211" s="1195" t="s">
        <v>3811</v>
      </c>
      <c r="C211" s="1189" t="s">
        <v>11</v>
      </c>
      <c r="D211" s="1187">
        <v>1</v>
      </c>
      <c r="E211" s="1190">
        <v>7820</v>
      </c>
      <c r="F211" s="1190">
        <f t="shared" si="24"/>
        <v>7820</v>
      </c>
      <c r="G211" s="1190">
        <v>8690.4</v>
      </c>
      <c r="H211" s="1190">
        <f t="shared" si="25"/>
        <v>8690.4</v>
      </c>
      <c r="I211" s="1190">
        <v>9200</v>
      </c>
      <c r="J211" s="1190">
        <f t="shared" si="26"/>
        <v>9200</v>
      </c>
      <c r="K211" s="1190">
        <v>8691</v>
      </c>
      <c r="L211" s="1190">
        <f t="shared" si="27"/>
        <v>8691</v>
      </c>
      <c r="M211" s="1190">
        <v>8800</v>
      </c>
      <c r="N211" s="1190">
        <f t="shared" si="28"/>
        <v>8800</v>
      </c>
      <c r="O211" s="1190">
        <v>10300</v>
      </c>
      <c r="P211" s="1190">
        <f t="shared" si="29"/>
        <v>10300</v>
      </c>
      <c r="Q211" s="1190">
        <v>9200</v>
      </c>
      <c r="R211" s="1190">
        <f t="shared" si="30"/>
        <v>9200</v>
      </c>
      <c r="S211" s="1190">
        <v>14743.39</v>
      </c>
      <c r="T211" s="1190">
        <f t="shared" si="31"/>
        <v>14743.39</v>
      </c>
    </row>
    <row r="212" spans="1:20" ht="21.5" thickBot="1" x14ac:dyDescent="0.4">
      <c r="A212" s="1187" t="s">
        <v>3812</v>
      </c>
      <c r="B212" s="1195" t="s">
        <v>3813</v>
      </c>
      <c r="C212" s="1189" t="s">
        <v>563</v>
      </c>
      <c r="D212" s="1187">
        <v>1</v>
      </c>
      <c r="E212" s="1190">
        <v>375</v>
      </c>
      <c r="F212" s="1190">
        <f t="shared" si="24"/>
        <v>375</v>
      </c>
      <c r="G212" s="1190">
        <v>416.4</v>
      </c>
      <c r="H212" s="1190">
        <f t="shared" si="25"/>
        <v>416.4</v>
      </c>
      <c r="I212" s="1190">
        <v>440</v>
      </c>
      <c r="J212" s="1190">
        <f t="shared" si="26"/>
        <v>440</v>
      </c>
      <c r="K212" s="1190">
        <v>416</v>
      </c>
      <c r="L212" s="1190">
        <f t="shared" si="27"/>
        <v>416</v>
      </c>
      <c r="M212" s="1190">
        <v>425</v>
      </c>
      <c r="N212" s="1190">
        <f t="shared" si="28"/>
        <v>425</v>
      </c>
      <c r="O212" s="1190">
        <v>500</v>
      </c>
      <c r="P212" s="1190">
        <f t="shared" si="29"/>
        <v>500</v>
      </c>
      <c r="Q212" s="1190">
        <v>500</v>
      </c>
      <c r="R212" s="1190">
        <f t="shared" si="30"/>
        <v>500</v>
      </c>
      <c r="S212" s="1190">
        <v>156.22999999999999</v>
      </c>
      <c r="T212" s="1190">
        <f t="shared" si="31"/>
        <v>156.22999999999999</v>
      </c>
    </row>
    <row r="213" spans="1:20" ht="21.5" thickBot="1" x14ac:dyDescent="0.4">
      <c r="A213" s="1187" t="s">
        <v>3814</v>
      </c>
      <c r="B213" s="1195" t="s">
        <v>2700</v>
      </c>
      <c r="C213" s="1189" t="s">
        <v>563</v>
      </c>
      <c r="D213" s="1187">
        <v>20</v>
      </c>
      <c r="E213" s="1190">
        <v>1040</v>
      </c>
      <c r="F213" s="1190">
        <f t="shared" si="24"/>
        <v>20800</v>
      </c>
      <c r="G213" s="1190">
        <v>1148.4000000000001</v>
      </c>
      <c r="H213" s="1190">
        <f t="shared" si="25"/>
        <v>22968</v>
      </c>
      <c r="I213" s="1190">
        <v>1200</v>
      </c>
      <c r="J213" s="1190">
        <f t="shared" si="26"/>
        <v>24000</v>
      </c>
      <c r="K213" s="1190">
        <v>1149</v>
      </c>
      <c r="L213" s="1190">
        <f t="shared" si="27"/>
        <v>22980</v>
      </c>
      <c r="M213" s="1190">
        <v>1200</v>
      </c>
      <c r="N213" s="1190">
        <f t="shared" si="28"/>
        <v>24000</v>
      </c>
      <c r="O213" s="1190">
        <v>1360</v>
      </c>
      <c r="P213" s="1190">
        <f t="shared" si="29"/>
        <v>27200</v>
      </c>
      <c r="Q213" s="1190">
        <v>1200</v>
      </c>
      <c r="R213" s="1190">
        <f t="shared" si="30"/>
        <v>24000</v>
      </c>
      <c r="S213" s="1190">
        <v>614.30999999999995</v>
      </c>
      <c r="T213" s="1190">
        <f t="shared" si="31"/>
        <v>12286.199999999999</v>
      </c>
    </row>
    <row r="214" spans="1:20" ht="21.5" thickBot="1" x14ac:dyDescent="0.4">
      <c r="A214" s="1187">
        <v>199</v>
      </c>
      <c r="B214" s="1195" t="s">
        <v>2701</v>
      </c>
      <c r="C214" s="1189" t="s">
        <v>563</v>
      </c>
      <c r="D214" s="1187">
        <v>26</v>
      </c>
      <c r="E214" s="1190">
        <v>1250</v>
      </c>
      <c r="F214" s="1190">
        <f t="shared" si="24"/>
        <v>32500</v>
      </c>
      <c r="G214" s="1190">
        <v>1386</v>
      </c>
      <c r="H214" s="1190">
        <f t="shared" si="25"/>
        <v>36036</v>
      </c>
      <c r="I214" s="1190">
        <v>1460</v>
      </c>
      <c r="J214" s="1190">
        <f t="shared" si="26"/>
        <v>37960</v>
      </c>
      <c r="K214" s="1190">
        <v>1386</v>
      </c>
      <c r="L214" s="1190">
        <f t="shared" si="27"/>
        <v>36036</v>
      </c>
      <c r="M214" s="1190">
        <v>1400</v>
      </c>
      <c r="N214" s="1190">
        <f t="shared" si="28"/>
        <v>36400</v>
      </c>
      <c r="O214" s="1190">
        <v>1650</v>
      </c>
      <c r="P214" s="1190">
        <f t="shared" si="29"/>
        <v>42900</v>
      </c>
      <c r="Q214" s="1190">
        <v>1500</v>
      </c>
      <c r="R214" s="1190">
        <f t="shared" si="30"/>
        <v>39000</v>
      </c>
      <c r="S214" s="1190">
        <v>897.84</v>
      </c>
      <c r="T214" s="1190">
        <f t="shared" si="31"/>
        <v>23343.84</v>
      </c>
    </row>
    <row r="215" spans="1:20" ht="21.5" thickBot="1" x14ac:dyDescent="0.4">
      <c r="A215" s="1187">
        <v>200</v>
      </c>
      <c r="B215" s="1195" t="s">
        <v>3815</v>
      </c>
      <c r="C215" s="1189" t="s">
        <v>563</v>
      </c>
      <c r="D215" s="1187">
        <v>1</v>
      </c>
      <c r="E215" s="1190">
        <v>4045</v>
      </c>
      <c r="F215" s="1190">
        <f t="shared" si="24"/>
        <v>4045</v>
      </c>
      <c r="G215" s="1190">
        <v>4492.8</v>
      </c>
      <c r="H215" s="1190">
        <f t="shared" si="25"/>
        <v>4492.8</v>
      </c>
      <c r="I215" s="1190">
        <v>4700</v>
      </c>
      <c r="J215" s="1190">
        <f t="shared" si="26"/>
        <v>4700</v>
      </c>
      <c r="K215" s="1190">
        <v>4493</v>
      </c>
      <c r="L215" s="1190">
        <f t="shared" si="27"/>
        <v>4493</v>
      </c>
      <c r="M215" s="1190">
        <v>4600</v>
      </c>
      <c r="N215" s="1190">
        <f t="shared" si="28"/>
        <v>4600</v>
      </c>
      <c r="O215" s="1190">
        <v>5320</v>
      </c>
      <c r="P215" s="1190">
        <f t="shared" si="29"/>
        <v>5320</v>
      </c>
      <c r="Q215" s="1190">
        <v>4800</v>
      </c>
      <c r="R215" s="1190">
        <f t="shared" si="30"/>
        <v>4800</v>
      </c>
      <c r="S215" s="1190">
        <v>3685.85</v>
      </c>
      <c r="T215" s="1190">
        <f t="shared" si="31"/>
        <v>3685.85</v>
      </c>
    </row>
    <row r="216" spans="1:20" ht="21.5" thickBot="1" x14ac:dyDescent="0.4">
      <c r="A216" s="1187">
        <v>201</v>
      </c>
      <c r="B216" s="1195" t="s">
        <v>3816</v>
      </c>
      <c r="C216" s="1192" t="s">
        <v>563</v>
      </c>
      <c r="D216" s="1192">
        <v>7</v>
      </c>
      <c r="E216" s="1190">
        <v>1460</v>
      </c>
      <c r="F216" s="1190">
        <f t="shared" si="24"/>
        <v>10220</v>
      </c>
      <c r="G216" s="1190">
        <v>1620</v>
      </c>
      <c r="H216" s="1190">
        <f t="shared" si="25"/>
        <v>11340</v>
      </c>
      <c r="I216" s="1190">
        <v>1800</v>
      </c>
      <c r="J216" s="1190">
        <f t="shared" si="26"/>
        <v>12600</v>
      </c>
      <c r="K216" s="1190">
        <v>1620</v>
      </c>
      <c r="L216" s="1190">
        <f t="shared" si="27"/>
        <v>11340</v>
      </c>
      <c r="M216" s="1190">
        <v>1700</v>
      </c>
      <c r="N216" s="1190">
        <f t="shared" si="28"/>
        <v>11900</v>
      </c>
      <c r="O216" s="1190">
        <v>1900</v>
      </c>
      <c r="P216" s="1190">
        <f t="shared" si="29"/>
        <v>13300</v>
      </c>
      <c r="Q216" s="1190">
        <v>1800</v>
      </c>
      <c r="R216" s="1190">
        <f t="shared" si="30"/>
        <v>12600</v>
      </c>
      <c r="S216" s="1190">
        <v>1667.42</v>
      </c>
      <c r="T216" s="1190">
        <f t="shared" si="31"/>
        <v>11671.94</v>
      </c>
    </row>
    <row r="217" spans="1:20" ht="15" thickBot="1" x14ac:dyDescent="0.4">
      <c r="A217" s="1187">
        <v>202</v>
      </c>
      <c r="B217" s="1195" t="s">
        <v>2704</v>
      </c>
      <c r="C217" s="1192" t="s">
        <v>3</v>
      </c>
      <c r="D217" s="1194">
        <v>11670</v>
      </c>
      <c r="E217" s="1190">
        <v>0.75</v>
      </c>
      <c r="F217" s="1190">
        <f t="shared" si="24"/>
        <v>8752.5</v>
      </c>
      <c r="G217" s="1190">
        <v>0.84</v>
      </c>
      <c r="H217" s="1190">
        <f t="shared" si="25"/>
        <v>9802.7999999999993</v>
      </c>
      <c r="I217" s="1190">
        <v>0.9</v>
      </c>
      <c r="J217" s="1190">
        <f t="shared" si="26"/>
        <v>10503</v>
      </c>
      <c r="K217" s="1190">
        <v>1</v>
      </c>
      <c r="L217" s="1190">
        <f t="shared" si="27"/>
        <v>11670</v>
      </c>
      <c r="M217" s="1190">
        <v>0.9</v>
      </c>
      <c r="N217" s="1190">
        <f t="shared" si="28"/>
        <v>10503</v>
      </c>
      <c r="O217" s="1190">
        <v>1</v>
      </c>
      <c r="P217" s="1190">
        <f t="shared" si="29"/>
        <v>11670</v>
      </c>
      <c r="Q217" s="1190">
        <v>1</v>
      </c>
      <c r="R217" s="1190">
        <f t="shared" si="30"/>
        <v>11670</v>
      </c>
      <c r="S217" s="1190">
        <v>2.81</v>
      </c>
      <c r="T217" s="1190">
        <f t="shared" si="31"/>
        <v>32792.699999999997</v>
      </c>
    </row>
    <row r="218" spans="1:20" ht="15" thickBot="1" x14ac:dyDescent="0.4">
      <c r="A218" s="1187">
        <v>203</v>
      </c>
      <c r="B218" s="1195" t="s">
        <v>2705</v>
      </c>
      <c r="C218" s="1189" t="s">
        <v>3</v>
      </c>
      <c r="D218" s="1191">
        <v>11135</v>
      </c>
      <c r="E218" s="1190">
        <v>1.2</v>
      </c>
      <c r="F218" s="1190">
        <f t="shared" si="24"/>
        <v>13362</v>
      </c>
      <c r="G218" s="1190">
        <v>1.32</v>
      </c>
      <c r="H218" s="1190">
        <f t="shared" si="25"/>
        <v>14698.2</v>
      </c>
      <c r="I218" s="1190">
        <v>1.4</v>
      </c>
      <c r="J218" s="1190">
        <f t="shared" si="26"/>
        <v>15588.999999999998</v>
      </c>
      <c r="K218" s="1190">
        <v>2</v>
      </c>
      <c r="L218" s="1190">
        <f t="shared" si="27"/>
        <v>22270</v>
      </c>
      <c r="M218" s="1190">
        <v>1.35</v>
      </c>
      <c r="N218" s="1190">
        <f t="shared" si="28"/>
        <v>15032.250000000002</v>
      </c>
      <c r="O218" s="1190">
        <v>2</v>
      </c>
      <c r="P218" s="1190">
        <f t="shared" si="29"/>
        <v>22270</v>
      </c>
      <c r="Q218" s="1190">
        <v>1.5</v>
      </c>
      <c r="R218" s="1190">
        <f t="shared" si="30"/>
        <v>16702.5</v>
      </c>
      <c r="S218" s="1190">
        <v>3.44</v>
      </c>
      <c r="T218" s="1190">
        <f t="shared" si="31"/>
        <v>38304.400000000001</v>
      </c>
    </row>
    <row r="219" spans="1:20" ht="15" thickBot="1" x14ac:dyDescent="0.4">
      <c r="A219" s="1187">
        <v>204</v>
      </c>
      <c r="B219" s="1195" t="s">
        <v>2706</v>
      </c>
      <c r="C219" s="1189" t="s">
        <v>3</v>
      </c>
      <c r="D219" s="1191">
        <v>5597</v>
      </c>
      <c r="E219" s="1190">
        <v>1.5</v>
      </c>
      <c r="F219" s="1190">
        <f t="shared" si="24"/>
        <v>8395.5</v>
      </c>
      <c r="G219" s="1190">
        <v>1.68</v>
      </c>
      <c r="H219" s="1190">
        <f t="shared" si="25"/>
        <v>9402.9599999999991</v>
      </c>
      <c r="I219" s="1190">
        <v>1.8</v>
      </c>
      <c r="J219" s="1190">
        <f t="shared" si="26"/>
        <v>10074.6</v>
      </c>
      <c r="K219" s="1190">
        <v>1.7</v>
      </c>
      <c r="L219" s="1190">
        <f t="shared" si="27"/>
        <v>9514.9</v>
      </c>
      <c r="M219" s="1190">
        <v>1.75</v>
      </c>
      <c r="N219" s="1190">
        <f t="shared" si="28"/>
        <v>9794.75</v>
      </c>
      <c r="O219" s="1190">
        <v>2</v>
      </c>
      <c r="P219" s="1190">
        <f t="shared" si="29"/>
        <v>11194</v>
      </c>
      <c r="Q219" s="1190">
        <v>2</v>
      </c>
      <c r="R219" s="1190">
        <f t="shared" si="30"/>
        <v>11194</v>
      </c>
      <c r="S219" s="1190">
        <v>3.32</v>
      </c>
      <c r="T219" s="1190">
        <f t="shared" si="31"/>
        <v>18582.04</v>
      </c>
    </row>
    <row r="220" spans="1:20" ht="15" thickBot="1" x14ac:dyDescent="0.4">
      <c r="A220" s="1187">
        <v>205</v>
      </c>
      <c r="B220" s="1195" t="s">
        <v>2707</v>
      </c>
      <c r="C220" s="1189" t="s">
        <v>3</v>
      </c>
      <c r="D220" s="1191">
        <v>8804</v>
      </c>
      <c r="E220" s="1190">
        <v>2.6</v>
      </c>
      <c r="F220" s="1190">
        <f t="shared" si="24"/>
        <v>22890.400000000001</v>
      </c>
      <c r="G220" s="1190">
        <v>2.88</v>
      </c>
      <c r="H220" s="1190">
        <f t="shared" si="25"/>
        <v>25355.52</v>
      </c>
      <c r="I220" s="1190">
        <v>3</v>
      </c>
      <c r="J220" s="1190">
        <f t="shared" si="26"/>
        <v>26412</v>
      </c>
      <c r="K220" s="1190">
        <v>2.9</v>
      </c>
      <c r="L220" s="1190">
        <f t="shared" si="27"/>
        <v>25531.599999999999</v>
      </c>
      <c r="M220" s="1190">
        <v>3</v>
      </c>
      <c r="N220" s="1190">
        <f t="shared" si="28"/>
        <v>26412</v>
      </c>
      <c r="O220" s="1190">
        <v>3.5</v>
      </c>
      <c r="P220" s="1190">
        <f t="shared" si="29"/>
        <v>30814</v>
      </c>
      <c r="Q220" s="1190">
        <v>3</v>
      </c>
      <c r="R220" s="1190">
        <f t="shared" si="30"/>
        <v>26412</v>
      </c>
      <c r="S220" s="1190">
        <v>4.79</v>
      </c>
      <c r="T220" s="1190">
        <f t="shared" si="31"/>
        <v>42171.16</v>
      </c>
    </row>
    <row r="221" spans="1:20" ht="15" thickBot="1" x14ac:dyDescent="0.4">
      <c r="A221" s="1187">
        <v>206</v>
      </c>
      <c r="B221" s="1195" t="s">
        <v>3817</v>
      </c>
      <c r="C221" s="1189" t="s">
        <v>3</v>
      </c>
      <c r="D221" s="1187">
        <v>160</v>
      </c>
      <c r="E221" s="1190">
        <v>3</v>
      </c>
      <c r="F221" s="1190">
        <f t="shared" si="24"/>
        <v>480</v>
      </c>
      <c r="G221" s="1190">
        <v>3.42</v>
      </c>
      <c r="H221" s="1190">
        <f t="shared" si="25"/>
        <v>547.20000000000005</v>
      </c>
      <c r="I221" s="1190">
        <v>3.6</v>
      </c>
      <c r="J221" s="1190">
        <f t="shared" si="26"/>
        <v>576</v>
      </c>
      <c r="K221" s="1190">
        <v>3.5</v>
      </c>
      <c r="L221" s="1190">
        <f t="shared" si="27"/>
        <v>560</v>
      </c>
      <c r="M221" s="1190">
        <v>3.5</v>
      </c>
      <c r="N221" s="1190">
        <f t="shared" si="28"/>
        <v>560</v>
      </c>
      <c r="O221" s="1190">
        <v>3</v>
      </c>
      <c r="P221" s="1190">
        <f t="shared" si="29"/>
        <v>480</v>
      </c>
      <c r="Q221" s="1190">
        <v>3.75</v>
      </c>
      <c r="R221" s="1190">
        <f t="shared" si="30"/>
        <v>600</v>
      </c>
      <c r="S221" s="1190">
        <v>15.36</v>
      </c>
      <c r="T221" s="1190">
        <f t="shared" si="31"/>
        <v>2457.6</v>
      </c>
    </row>
    <row r="222" spans="1:20" ht="15" thickBot="1" x14ac:dyDescent="0.4">
      <c r="A222" s="1187">
        <v>207</v>
      </c>
      <c r="B222" s="1195" t="s">
        <v>2708</v>
      </c>
      <c r="C222" s="1189" t="s">
        <v>3</v>
      </c>
      <c r="D222" s="1191">
        <v>17576</v>
      </c>
      <c r="E222" s="1190">
        <v>3.7</v>
      </c>
      <c r="F222" s="1190">
        <f t="shared" si="24"/>
        <v>65031.200000000004</v>
      </c>
      <c r="G222" s="1190">
        <v>4.08</v>
      </c>
      <c r="H222" s="1190">
        <f t="shared" si="25"/>
        <v>71710.080000000002</v>
      </c>
      <c r="I222" s="1190">
        <v>4.3</v>
      </c>
      <c r="J222" s="1190">
        <f t="shared" si="26"/>
        <v>75576.800000000003</v>
      </c>
      <c r="K222" s="1190">
        <v>4</v>
      </c>
      <c r="L222" s="1190">
        <f t="shared" si="27"/>
        <v>70304</v>
      </c>
      <c r="M222" s="1190">
        <v>4.25</v>
      </c>
      <c r="N222" s="1190">
        <f t="shared" si="28"/>
        <v>74698</v>
      </c>
      <c r="O222" s="1190">
        <v>5</v>
      </c>
      <c r="P222" s="1190">
        <f t="shared" si="29"/>
        <v>87880</v>
      </c>
      <c r="Q222" s="1190">
        <v>5</v>
      </c>
      <c r="R222" s="1190">
        <f t="shared" si="30"/>
        <v>87880</v>
      </c>
      <c r="S222" s="1190">
        <v>6.06</v>
      </c>
      <c r="T222" s="1190">
        <f t="shared" si="31"/>
        <v>106510.56</v>
      </c>
    </row>
    <row r="223" spans="1:20" ht="21.5" thickBot="1" x14ac:dyDescent="0.4">
      <c r="A223" s="1187">
        <v>208</v>
      </c>
      <c r="B223" s="1195" t="s">
        <v>3818</v>
      </c>
      <c r="C223" s="1189" t="s">
        <v>3</v>
      </c>
      <c r="D223" s="1187">
        <v>500</v>
      </c>
      <c r="E223" s="1190">
        <v>9.6999999999999993</v>
      </c>
      <c r="F223" s="1190">
        <f t="shared" si="24"/>
        <v>4850</v>
      </c>
      <c r="G223" s="1190">
        <v>10.74</v>
      </c>
      <c r="H223" s="1190">
        <f t="shared" si="25"/>
        <v>5370</v>
      </c>
      <c r="I223" s="1190">
        <v>11.3</v>
      </c>
      <c r="J223" s="1190">
        <f t="shared" si="26"/>
        <v>5650</v>
      </c>
      <c r="K223" s="1190">
        <v>11</v>
      </c>
      <c r="L223" s="1190">
        <f t="shared" si="27"/>
        <v>5500</v>
      </c>
      <c r="M223" s="1190">
        <v>10.9</v>
      </c>
      <c r="N223" s="1190">
        <f t="shared" si="28"/>
        <v>5450</v>
      </c>
      <c r="O223" s="1190">
        <v>2.5</v>
      </c>
      <c r="P223" s="1190">
        <f t="shared" si="29"/>
        <v>1250</v>
      </c>
      <c r="Q223" s="1190">
        <v>11</v>
      </c>
      <c r="R223" s="1190">
        <f t="shared" si="30"/>
        <v>5500</v>
      </c>
      <c r="S223" s="1190">
        <v>15.97</v>
      </c>
      <c r="T223" s="1190">
        <f t="shared" si="31"/>
        <v>7985</v>
      </c>
    </row>
    <row r="224" spans="1:20" ht="15" thickBot="1" x14ac:dyDescent="0.4">
      <c r="A224" s="1187">
        <v>209</v>
      </c>
      <c r="B224" s="1188" t="s">
        <v>2710</v>
      </c>
      <c r="C224" s="1189" t="s">
        <v>3</v>
      </c>
      <c r="D224" s="1191">
        <v>6400</v>
      </c>
      <c r="E224" s="1190">
        <v>5.5</v>
      </c>
      <c r="F224" s="1190">
        <f t="shared" si="24"/>
        <v>35200</v>
      </c>
      <c r="G224" s="1190">
        <v>6.13</v>
      </c>
      <c r="H224" s="1190">
        <f t="shared" si="25"/>
        <v>39232</v>
      </c>
      <c r="I224" s="1190">
        <v>6.5</v>
      </c>
      <c r="J224" s="1190">
        <f t="shared" si="26"/>
        <v>41600</v>
      </c>
      <c r="K224" s="1190">
        <v>6</v>
      </c>
      <c r="L224" s="1190">
        <f t="shared" si="27"/>
        <v>38400</v>
      </c>
      <c r="M224" s="1190">
        <v>6.25</v>
      </c>
      <c r="N224" s="1190">
        <f t="shared" si="28"/>
        <v>40000</v>
      </c>
      <c r="O224" s="1190">
        <v>12.5</v>
      </c>
      <c r="P224" s="1190">
        <f t="shared" si="29"/>
        <v>80000</v>
      </c>
      <c r="Q224" s="1190">
        <v>6.5</v>
      </c>
      <c r="R224" s="1190">
        <f t="shared" si="30"/>
        <v>41600</v>
      </c>
      <c r="S224" s="1190">
        <v>7.19</v>
      </c>
      <c r="T224" s="1190">
        <f t="shared" si="31"/>
        <v>46016</v>
      </c>
    </row>
    <row r="225" spans="1:20" ht="15" thickBot="1" x14ac:dyDescent="0.4">
      <c r="A225" s="1187" t="s">
        <v>3819</v>
      </c>
      <c r="B225" s="1195" t="s">
        <v>3820</v>
      </c>
      <c r="C225" s="1189" t="s">
        <v>3</v>
      </c>
      <c r="D225" s="1187">
        <v>60</v>
      </c>
      <c r="E225" s="1190">
        <v>12</v>
      </c>
      <c r="F225" s="1190">
        <f t="shared" si="24"/>
        <v>720</v>
      </c>
      <c r="G225" s="1190">
        <v>13.08</v>
      </c>
      <c r="H225" s="1190">
        <f t="shared" si="25"/>
        <v>784.8</v>
      </c>
      <c r="I225" s="1190">
        <v>14</v>
      </c>
      <c r="J225" s="1190">
        <f t="shared" si="26"/>
        <v>840</v>
      </c>
      <c r="K225" s="1190">
        <v>13</v>
      </c>
      <c r="L225" s="1190">
        <f t="shared" si="27"/>
        <v>780</v>
      </c>
      <c r="M225" s="1190">
        <v>13.25</v>
      </c>
      <c r="N225" s="1190">
        <f t="shared" si="28"/>
        <v>795</v>
      </c>
      <c r="O225" s="1190">
        <v>15.5</v>
      </c>
      <c r="P225" s="1190">
        <f t="shared" si="29"/>
        <v>930</v>
      </c>
      <c r="Q225" s="1190">
        <v>14</v>
      </c>
      <c r="R225" s="1190">
        <f t="shared" si="30"/>
        <v>840</v>
      </c>
      <c r="S225" s="1190">
        <v>17.510000000000002</v>
      </c>
      <c r="T225" s="1190">
        <f t="shared" si="31"/>
        <v>1050.6000000000001</v>
      </c>
    </row>
    <row r="226" spans="1:20" ht="15" thickBot="1" x14ac:dyDescent="0.4">
      <c r="A226" s="1187" t="s">
        <v>3821</v>
      </c>
      <c r="B226" s="1195" t="s">
        <v>3822</v>
      </c>
      <c r="C226" s="1189" t="s">
        <v>3</v>
      </c>
      <c r="D226" s="1191">
        <v>3450</v>
      </c>
      <c r="E226" s="1190">
        <v>12</v>
      </c>
      <c r="F226" s="1190">
        <f t="shared" si="24"/>
        <v>41400</v>
      </c>
      <c r="G226" s="1190">
        <v>13.32</v>
      </c>
      <c r="H226" s="1190">
        <f t="shared" si="25"/>
        <v>45954</v>
      </c>
      <c r="I226" s="1190">
        <v>14</v>
      </c>
      <c r="J226" s="1190">
        <f t="shared" si="26"/>
        <v>48300</v>
      </c>
      <c r="K226" s="1190">
        <v>14</v>
      </c>
      <c r="L226" s="1190">
        <f t="shared" si="27"/>
        <v>48300</v>
      </c>
      <c r="M226" s="1190">
        <v>13.5</v>
      </c>
      <c r="N226" s="1190">
        <f t="shared" si="28"/>
        <v>46575</v>
      </c>
      <c r="O226" s="1190">
        <v>16</v>
      </c>
      <c r="P226" s="1190">
        <f t="shared" si="29"/>
        <v>55200</v>
      </c>
      <c r="Q226" s="1190">
        <v>14</v>
      </c>
      <c r="R226" s="1190">
        <f t="shared" si="30"/>
        <v>48300</v>
      </c>
      <c r="S226" s="1190">
        <v>20.32</v>
      </c>
      <c r="T226" s="1190">
        <f t="shared" si="31"/>
        <v>70104</v>
      </c>
    </row>
    <row r="227" spans="1:20" ht="15" thickBot="1" x14ac:dyDescent="0.4">
      <c r="A227" s="1187">
        <v>211</v>
      </c>
      <c r="B227" s="1195" t="s">
        <v>3823</v>
      </c>
      <c r="C227" s="1189" t="s">
        <v>3</v>
      </c>
      <c r="D227" s="1191">
        <v>7792</v>
      </c>
      <c r="E227" s="1190">
        <v>18.8</v>
      </c>
      <c r="F227" s="1190">
        <f t="shared" si="24"/>
        <v>146489.60000000001</v>
      </c>
      <c r="G227" s="1190">
        <v>20.88</v>
      </c>
      <c r="H227" s="1190">
        <f t="shared" si="25"/>
        <v>162696.95999999999</v>
      </c>
      <c r="I227" s="1190">
        <v>22</v>
      </c>
      <c r="J227" s="1190">
        <f t="shared" si="26"/>
        <v>171424</v>
      </c>
      <c r="K227" s="1190">
        <v>21</v>
      </c>
      <c r="L227" s="1190">
        <f t="shared" si="27"/>
        <v>163632</v>
      </c>
      <c r="M227" s="1190">
        <v>22</v>
      </c>
      <c r="N227" s="1190">
        <f t="shared" si="28"/>
        <v>171424</v>
      </c>
      <c r="O227" s="1190">
        <v>25</v>
      </c>
      <c r="P227" s="1190">
        <f t="shared" si="29"/>
        <v>194800</v>
      </c>
      <c r="Q227" s="1190">
        <v>22</v>
      </c>
      <c r="R227" s="1190">
        <f t="shared" si="30"/>
        <v>171424</v>
      </c>
      <c r="S227" s="1190">
        <v>26</v>
      </c>
      <c r="T227" s="1190">
        <f t="shared" si="31"/>
        <v>202592</v>
      </c>
    </row>
    <row r="228" spans="1:20" ht="15" thickBot="1" x14ac:dyDescent="0.4">
      <c r="A228" s="1187">
        <v>212</v>
      </c>
      <c r="B228" s="1195" t="s">
        <v>3824</v>
      </c>
      <c r="C228" s="1189" t="s">
        <v>3</v>
      </c>
      <c r="D228" s="1191">
        <v>6400</v>
      </c>
      <c r="E228" s="1190">
        <v>30.6</v>
      </c>
      <c r="F228" s="1190">
        <f t="shared" si="24"/>
        <v>195840</v>
      </c>
      <c r="G228" s="1190">
        <v>33.979999999999997</v>
      </c>
      <c r="H228" s="1190">
        <f t="shared" si="25"/>
        <v>217471.99999999997</v>
      </c>
      <c r="I228" s="1190">
        <v>36</v>
      </c>
      <c r="J228" s="1190">
        <f t="shared" si="26"/>
        <v>230400</v>
      </c>
      <c r="K228" s="1190">
        <v>34</v>
      </c>
      <c r="L228" s="1190">
        <f t="shared" si="27"/>
        <v>217600</v>
      </c>
      <c r="M228" s="1190">
        <v>35</v>
      </c>
      <c r="N228" s="1190">
        <f t="shared" si="28"/>
        <v>224000</v>
      </c>
      <c r="O228" s="1190">
        <v>40</v>
      </c>
      <c r="P228" s="1190">
        <f t="shared" si="29"/>
        <v>256000</v>
      </c>
      <c r="Q228" s="1190">
        <v>36</v>
      </c>
      <c r="R228" s="1190">
        <f t="shared" si="30"/>
        <v>230400</v>
      </c>
      <c r="S228" s="1190">
        <v>29.29</v>
      </c>
      <c r="T228" s="1190">
        <f t="shared" si="31"/>
        <v>187456</v>
      </c>
    </row>
    <row r="229" spans="1:20" ht="21.5" thickBot="1" x14ac:dyDescent="0.4">
      <c r="A229" s="1187">
        <v>213</v>
      </c>
      <c r="B229" s="1195" t="s">
        <v>2716</v>
      </c>
      <c r="C229" s="1189" t="s">
        <v>563</v>
      </c>
      <c r="D229" s="1187">
        <v>103</v>
      </c>
      <c r="E229" s="1190">
        <v>1023</v>
      </c>
      <c r="F229" s="1190">
        <f t="shared" si="24"/>
        <v>105369</v>
      </c>
      <c r="G229" s="1190">
        <v>1136.4000000000001</v>
      </c>
      <c r="H229" s="1190">
        <f t="shared" si="25"/>
        <v>117049.20000000001</v>
      </c>
      <c r="I229" s="1190">
        <v>1200</v>
      </c>
      <c r="J229" s="1190">
        <f t="shared" si="26"/>
        <v>123600</v>
      </c>
      <c r="K229" s="1190">
        <v>1137</v>
      </c>
      <c r="L229" s="1190">
        <f t="shared" si="27"/>
        <v>117111</v>
      </c>
      <c r="M229" s="1190">
        <v>1150</v>
      </c>
      <c r="N229" s="1190">
        <f t="shared" si="28"/>
        <v>118450</v>
      </c>
      <c r="O229" s="1190">
        <v>1350</v>
      </c>
      <c r="P229" s="1190">
        <f t="shared" si="29"/>
        <v>139050</v>
      </c>
      <c r="Q229" s="1190">
        <v>1200</v>
      </c>
      <c r="R229" s="1190">
        <f t="shared" si="30"/>
        <v>123600</v>
      </c>
      <c r="S229" s="1190">
        <v>1036.1099999999999</v>
      </c>
      <c r="T229" s="1190">
        <f t="shared" si="31"/>
        <v>106719.32999999999</v>
      </c>
    </row>
    <row r="230" spans="1:20" ht="21.5" thickBot="1" x14ac:dyDescent="0.4">
      <c r="A230" s="1187">
        <v>214</v>
      </c>
      <c r="B230" s="1195" t="s">
        <v>2717</v>
      </c>
      <c r="C230" s="1189" t="s">
        <v>563</v>
      </c>
      <c r="D230" s="1187">
        <v>6</v>
      </c>
      <c r="E230" s="1190">
        <v>621</v>
      </c>
      <c r="F230" s="1190">
        <f t="shared" si="24"/>
        <v>3726</v>
      </c>
      <c r="G230" s="1190">
        <v>690</v>
      </c>
      <c r="H230" s="1190">
        <f t="shared" si="25"/>
        <v>4140</v>
      </c>
      <c r="I230" s="1190">
        <v>725</v>
      </c>
      <c r="J230" s="1190">
        <f t="shared" si="26"/>
        <v>4350</v>
      </c>
      <c r="K230" s="1190">
        <v>690</v>
      </c>
      <c r="L230" s="1190">
        <f t="shared" si="27"/>
        <v>4140</v>
      </c>
      <c r="M230" s="1190">
        <v>700</v>
      </c>
      <c r="N230" s="1190">
        <f t="shared" si="28"/>
        <v>4200</v>
      </c>
      <c r="O230" s="1190">
        <v>820</v>
      </c>
      <c r="P230" s="1190">
        <f t="shared" si="29"/>
        <v>4920</v>
      </c>
      <c r="Q230" s="1190">
        <v>800</v>
      </c>
      <c r="R230" s="1190">
        <f t="shared" si="30"/>
        <v>4800</v>
      </c>
      <c r="S230" s="1190">
        <v>5733.57</v>
      </c>
      <c r="T230" s="1190">
        <f t="shared" si="31"/>
        <v>34401.42</v>
      </c>
    </row>
    <row r="231" spans="1:20" ht="15" thickBot="1" x14ac:dyDescent="0.4">
      <c r="A231" s="1187" t="s">
        <v>3825</v>
      </c>
      <c r="B231" s="1188" t="s">
        <v>3826</v>
      </c>
      <c r="C231" s="1189" t="s">
        <v>563</v>
      </c>
      <c r="D231" s="1187">
        <v>15</v>
      </c>
      <c r="E231" s="1190">
        <v>1023</v>
      </c>
      <c r="F231" s="1190">
        <f t="shared" si="24"/>
        <v>15345</v>
      </c>
      <c r="G231" s="1190">
        <v>1136.4000000000001</v>
      </c>
      <c r="H231" s="1190">
        <f t="shared" si="25"/>
        <v>17046</v>
      </c>
      <c r="I231" s="1190">
        <v>1200</v>
      </c>
      <c r="J231" s="1190">
        <f t="shared" si="26"/>
        <v>18000</v>
      </c>
      <c r="K231" s="1190">
        <v>1137</v>
      </c>
      <c r="L231" s="1190">
        <f t="shared" si="27"/>
        <v>17055</v>
      </c>
      <c r="M231" s="1190">
        <v>1150</v>
      </c>
      <c r="N231" s="1190">
        <f t="shared" si="28"/>
        <v>17250</v>
      </c>
      <c r="O231" s="1190">
        <v>1400</v>
      </c>
      <c r="P231" s="1190">
        <f t="shared" si="29"/>
        <v>21000</v>
      </c>
      <c r="Q231" s="1190">
        <v>1200</v>
      </c>
      <c r="R231" s="1190">
        <f t="shared" si="30"/>
        <v>18000</v>
      </c>
      <c r="S231" s="1190">
        <v>1351.48</v>
      </c>
      <c r="T231" s="1190">
        <f t="shared" si="31"/>
        <v>20272.2</v>
      </c>
    </row>
    <row r="232" spans="1:20" ht="21.5" thickBot="1" x14ac:dyDescent="0.4">
      <c r="A232" s="1187" t="s">
        <v>3827</v>
      </c>
      <c r="B232" s="1188" t="s">
        <v>3828</v>
      </c>
      <c r="C232" s="1189" t="s">
        <v>563</v>
      </c>
      <c r="D232" s="1187">
        <v>1</v>
      </c>
      <c r="E232" s="1190">
        <v>235</v>
      </c>
      <c r="F232" s="1190">
        <f t="shared" si="24"/>
        <v>235</v>
      </c>
      <c r="G232" s="1190">
        <v>260.39999999999998</v>
      </c>
      <c r="H232" s="1190">
        <f t="shared" si="25"/>
        <v>260.39999999999998</v>
      </c>
      <c r="I232" s="1190">
        <v>275</v>
      </c>
      <c r="J232" s="1190">
        <f t="shared" si="26"/>
        <v>275</v>
      </c>
      <c r="K232" s="1190">
        <v>261</v>
      </c>
      <c r="L232" s="1190">
        <f t="shared" si="27"/>
        <v>261</v>
      </c>
      <c r="M232" s="1190">
        <v>300</v>
      </c>
      <c r="N232" s="1190">
        <f t="shared" si="28"/>
        <v>300</v>
      </c>
      <c r="O232" s="1190">
        <v>300</v>
      </c>
      <c r="P232" s="1190">
        <f t="shared" si="29"/>
        <v>300</v>
      </c>
      <c r="Q232" s="1190">
        <v>275</v>
      </c>
      <c r="R232" s="1190">
        <f t="shared" si="30"/>
        <v>275</v>
      </c>
      <c r="S232" s="1190">
        <v>1474.34</v>
      </c>
      <c r="T232" s="1190">
        <f t="shared" si="31"/>
        <v>1474.34</v>
      </c>
    </row>
    <row r="233" spans="1:20" ht="15" thickBot="1" x14ac:dyDescent="0.4">
      <c r="A233" s="1187" t="s">
        <v>3829</v>
      </c>
      <c r="B233" s="1195" t="s">
        <v>3830</v>
      </c>
      <c r="C233" s="1189" t="s">
        <v>563</v>
      </c>
      <c r="D233" s="1187">
        <v>1</v>
      </c>
      <c r="E233" s="1190">
        <v>1018</v>
      </c>
      <c r="F233" s="1190">
        <f t="shared" si="24"/>
        <v>1018</v>
      </c>
      <c r="G233" s="1190">
        <v>1130.4000000000001</v>
      </c>
      <c r="H233" s="1190">
        <f t="shared" si="25"/>
        <v>1130.4000000000001</v>
      </c>
      <c r="I233" s="1190">
        <v>1200</v>
      </c>
      <c r="J233" s="1190">
        <f t="shared" si="26"/>
        <v>1200</v>
      </c>
      <c r="K233" s="1190">
        <v>1131</v>
      </c>
      <c r="L233" s="1190">
        <f t="shared" si="27"/>
        <v>1131</v>
      </c>
      <c r="M233" s="1190">
        <v>1150</v>
      </c>
      <c r="N233" s="1190">
        <f t="shared" si="28"/>
        <v>1150</v>
      </c>
      <c r="O233" s="1190">
        <v>1400</v>
      </c>
      <c r="P233" s="1190">
        <f t="shared" si="29"/>
        <v>1400</v>
      </c>
      <c r="Q233" s="1190">
        <v>1200</v>
      </c>
      <c r="R233" s="1190">
        <f t="shared" si="30"/>
        <v>1200</v>
      </c>
      <c r="S233" s="1190">
        <v>2457.23</v>
      </c>
      <c r="T233" s="1190">
        <f t="shared" si="31"/>
        <v>2457.23</v>
      </c>
    </row>
    <row r="234" spans="1:20" ht="21.5" thickBot="1" x14ac:dyDescent="0.4">
      <c r="A234" s="1187" t="s">
        <v>3831</v>
      </c>
      <c r="B234" s="1195" t="s">
        <v>3832</v>
      </c>
      <c r="C234" s="1189" t="s">
        <v>563</v>
      </c>
      <c r="D234" s="1187">
        <v>3</v>
      </c>
      <c r="E234" s="1190">
        <v>235</v>
      </c>
      <c r="F234" s="1190">
        <f t="shared" si="24"/>
        <v>705</v>
      </c>
      <c r="G234" s="1190">
        <v>260.39999999999998</v>
      </c>
      <c r="H234" s="1190">
        <f t="shared" si="25"/>
        <v>781.19999999999993</v>
      </c>
      <c r="I234" s="1190">
        <v>275</v>
      </c>
      <c r="J234" s="1190">
        <f t="shared" si="26"/>
        <v>825</v>
      </c>
      <c r="K234" s="1190">
        <v>261</v>
      </c>
      <c r="L234" s="1190">
        <f t="shared" si="27"/>
        <v>783</v>
      </c>
      <c r="M234" s="1190">
        <v>300</v>
      </c>
      <c r="N234" s="1190">
        <f t="shared" si="28"/>
        <v>900</v>
      </c>
      <c r="O234" s="1190">
        <v>310</v>
      </c>
      <c r="P234" s="1190">
        <f t="shared" si="29"/>
        <v>930</v>
      </c>
      <c r="Q234" s="1190">
        <v>300</v>
      </c>
      <c r="R234" s="1190">
        <f t="shared" si="30"/>
        <v>900</v>
      </c>
      <c r="S234" s="1190">
        <v>614.30999999999995</v>
      </c>
      <c r="T234" s="1190">
        <f t="shared" si="31"/>
        <v>1842.9299999999998</v>
      </c>
    </row>
    <row r="235" spans="1:20" ht="15" thickBot="1" x14ac:dyDescent="0.4">
      <c r="A235" s="1187">
        <v>217</v>
      </c>
      <c r="B235" s="1195" t="s">
        <v>3833</v>
      </c>
      <c r="C235" s="1189" t="s">
        <v>563</v>
      </c>
      <c r="D235" s="1187">
        <v>5</v>
      </c>
      <c r="E235" s="1190">
        <v>1863</v>
      </c>
      <c r="F235" s="1190">
        <f t="shared" si="24"/>
        <v>9315</v>
      </c>
      <c r="G235" s="1190">
        <v>2070</v>
      </c>
      <c r="H235" s="1190">
        <f t="shared" si="25"/>
        <v>10350</v>
      </c>
      <c r="I235" s="1190">
        <v>2200</v>
      </c>
      <c r="J235" s="1190">
        <f t="shared" si="26"/>
        <v>11000</v>
      </c>
      <c r="K235" s="1190">
        <v>2070</v>
      </c>
      <c r="L235" s="1190">
        <f t="shared" si="27"/>
        <v>10350</v>
      </c>
      <c r="M235" s="1190">
        <v>2100</v>
      </c>
      <c r="N235" s="1190">
        <f t="shared" si="28"/>
        <v>10500</v>
      </c>
      <c r="O235" s="1190">
        <v>2500</v>
      </c>
      <c r="P235" s="1190">
        <f t="shared" si="29"/>
        <v>12500</v>
      </c>
      <c r="Q235" s="1190">
        <v>2200</v>
      </c>
      <c r="R235" s="1190">
        <f t="shared" si="30"/>
        <v>11000</v>
      </c>
      <c r="S235" s="1190">
        <v>3329.55</v>
      </c>
      <c r="T235" s="1190">
        <f t="shared" si="31"/>
        <v>16647.75</v>
      </c>
    </row>
    <row r="236" spans="1:20" ht="15" thickBot="1" x14ac:dyDescent="0.4">
      <c r="A236" s="1187" t="s">
        <v>3834</v>
      </c>
      <c r="B236" s="1195" t="s">
        <v>2732</v>
      </c>
      <c r="C236" s="1189" t="s">
        <v>563</v>
      </c>
      <c r="D236" s="1187">
        <v>21</v>
      </c>
      <c r="E236" s="1190">
        <v>1912</v>
      </c>
      <c r="F236" s="1190">
        <f t="shared" si="24"/>
        <v>40152</v>
      </c>
      <c r="G236" s="1190">
        <v>2124</v>
      </c>
      <c r="H236" s="1190">
        <f t="shared" si="25"/>
        <v>44604</v>
      </c>
      <c r="I236" s="1190">
        <v>2250</v>
      </c>
      <c r="J236" s="1190">
        <f t="shared" si="26"/>
        <v>47250</v>
      </c>
      <c r="K236" s="1190">
        <v>2124</v>
      </c>
      <c r="L236" s="1190">
        <f t="shared" si="27"/>
        <v>44604</v>
      </c>
      <c r="M236" s="1190">
        <v>2200</v>
      </c>
      <c r="N236" s="1190">
        <f t="shared" si="28"/>
        <v>46200</v>
      </c>
      <c r="O236" s="1190">
        <v>2500</v>
      </c>
      <c r="P236" s="1190">
        <f t="shared" si="29"/>
        <v>52500</v>
      </c>
      <c r="Q236" s="1190">
        <v>2250</v>
      </c>
      <c r="R236" s="1190">
        <f t="shared" si="30"/>
        <v>47250</v>
      </c>
      <c r="S236" s="1190">
        <v>1638.16</v>
      </c>
      <c r="T236" s="1190">
        <f t="shared" si="31"/>
        <v>34401.360000000001</v>
      </c>
    </row>
    <row r="237" spans="1:20" ht="21.5" thickBot="1" x14ac:dyDescent="0.4">
      <c r="A237" s="1187" t="s">
        <v>3835</v>
      </c>
      <c r="B237" s="1195" t="s">
        <v>3836</v>
      </c>
      <c r="C237" s="1189" t="s">
        <v>563</v>
      </c>
      <c r="D237" s="1187">
        <v>4</v>
      </c>
      <c r="E237" s="1190">
        <v>480</v>
      </c>
      <c r="F237" s="1190">
        <f t="shared" si="24"/>
        <v>1920</v>
      </c>
      <c r="G237" s="1190">
        <v>534</v>
      </c>
      <c r="H237" s="1190">
        <f t="shared" si="25"/>
        <v>2136</v>
      </c>
      <c r="I237" s="1190">
        <v>560</v>
      </c>
      <c r="J237" s="1190">
        <f t="shared" si="26"/>
        <v>2240</v>
      </c>
      <c r="K237" s="1190">
        <v>534</v>
      </c>
      <c r="L237" s="1190">
        <f t="shared" si="27"/>
        <v>2136</v>
      </c>
      <c r="M237" s="1190">
        <v>550</v>
      </c>
      <c r="N237" s="1190">
        <f t="shared" si="28"/>
        <v>2200</v>
      </c>
      <c r="O237" s="1190">
        <v>630</v>
      </c>
      <c r="P237" s="1190">
        <f t="shared" si="29"/>
        <v>2520</v>
      </c>
      <c r="Q237" s="1190">
        <v>600</v>
      </c>
      <c r="R237" s="1190">
        <f t="shared" si="30"/>
        <v>2400</v>
      </c>
      <c r="S237" s="1190">
        <v>629.66999999999996</v>
      </c>
      <c r="T237" s="1190">
        <f t="shared" si="31"/>
        <v>2518.6799999999998</v>
      </c>
    </row>
    <row r="238" spans="1:20" ht="15" thickBot="1" x14ac:dyDescent="0.4">
      <c r="A238" s="1187" t="s">
        <v>3837</v>
      </c>
      <c r="B238" s="1518" t="s">
        <v>2733</v>
      </c>
      <c r="C238" s="1519" t="s">
        <v>563</v>
      </c>
      <c r="D238" s="1520">
        <v>22</v>
      </c>
      <c r="E238" s="1190">
        <v>1525</v>
      </c>
      <c r="F238" s="1190">
        <f t="shared" si="24"/>
        <v>33550</v>
      </c>
      <c r="G238" s="1190">
        <v>1692</v>
      </c>
      <c r="H238" s="1190">
        <f t="shared" si="25"/>
        <v>37224</v>
      </c>
      <c r="I238" s="1190">
        <v>1800</v>
      </c>
      <c r="J238" s="1190">
        <f t="shared" si="26"/>
        <v>39600</v>
      </c>
      <c r="K238" s="1190">
        <v>1692</v>
      </c>
      <c r="L238" s="1190">
        <f t="shared" si="27"/>
        <v>37224</v>
      </c>
      <c r="M238" s="1190">
        <v>1900</v>
      </c>
      <c r="N238" s="1190">
        <f t="shared" si="28"/>
        <v>41800</v>
      </c>
      <c r="O238" s="1190">
        <v>2000</v>
      </c>
      <c r="P238" s="1190">
        <f t="shared" si="29"/>
        <v>44000</v>
      </c>
      <c r="Q238" s="1190">
        <v>1800</v>
      </c>
      <c r="R238" s="1190">
        <f t="shared" si="30"/>
        <v>39600</v>
      </c>
      <c r="S238" s="1190">
        <v>1275.19</v>
      </c>
      <c r="T238" s="1190">
        <f t="shared" si="31"/>
        <v>28054.18</v>
      </c>
    </row>
    <row r="239" spans="1:20" ht="21.5" thickBot="1" x14ac:dyDescent="0.4">
      <c r="A239" s="1187" t="s">
        <v>3838</v>
      </c>
      <c r="B239" s="1521" t="s">
        <v>3839</v>
      </c>
      <c r="C239" s="1522" t="s">
        <v>563</v>
      </c>
      <c r="D239" s="1520">
        <v>4</v>
      </c>
      <c r="E239" s="1190">
        <v>400</v>
      </c>
      <c r="F239" s="1190">
        <f t="shared" si="24"/>
        <v>1600</v>
      </c>
      <c r="G239" s="1190">
        <v>444</v>
      </c>
      <c r="H239" s="1190">
        <f t="shared" si="25"/>
        <v>1776</v>
      </c>
      <c r="I239" s="1190">
        <v>475</v>
      </c>
      <c r="J239" s="1190">
        <f t="shared" si="26"/>
        <v>1900</v>
      </c>
      <c r="K239" s="1190">
        <v>444</v>
      </c>
      <c r="L239" s="1190">
        <f t="shared" si="27"/>
        <v>1776</v>
      </c>
      <c r="M239" s="1190">
        <v>450</v>
      </c>
      <c r="N239" s="1190">
        <f t="shared" si="28"/>
        <v>1800</v>
      </c>
      <c r="O239" s="1190">
        <v>530</v>
      </c>
      <c r="P239" s="1190">
        <f t="shared" si="29"/>
        <v>2120</v>
      </c>
      <c r="Q239" s="1190">
        <v>8625</v>
      </c>
      <c r="R239" s="1190">
        <f t="shared" si="30"/>
        <v>34500</v>
      </c>
      <c r="S239" s="1190">
        <v>293.95999999999998</v>
      </c>
      <c r="T239" s="1190">
        <f t="shared" si="31"/>
        <v>1175.8399999999999</v>
      </c>
    </row>
    <row r="240" spans="1:20" ht="15" thickBot="1" x14ac:dyDescent="0.4">
      <c r="A240" s="1187">
        <v>220</v>
      </c>
      <c r="B240" s="1200" t="s">
        <v>3840</v>
      </c>
      <c r="C240" s="1523" t="s">
        <v>563</v>
      </c>
      <c r="D240" s="1520">
        <v>16</v>
      </c>
      <c r="E240" s="1190">
        <v>2655</v>
      </c>
      <c r="F240" s="1190">
        <f t="shared" si="24"/>
        <v>42480</v>
      </c>
      <c r="G240" s="1190">
        <v>2950.8</v>
      </c>
      <c r="H240" s="1190">
        <f t="shared" si="25"/>
        <v>47212.800000000003</v>
      </c>
      <c r="I240" s="1190">
        <v>3100</v>
      </c>
      <c r="J240" s="1190">
        <f t="shared" si="26"/>
        <v>49600</v>
      </c>
      <c r="K240" s="1190">
        <v>2951</v>
      </c>
      <c r="L240" s="1190">
        <f t="shared" si="27"/>
        <v>47216</v>
      </c>
      <c r="M240" s="1190">
        <v>3000</v>
      </c>
      <c r="N240" s="1190">
        <f t="shared" si="28"/>
        <v>48000</v>
      </c>
      <c r="O240" s="1190">
        <v>3500</v>
      </c>
      <c r="P240" s="1190">
        <f t="shared" si="29"/>
        <v>56000</v>
      </c>
      <c r="Q240" s="1190">
        <v>3100</v>
      </c>
      <c r="R240" s="1190">
        <f t="shared" si="30"/>
        <v>49600</v>
      </c>
      <c r="S240" s="1190">
        <v>4051.72</v>
      </c>
      <c r="T240" s="1190">
        <f t="shared" si="31"/>
        <v>64827.519999999997</v>
      </c>
    </row>
    <row r="241" spans="1:20" ht="15" thickBot="1" x14ac:dyDescent="0.4">
      <c r="A241" s="1187">
        <v>221</v>
      </c>
      <c r="B241" s="1195" t="s">
        <v>2735</v>
      </c>
      <c r="C241" s="1189" t="s">
        <v>563</v>
      </c>
      <c r="D241" s="1520">
        <v>16</v>
      </c>
      <c r="E241" s="1190">
        <v>405</v>
      </c>
      <c r="F241" s="1190">
        <f t="shared" si="24"/>
        <v>6480</v>
      </c>
      <c r="G241" s="1190">
        <v>450</v>
      </c>
      <c r="H241" s="1190">
        <f t="shared" si="25"/>
        <v>7200</v>
      </c>
      <c r="I241" s="1190">
        <v>480</v>
      </c>
      <c r="J241" s="1190">
        <f t="shared" si="26"/>
        <v>7680</v>
      </c>
      <c r="K241" s="1190">
        <v>450</v>
      </c>
      <c r="L241" s="1190">
        <f t="shared" si="27"/>
        <v>7200</v>
      </c>
      <c r="M241" s="1190">
        <v>500</v>
      </c>
      <c r="N241" s="1190">
        <f t="shared" si="28"/>
        <v>8000</v>
      </c>
      <c r="O241" s="1190">
        <v>540</v>
      </c>
      <c r="P241" s="1190">
        <f t="shared" si="29"/>
        <v>8640</v>
      </c>
      <c r="Q241" s="1190">
        <v>475</v>
      </c>
      <c r="R241" s="1190">
        <f t="shared" si="30"/>
        <v>7600</v>
      </c>
      <c r="S241" s="1190">
        <v>339.65</v>
      </c>
      <c r="T241" s="1190">
        <f t="shared" si="31"/>
        <v>5434.4</v>
      </c>
    </row>
    <row r="242" spans="1:20" ht="15" thickBot="1" x14ac:dyDescent="0.4">
      <c r="A242" s="1187">
        <v>222</v>
      </c>
      <c r="B242" s="1195" t="s">
        <v>3841</v>
      </c>
      <c r="C242" s="1189" t="s">
        <v>563</v>
      </c>
      <c r="D242" s="1520">
        <v>129</v>
      </c>
      <c r="E242" s="1190">
        <v>9.6999999999999993</v>
      </c>
      <c r="F242" s="1190">
        <f t="shared" si="24"/>
        <v>1251.3</v>
      </c>
      <c r="G242" s="1190">
        <v>10.8</v>
      </c>
      <c r="H242" s="1190">
        <f t="shared" si="25"/>
        <v>1393.2</v>
      </c>
      <c r="I242" s="1190">
        <v>12</v>
      </c>
      <c r="J242" s="1190">
        <f t="shared" si="26"/>
        <v>1548</v>
      </c>
      <c r="K242" s="1190">
        <v>11</v>
      </c>
      <c r="L242" s="1190">
        <f t="shared" si="27"/>
        <v>1419</v>
      </c>
      <c r="M242" s="1190">
        <v>12</v>
      </c>
      <c r="N242" s="1190">
        <f t="shared" si="28"/>
        <v>1548</v>
      </c>
      <c r="O242" s="1190">
        <v>13</v>
      </c>
      <c r="P242" s="1190">
        <f t="shared" si="29"/>
        <v>1677</v>
      </c>
      <c r="Q242" s="1190">
        <v>12</v>
      </c>
      <c r="R242" s="1190">
        <f t="shared" si="30"/>
        <v>1548</v>
      </c>
      <c r="S242" s="1190">
        <v>46.2</v>
      </c>
      <c r="T242" s="1190">
        <f t="shared" si="31"/>
        <v>5959.8</v>
      </c>
    </row>
    <row r="243" spans="1:20" ht="15" thickBot="1" x14ac:dyDescent="0.4">
      <c r="A243" s="1187">
        <v>223</v>
      </c>
      <c r="B243" s="1195" t="s">
        <v>2198</v>
      </c>
      <c r="C243" s="1192" t="s">
        <v>563</v>
      </c>
      <c r="D243" s="1524">
        <v>2</v>
      </c>
      <c r="E243" s="1190">
        <v>9140</v>
      </c>
      <c r="F243" s="1190">
        <f t="shared" si="24"/>
        <v>18280</v>
      </c>
      <c r="G243" s="1190">
        <v>10150.799999999999</v>
      </c>
      <c r="H243" s="1190">
        <f t="shared" si="25"/>
        <v>20301.599999999999</v>
      </c>
      <c r="I243" s="1190">
        <v>11000</v>
      </c>
      <c r="J243" s="1190">
        <f t="shared" si="26"/>
        <v>22000</v>
      </c>
      <c r="K243" s="1190">
        <v>10151</v>
      </c>
      <c r="L243" s="1190">
        <f t="shared" si="27"/>
        <v>20302</v>
      </c>
      <c r="M243" s="1190">
        <v>10500</v>
      </c>
      <c r="N243" s="1190">
        <f t="shared" si="28"/>
        <v>21000</v>
      </c>
      <c r="O243" s="1190">
        <v>12000</v>
      </c>
      <c r="P243" s="1190">
        <f t="shared" si="29"/>
        <v>24000</v>
      </c>
      <c r="Q243" s="1190">
        <v>11000</v>
      </c>
      <c r="R243" s="1190">
        <f t="shared" si="30"/>
        <v>22000</v>
      </c>
      <c r="S243" s="1190">
        <v>1535.77</v>
      </c>
      <c r="T243" s="1190">
        <f t="shared" si="31"/>
        <v>3071.54</v>
      </c>
    </row>
    <row r="244" spans="1:20" ht="21.5" thickBot="1" x14ac:dyDescent="0.4">
      <c r="A244" s="1187">
        <v>224</v>
      </c>
      <c r="B244" s="1188" t="s">
        <v>2741</v>
      </c>
      <c r="C244" s="1192" t="s">
        <v>563</v>
      </c>
      <c r="D244" s="1524">
        <v>41</v>
      </c>
      <c r="E244" s="1190">
        <v>212</v>
      </c>
      <c r="F244" s="1190">
        <f t="shared" si="24"/>
        <v>8692</v>
      </c>
      <c r="G244" s="1190">
        <v>236.4</v>
      </c>
      <c r="H244" s="1190">
        <f t="shared" si="25"/>
        <v>9692.4</v>
      </c>
      <c r="I244" s="1190">
        <v>250</v>
      </c>
      <c r="J244" s="1190">
        <f t="shared" si="26"/>
        <v>10250</v>
      </c>
      <c r="K244" s="1190">
        <v>237</v>
      </c>
      <c r="L244" s="1190">
        <f t="shared" si="27"/>
        <v>9717</v>
      </c>
      <c r="M244" s="1190">
        <v>240</v>
      </c>
      <c r="N244" s="1190">
        <f t="shared" si="28"/>
        <v>9840</v>
      </c>
      <c r="O244" s="1190">
        <v>280</v>
      </c>
      <c r="P244" s="1190">
        <f t="shared" si="29"/>
        <v>11480</v>
      </c>
      <c r="Q244" s="1190">
        <v>250</v>
      </c>
      <c r="R244" s="1190">
        <f t="shared" si="30"/>
        <v>10250</v>
      </c>
      <c r="S244" s="1190">
        <v>642.89</v>
      </c>
      <c r="T244" s="1190">
        <f t="shared" si="31"/>
        <v>26358.489999999998</v>
      </c>
    </row>
    <row r="245" spans="1:20" ht="21.5" thickBot="1" x14ac:dyDescent="0.4">
      <c r="A245" s="1187">
        <v>225</v>
      </c>
      <c r="B245" s="1188" t="s">
        <v>2742</v>
      </c>
      <c r="C245" s="1189" t="s">
        <v>563</v>
      </c>
      <c r="D245" s="1187">
        <v>68</v>
      </c>
      <c r="E245" s="1190">
        <v>230</v>
      </c>
      <c r="F245" s="1190">
        <f t="shared" si="24"/>
        <v>15640</v>
      </c>
      <c r="G245" s="1190">
        <v>254.4</v>
      </c>
      <c r="H245" s="1190">
        <f t="shared" si="25"/>
        <v>17299.2</v>
      </c>
      <c r="I245" s="1190">
        <v>265</v>
      </c>
      <c r="J245" s="1190">
        <f t="shared" si="26"/>
        <v>18020</v>
      </c>
      <c r="K245" s="1190">
        <v>255</v>
      </c>
      <c r="L245" s="1190">
        <f t="shared" si="27"/>
        <v>17340</v>
      </c>
      <c r="M245" s="1190">
        <v>260</v>
      </c>
      <c r="N245" s="1190">
        <f t="shared" si="28"/>
        <v>17680</v>
      </c>
      <c r="O245" s="1190">
        <v>300</v>
      </c>
      <c r="P245" s="1190">
        <f t="shared" si="29"/>
        <v>20400</v>
      </c>
      <c r="Q245" s="1190">
        <v>275</v>
      </c>
      <c r="R245" s="1190">
        <f t="shared" si="30"/>
        <v>18700</v>
      </c>
      <c r="S245" s="1190">
        <v>442.67</v>
      </c>
      <c r="T245" s="1190">
        <f t="shared" si="31"/>
        <v>30101.56</v>
      </c>
    </row>
    <row r="246" spans="1:20" ht="16" thickBot="1" x14ac:dyDescent="0.4">
      <c r="A246" s="2056" t="s">
        <v>1524</v>
      </c>
      <c r="B246" s="2057"/>
      <c r="C246" s="2057"/>
      <c r="D246" s="2057"/>
      <c r="E246" s="1193"/>
      <c r="F246" s="1190">
        <f t="shared" si="24"/>
        <v>0</v>
      </c>
      <c r="G246" s="1193"/>
      <c r="H246" s="1190">
        <f t="shared" si="25"/>
        <v>0</v>
      </c>
      <c r="I246" s="1193"/>
      <c r="J246" s="1190">
        <f t="shared" si="26"/>
        <v>0</v>
      </c>
      <c r="K246" s="1193"/>
      <c r="L246" s="1190">
        <f t="shared" si="27"/>
        <v>0</v>
      </c>
      <c r="M246" s="1193"/>
      <c r="N246" s="1190">
        <f t="shared" si="28"/>
        <v>0</v>
      </c>
      <c r="O246" s="1193"/>
      <c r="P246" s="1190">
        <f t="shared" si="29"/>
        <v>0</v>
      </c>
      <c r="Q246" s="1193"/>
      <c r="R246" s="1190">
        <f t="shared" si="30"/>
        <v>0</v>
      </c>
      <c r="S246" s="1193"/>
      <c r="T246" s="1190">
        <f t="shared" si="31"/>
        <v>0</v>
      </c>
    </row>
    <row r="247" spans="1:20" ht="15" thickBot="1" x14ac:dyDescent="0.4">
      <c r="A247" s="1187">
        <v>227</v>
      </c>
      <c r="B247" s="1188" t="s">
        <v>3842</v>
      </c>
      <c r="C247" s="1192" t="s">
        <v>563</v>
      </c>
      <c r="D247" s="1192">
        <v>1</v>
      </c>
      <c r="E247" s="1190">
        <v>2675</v>
      </c>
      <c r="F247" s="1190">
        <f t="shared" si="24"/>
        <v>2675</v>
      </c>
      <c r="G247" s="1190">
        <v>2968.8</v>
      </c>
      <c r="H247" s="1190">
        <f t="shared" si="25"/>
        <v>2968.8</v>
      </c>
      <c r="I247" s="1190">
        <v>3100</v>
      </c>
      <c r="J247" s="1190">
        <f t="shared" si="26"/>
        <v>3100</v>
      </c>
      <c r="K247" s="1190">
        <v>3000</v>
      </c>
      <c r="L247" s="1190">
        <f t="shared" si="27"/>
        <v>3000</v>
      </c>
      <c r="M247" s="1190">
        <v>3000</v>
      </c>
      <c r="N247" s="1190">
        <f t="shared" si="28"/>
        <v>3000</v>
      </c>
      <c r="O247" s="1190">
        <v>3500</v>
      </c>
      <c r="P247" s="1190">
        <f t="shared" si="29"/>
        <v>3500</v>
      </c>
      <c r="Q247" s="1190">
        <v>3200</v>
      </c>
      <c r="R247" s="1190">
        <f t="shared" si="30"/>
        <v>3200</v>
      </c>
      <c r="S247" s="1190">
        <v>6265.94</v>
      </c>
      <c r="T247" s="1190">
        <f t="shared" si="31"/>
        <v>6265.94</v>
      </c>
    </row>
    <row r="248" spans="1:20" ht="21.5" thickBot="1" x14ac:dyDescent="0.4">
      <c r="A248" s="1187">
        <v>228</v>
      </c>
      <c r="B248" s="1188" t="s">
        <v>3843</v>
      </c>
      <c r="C248" s="1192" t="s">
        <v>3</v>
      </c>
      <c r="D248" s="1192">
        <v>600</v>
      </c>
      <c r="E248" s="1190">
        <v>30</v>
      </c>
      <c r="F248" s="1190">
        <f t="shared" si="24"/>
        <v>18000</v>
      </c>
      <c r="G248" s="1190">
        <v>32.57</v>
      </c>
      <c r="H248" s="1190">
        <f t="shared" si="25"/>
        <v>19542</v>
      </c>
      <c r="I248" s="1190">
        <v>34</v>
      </c>
      <c r="J248" s="1190">
        <f t="shared" si="26"/>
        <v>20400</v>
      </c>
      <c r="K248" s="1190">
        <v>33</v>
      </c>
      <c r="L248" s="1190">
        <f t="shared" si="27"/>
        <v>19800</v>
      </c>
      <c r="M248" s="1190">
        <v>35</v>
      </c>
      <c r="N248" s="1190">
        <f t="shared" si="28"/>
        <v>21000</v>
      </c>
      <c r="O248" s="1190">
        <v>40</v>
      </c>
      <c r="P248" s="1190">
        <f t="shared" si="29"/>
        <v>24000</v>
      </c>
      <c r="Q248" s="1190">
        <v>35</v>
      </c>
      <c r="R248" s="1190">
        <f t="shared" si="30"/>
        <v>21000</v>
      </c>
      <c r="S248" s="1190">
        <v>70.97</v>
      </c>
      <c r="T248" s="1190">
        <f t="shared" si="31"/>
        <v>42582</v>
      </c>
    </row>
    <row r="249" spans="1:20" ht="15" thickBot="1" x14ac:dyDescent="0.4">
      <c r="A249" s="1187">
        <v>229</v>
      </c>
      <c r="B249" s="1188" t="s">
        <v>3844</v>
      </c>
      <c r="C249" s="1192" t="s">
        <v>11</v>
      </c>
      <c r="D249" s="1192">
        <v>1</v>
      </c>
      <c r="E249" s="1190">
        <v>24500</v>
      </c>
      <c r="F249" s="1190">
        <f t="shared" si="24"/>
        <v>24500</v>
      </c>
      <c r="G249" s="1190">
        <v>35000</v>
      </c>
      <c r="H249" s="1190">
        <f t="shared" si="25"/>
        <v>35000</v>
      </c>
      <c r="I249" s="1190">
        <v>3000</v>
      </c>
      <c r="J249" s="1190">
        <f t="shared" si="26"/>
        <v>3000</v>
      </c>
      <c r="K249" s="1190">
        <v>29000</v>
      </c>
      <c r="L249" s="1190">
        <f t="shared" si="27"/>
        <v>29000</v>
      </c>
      <c r="M249" s="1190">
        <v>50000</v>
      </c>
      <c r="N249" s="1190">
        <f t="shared" si="28"/>
        <v>50000</v>
      </c>
      <c r="O249" s="1190">
        <v>29000</v>
      </c>
      <c r="P249" s="1190">
        <f t="shared" si="29"/>
        <v>29000</v>
      </c>
      <c r="Q249" s="1190">
        <v>25000</v>
      </c>
      <c r="R249" s="1190">
        <f t="shared" si="30"/>
        <v>25000</v>
      </c>
      <c r="S249" s="1190">
        <v>24572.33</v>
      </c>
      <c r="T249" s="1190">
        <f t="shared" si="31"/>
        <v>24572.33</v>
      </c>
    </row>
    <row r="250" spans="1:20" ht="15" thickBot="1" x14ac:dyDescent="0.4">
      <c r="A250" s="1187">
        <v>230</v>
      </c>
      <c r="B250" s="1188" t="s">
        <v>3845</v>
      </c>
      <c r="C250" s="1192" t="s">
        <v>3</v>
      </c>
      <c r="D250" s="1192">
        <v>200</v>
      </c>
      <c r="E250" s="1190">
        <v>14.7</v>
      </c>
      <c r="F250" s="1190">
        <f t="shared" si="24"/>
        <v>2940</v>
      </c>
      <c r="G250" s="1190">
        <v>16.260000000000002</v>
      </c>
      <c r="H250" s="1190">
        <f t="shared" si="25"/>
        <v>3252.0000000000005</v>
      </c>
      <c r="I250" s="1190">
        <v>17</v>
      </c>
      <c r="J250" s="1190">
        <f t="shared" si="26"/>
        <v>3400</v>
      </c>
      <c r="K250" s="1190">
        <v>17</v>
      </c>
      <c r="L250" s="1190">
        <f t="shared" si="27"/>
        <v>3400</v>
      </c>
      <c r="M250" s="1190">
        <v>17</v>
      </c>
      <c r="N250" s="1190">
        <f t="shared" si="28"/>
        <v>3400</v>
      </c>
      <c r="O250" s="1190">
        <v>20</v>
      </c>
      <c r="P250" s="1190">
        <f t="shared" si="29"/>
        <v>4000</v>
      </c>
      <c r="Q250" s="1190">
        <v>17</v>
      </c>
      <c r="R250" s="1190">
        <f t="shared" si="30"/>
        <v>3400</v>
      </c>
      <c r="S250" s="1190">
        <v>80.599999999999994</v>
      </c>
      <c r="T250" s="1190">
        <f t="shared" si="31"/>
        <v>16119.999999999998</v>
      </c>
    </row>
    <row r="251" spans="1:20" ht="15" thickBot="1" x14ac:dyDescent="0.4">
      <c r="A251" s="1187">
        <v>231</v>
      </c>
      <c r="B251" s="1188" t="s">
        <v>3846</v>
      </c>
      <c r="C251" s="1192" t="s">
        <v>3</v>
      </c>
      <c r="D251" s="1192">
        <v>300</v>
      </c>
      <c r="E251" s="1190">
        <v>4</v>
      </c>
      <c r="F251" s="1190">
        <f t="shared" si="24"/>
        <v>1200</v>
      </c>
      <c r="G251" s="1190">
        <v>4.45</v>
      </c>
      <c r="H251" s="1190">
        <f t="shared" si="25"/>
        <v>1335</v>
      </c>
      <c r="I251" s="1190">
        <v>4.5999999999999996</v>
      </c>
      <c r="J251" s="1190">
        <f t="shared" si="26"/>
        <v>1380</v>
      </c>
      <c r="K251" s="1190">
        <v>5</v>
      </c>
      <c r="L251" s="1190">
        <f t="shared" si="27"/>
        <v>1500</v>
      </c>
      <c r="M251" s="1190">
        <v>5</v>
      </c>
      <c r="N251" s="1190">
        <f t="shared" si="28"/>
        <v>1500</v>
      </c>
      <c r="O251" s="1190">
        <v>5</v>
      </c>
      <c r="P251" s="1190">
        <f t="shared" si="29"/>
        <v>1500</v>
      </c>
      <c r="Q251" s="1190">
        <v>5</v>
      </c>
      <c r="R251" s="1190">
        <f t="shared" si="30"/>
        <v>1500</v>
      </c>
      <c r="S251" s="1190">
        <v>16.36</v>
      </c>
      <c r="T251" s="1190">
        <f t="shared" si="31"/>
        <v>4908</v>
      </c>
    </row>
    <row r="252" spans="1:20" ht="15" thickBot="1" x14ac:dyDescent="0.4">
      <c r="A252" s="1187">
        <v>232</v>
      </c>
      <c r="B252" s="1188" t="s">
        <v>3847</v>
      </c>
      <c r="C252" s="1192" t="s">
        <v>3</v>
      </c>
      <c r="D252" s="1192">
        <v>100</v>
      </c>
      <c r="E252" s="1190">
        <v>1.6</v>
      </c>
      <c r="F252" s="1190">
        <f t="shared" si="24"/>
        <v>160</v>
      </c>
      <c r="G252" s="1190">
        <v>1.76</v>
      </c>
      <c r="H252" s="1190">
        <f t="shared" si="25"/>
        <v>176</v>
      </c>
      <c r="I252" s="1190">
        <v>1.8</v>
      </c>
      <c r="J252" s="1190">
        <f t="shared" si="26"/>
        <v>180</v>
      </c>
      <c r="K252" s="1190">
        <v>2</v>
      </c>
      <c r="L252" s="1190">
        <f t="shared" si="27"/>
        <v>200</v>
      </c>
      <c r="M252" s="1190">
        <v>2</v>
      </c>
      <c r="N252" s="1190">
        <f t="shared" si="28"/>
        <v>200</v>
      </c>
      <c r="O252" s="1190">
        <v>2</v>
      </c>
      <c r="P252" s="1190">
        <f t="shared" si="29"/>
        <v>200</v>
      </c>
      <c r="Q252" s="1190">
        <v>2</v>
      </c>
      <c r="R252" s="1190">
        <f t="shared" si="30"/>
        <v>200</v>
      </c>
      <c r="S252" s="1190">
        <v>49.14</v>
      </c>
      <c r="T252" s="1190">
        <f t="shared" si="31"/>
        <v>4914</v>
      </c>
    </row>
    <row r="253" spans="1:20" ht="15" thickBot="1" x14ac:dyDescent="0.4">
      <c r="A253" s="1187">
        <v>233</v>
      </c>
      <c r="B253" s="1188" t="s">
        <v>3848</v>
      </c>
      <c r="C253" s="1192" t="s">
        <v>3</v>
      </c>
      <c r="D253" s="1192">
        <v>60</v>
      </c>
      <c r="E253" s="1190">
        <v>1.85</v>
      </c>
      <c r="F253" s="1190">
        <f t="shared" si="24"/>
        <v>111</v>
      </c>
      <c r="G253" s="1190">
        <v>2.04</v>
      </c>
      <c r="H253" s="1190">
        <f t="shared" si="25"/>
        <v>122.4</v>
      </c>
      <c r="I253" s="1190">
        <v>2.2000000000000002</v>
      </c>
      <c r="J253" s="1190">
        <f t="shared" si="26"/>
        <v>132</v>
      </c>
      <c r="K253" s="1190">
        <v>2</v>
      </c>
      <c r="L253" s="1190">
        <f t="shared" si="27"/>
        <v>120</v>
      </c>
      <c r="M253" s="1190">
        <v>2.1</v>
      </c>
      <c r="N253" s="1190">
        <f t="shared" si="28"/>
        <v>126</v>
      </c>
      <c r="O253" s="1190">
        <v>2</v>
      </c>
      <c r="P253" s="1190">
        <f t="shared" si="29"/>
        <v>120</v>
      </c>
      <c r="Q253" s="1190">
        <v>2</v>
      </c>
      <c r="R253" s="1190">
        <f t="shared" si="30"/>
        <v>120</v>
      </c>
      <c r="S253" s="1190">
        <v>106.48</v>
      </c>
      <c r="T253" s="1190">
        <f t="shared" si="31"/>
        <v>6388.8</v>
      </c>
    </row>
    <row r="254" spans="1:20" ht="16" thickBot="1" x14ac:dyDescent="0.4">
      <c r="A254" s="2056" t="s">
        <v>285</v>
      </c>
      <c r="B254" s="2057"/>
      <c r="C254" s="2057"/>
      <c r="D254" s="2057"/>
      <c r="E254" s="1193"/>
      <c r="F254" s="1190">
        <f t="shared" si="24"/>
        <v>0</v>
      </c>
      <c r="G254" s="1193"/>
      <c r="H254" s="1190">
        <f t="shared" si="25"/>
        <v>0</v>
      </c>
      <c r="I254" s="1193"/>
      <c r="J254" s="1190">
        <f t="shared" si="26"/>
        <v>0</v>
      </c>
      <c r="K254" s="1193"/>
      <c r="L254" s="1190">
        <f t="shared" si="27"/>
        <v>0</v>
      </c>
      <c r="M254" s="1193"/>
      <c r="N254" s="1190">
        <f t="shared" si="28"/>
        <v>0</v>
      </c>
      <c r="O254" s="1193"/>
      <c r="P254" s="1190">
        <f t="shared" si="29"/>
        <v>0</v>
      </c>
      <c r="Q254" s="1193"/>
      <c r="R254" s="1190">
        <f t="shared" si="30"/>
        <v>0</v>
      </c>
      <c r="S254" s="1193"/>
      <c r="T254" s="1190">
        <f t="shared" si="31"/>
        <v>0</v>
      </c>
    </row>
    <row r="255" spans="1:20" ht="21.5" thickBot="1" x14ac:dyDescent="0.4">
      <c r="A255" s="1187">
        <v>234</v>
      </c>
      <c r="B255" s="1188" t="s">
        <v>3849</v>
      </c>
      <c r="C255" s="1192" t="s">
        <v>11</v>
      </c>
      <c r="D255" s="1192">
        <v>1</v>
      </c>
      <c r="E255" s="1190">
        <v>320000</v>
      </c>
      <c r="F255" s="1190">
        <f t="shared" si="24"/>
        <v>320000</v>
      </c>
      <c r="G255" s="1190">
        <v>380000</v>
      </c>
      <c r="H255" s="1190">
        <f t="shared" si="25"/>
        <v>380000</v>
      </c>
      <c r="I255" s="1190">
        <v>485000</v>
      </c>
      <c r="J255" s="1190">
        <f t="shared" si="26"/>
        <v>485000</v>
      </c>
      <c r="K255" s="1190">
        <v>523831</v>
      </c>
      <c r="L255" s="1190">
        <f t="shared" si="27"/>
        <v>523831</v>
      </c>
      <c r="M255" s="1190">
        <v>425000</v>
      </c>
      <c r="N255" s="1190">
        <f t="shared" si="28"/>
        <v>425000</v>
      </c>
      <c r="O255" s="1190">
        <v>450000</v>
      </c>
      <c r="P255" s="1190">
        <f t="shared" si="29"/>
        <v>450000</v>
      </c>
      <c r="Q255" s="1190">
        <v>750000</v>
      </c>
      <c r="R255" s="1190">
        <f t="shared" si="30"/>
        <v>750000</v>
      </c>
      <c r="S255" s="1190">
        <v>156280.01</v>
      </c>
      <c r="T255" s="1190">
        <f t="shared" si="31"/>
        <v>156280.01</v>
      </c>
    </row>
    <row r="256" spans="1:20" ht="15" thickBot="1" x14ac:dyDescent="0.4">
      <c r="A256" s="1187">
        <v>235</v>
      </c>
      <c r="B256" s="1188" t="s">
        <v>3850</v>
      </c>
      <c r="C256" s="1192" t="s">
        <v>11</v>
      </c>
      <c r="D256" s="1192">
        <v>1</v>
      </c>
      <c r="E256" s="1190">
        <v>33000</v>
      </c>
      <c r="F256" s="1190">
        <f t="shared" si="24"/>
        <v>33000</v>
      </c>
      <c r="G256" s="1190">
        <v>37000</v>
      </c>
      <c r="H256" s="1190">
        <f t="shared" si="25"/>
        <v>37000</v>
      </c>
      <c r="I256" s="1190">
        <v>38500</v>
      </c>
      <c r="J256" s="1190">
        <f t="shared" si="26"/>
        <v>38500</v>
      </c>
      <c r="K256" s="1190">
        <v>36600</v>
      </c>
      <c r="L256" s="1190">
        <f t="shared" si="27"/>
        <v>36600</v>
      </c>
      <c r="M256" s="1190">
        <v>38000</v>
      </c>
      <c r="N256" s="1190">
        <f t="shared" si="28"/>
        <v>38000</v>
      </c>
      <c r="O256" s="1190">
        <v>42000</v>
      </c>
      <c r="P256" s="1190">
        <f t="shared" si="29"/>
        <v>42000</v>
      </c>
      <c r="Q256" s="1190">
        <v>40000</v>
      </c>
      <c r="R256" s="1190">
        <f t="shared" si="30"/>
        <v>40000</v>
      </c>
      <c r="S256" s="1190">
        <v>72488.36</v>
      </c>
      <c r="T256" s="1190">
        <f t="shared" si="31"/>
        <v>72488.36</v>
      </c>
    </row>
    <row r="257" spans="1:20" ht="15" thickBot="1" x14ac:dyDescent="0.4">
      <c r="A257" s="1187">
        <v>236</v>
      </c>
      <c r="B257" s="1188" t="s">
        <v>3851</v>
      </c>
      <c r="C257" s="1192" t="s">
        <v>11</v>
      </c>
      <c r="D257" s="1192">
        <v>1</v>
      </c>
      <c r="E257" s="1190">
        <v>100000</v>
      </c>
      <c r="F257" s="1190">
        <f t="shared" si="24"/>
        <v>100000</v>
      </c>
      <c r="G257" s="1190">
        <v>99900</v>
      </c>
      <c r="H257" s="1190">
        <f t="shared" si="25"/>
        <v>99900</v>
      </c>
      <c r="I257" s="1190">
        <v>102300</v>
      </c>
      <c r="J257" s="1190">
        <f t="shared" si="26"/>
        <v>102300</v>
      </c>
      <c r="K257" s="1190">
        <v>97500</v>
      </c>
      <c r="L257" s="1190">
        <f t="shared" si="27"/>
        <v>97500</v>
      </c>
      <c r="M257" s="1190">
        <v>98000</v>
      </c>
      <c r="N257" s="1190">
        <f t="shared" si="28"/>
        <v>98000</v>
      </c>
      <c r="O257" s="1190">
        <v>115000</v>
      </c>
      <c r="P257" s="1190">
        <f t="shared" si="29"/>
        <v>115000</v>
      </c>
      <c r="Q257" s="1190">
        <v>102500</v>
      </c>
      <c r="R257" s="1190">
        <f t="shared" si="30"/>
        <v>102500</v>
      </c>
      <c r="S257" s="1190">
        <v>24572.33</v>
      </c>
      <c r="T257" s="1190">
        <f t="shared" si="31"/>
        <v>24572.33</v>
      </c>
    </row>
    <row r="258" spans="1:20" ht="15" thickBot="1" x14ac:dyDescent="0.4">
      <c r="A258" s="1187">
        <v>237</v>
      </c>
      <c r="B258" s="1188" t="s">
        <v>3852</v>
      </c>
      <c r="C258" s="1192" t="s">
        <v>11</v>
      </c>
      <c r="D258" s="1192">
        <v>1</v>
      </c>
      <c r="E258" s="1190">
        <v>33000</v>
      </c>
      <c r="F258" s="1190">
        <f t="shared" si="24"/>
        <v>33000</v>
      </c>
      <c r="G258" s="1190">
        <v>42000</v>
      </c>
      <c r="H258" s="1190">
        <f t="shared" si="25"/>
        <v>42000</v>
      </c>
      <c r="I258" s="1190">
        <v>43500</v>
      </c>
      <c r="J258" s="1190">
        <f t="shared" si="26"/>
        <v>43500</v>
      </c>
      <c r="K258" s="1190">
        <v>41500</v>
      </c>
      <c r="L258" s="1190">
        <f t="shared" si="27"/>
        <v>41500</v>
      </c>
      <c r="M258" s="1190">
        <v>42000</v>
      </c>
      <c r="N258" s="1190">
        <f t="shared" si="28"/>
        <v>42000</v>
      </c>
      <c r="O258" s="1190">
        <v>50000</v>
      </c>
      <c r="P258" s="1190">
        <f t="shared" si="29"/>
        <v>50000</v>
      </c>
      <c r="Q258" s="1190">
        <v>44000</v>
      </c>
      <c r="R258" s="1190">
        <f t="shared" si="30"/>
        <v>44000</v>
      </c>
      <c r="S258" s="1190">
        <v>12286.16</v>
      </c>
      <c r="T258" s="1190">
        <f t="shared" si="31"/>
        <v>12286.16</v>
      </c>
    </row>
    <row r="259" spans="1:20" ht="21.5" thickBot="1" x14ac:dyDescent="0.4">
      <c r="A259" s="1187">
        <v>238</v>
      </c>
      <c r="B259" s="1188" t="s">
        <v>3853</v>
      </c>
      <c r="C259" s="1192" t="s">
        <v>11</v>
      </c>
      <c r="D259" s="1192">
        <v>1</v>
      </c>
      <c r="E259" s="1190">
        <v>229000</v>
      </c>
      <c r="F259" s="1190">
        <f t="shared" si="24"/>
        <v>229000</v>
      </c>
      <c r="G259" s="1190">
        <v>125000</v>
      </c>
      <c r="H259" s="1190">
        <f t="shared" si="25"/>
        <v>125000</v>
      </c>
      <c r="I259" s="1190">
        <v>170000</v>
      </c>
      <c r="J259" s="1190">
        <f t="shared" si="26"/>
        <v>170000</v>
      </c>
      <c r="K259" s="1190">
        <v>194224</v>
      </c>
      <c r="L259" s="1190">
        <f t="shared" si="27"/>
        <v>194224</v>
      </c>
      <c r="M259" s="1190">
        <v>150000</v>
      </c>
      <c r="N259" s="1190">
        <f t="shared" si="28"/>
        <v>150000</v>
      </c>
      <c r="O259" s="1190">
        <v>172000</v>
      </c>
      <c r="P259" s="1190">
        <f t="shared" si="29"/>
        <v>172000</v>
      </c>
      <c r="Q259" s="1190">
        <v>255000</v>
      </c>
      <c r="R259" s="1190">
        <f t="shared" si="30"/>
        <v>255000</v>
      </c>
      <c r="S259" s="1190">
        <v>55287.73</v>
      </c>
      <c r="T259" s="1190">
        <f t="shared" si="31"/>
        <v>55287.73</v>
      </c>
    </row>
    <row r="260" spans="1:20" ht="21.5" thickBot="1" x14ac:dyDescent="0.4">
      <c r="A260" s="1187">
        <v>239</v>
      </c>
      <c r="B260" s="1188" t="s">
        <v>3854</v>
      </c>
      <c r="C260" s="1192" t="s">
        <v>11</v>
      </c>
      <c r="D260" s="1192">
        <v>1</v>
      </c>
      <c r="E260" s="1190">
        <v>9300</v>
      </c>
      <c r="F260" s="1190">
        <f t="shared" si="24"/>
        <v>9300</v>
      </c>
      <c r="G260" s="1190">
        <v>10500</v>
      </c>
      <c r="H260" s="1190">
        <f t="shared" si="25"/>
        <v>10500</v>
      </c>
      <c r="I260" s="1190">
        <v>10900</v>
      </c>
      <c r="J260" s="1190">
        <f t="shared" si="26"/>
        <v>10900</v>
      </c>
      <c r="K260" s="1190">
        <v>10500</v>
      </c>
      <c r="L260" s="1190">
        <f t="shared" si="27"/>
        <v>10500</v>
      </c>
      <c r="M260" s="1190">
        <v>12000</v>
      </c>
      <c r="N260" s="1190">
        <f t="shared" si="28"/>
        <v>12000</v>
      </c>
      <c r="O260" s="1190">
        <v>12200</v>
      </c>
      <c r="P260" s="1190">
        <f t="shared" si="29"/>
        <v>12200</v>
      </c>
      <c r="Q260" s="1190">
        <v>10800</v>
      </c>
      <c r="R260" s="1190">
        <f t="shared" si="30"/>
        <v>10800</v>
      </c>
      <c r="S260" s="1190">
        <v>38087.11</v>
      </c>
      <c r="T260" s="1190">
        <f t="shared" si="31"/>
        <v>38087.11</v>
      </c>
    </row>
    <row r="261" spans="1:20" ht="15" thickBot="1" x14ac:dyDescent="0.4">
      <c r="A261" s="1187">
        <v>240</v>
      </c>
      <c r="B261" s="1188" t="s">
        <v>3855</v>
      </c>
      <c r="C261" s="1192" t="s">
        <v>11</v>
      </c>
      <c r="D261" s="1192">
        <v>1</v>
      </c>
      <c r="E261" s="1190">
        <v>36500</v>
      </c>
      <c r="F261" s="1190">
        <f t="shared" si="24"/>
        <v>36500</v>
      </c>
      <c r="G261" s="1190">
        <v>49900</v>
      </c>
      <c r="H261" s="1190">
        <f t="shared" si="25"/>
        <v>49900</v>
      </c>
      <c r="I261" s="1190">
        <v>36500</v>
      </c>
      <c r="J261" s="1190">
        <f t="shared" si="26"/>
        <v>36500</v>
      </c>
      <c r="K261" s="1190">
        <v>35000</v>
      </c>
      <c r="L261" s="1190">
        <f t="shared" si="27"/>
        <v>35000</v>
      </c>
      <c r="M261" s="1190">
        <v>35000</v>
      </c>
      <c r="N261" s="1190">
        <f t="shared" si="28"/>
        <v>35000</v>
      </c>
      <c r="O261" s="1190">
        <v>41000</v>
      </c>
      <c r="P261" s="1190">
        <f t="shared" si="29"/>
        <v>41000</v>
      </c>
      <c r="Q261" s="1190">
        <v>36500</v>
      </c>
      <c r="R261" s="1190">
        <f t="shared" si="30"/>
        <v>36500</v>
      </c>
      <c r="S261" s="1190">
        <v>6757.39</v>
      </c>
      <c r="T261" s="1190">
        <f t="shared" si="31"/>
        <v>6757.39</v>
      </c>
    </row>
    <row r="262" spans="1:20" ht="15" thickBot="1" x14ac:dyDescent="0.4">
      <c r="A262" s="1187">
        <v>241</v>
      </c>
      <c r="B262" s="1188" t="s">
        <v>3856</v>
      </c>
      <c r="C262" s="1192" t="s">
        <v>11</v>
      </c>
      <c r="D262" s="1192">
        <v>1</v>
      </c>
      <c r="E262" s="1190">
        <v>17500</v>
      </c>
      <c r="F262" s="1190">
        <f t="shared" ref="F262:F277" si="32">E262*D262</f>
        <v>17500</v>
      </c>
      <c r="G262" s="1190">
        <v>19000</v>
      </c>
      <c r="H262" s="1190">
        <f t="shared" ref="H262:H277" si="33">G262*D262</f>
        <v>19000</v>
      </c>
      <c r="I262" s="1190">
        <v>19680</v>
      </c>
      <c r="J262" s="1190">
        <f t="shared" ref="J262:J277" si="34">I262*D262</f>
        <v>19680</v>
      </c>
      <c r="K262" s="1190">
        <v>19000</v>
      </c>
      <c r="L262" s="1190">
        <f t="shared" ref="L262:L277" si="35">K262*D262</f>
        <v>19000</v>
      </c>
      <c r="M262" s="1190">
        <v>20000</v>
      </c>
      <c r="N262" s="1190">
        <f t="shared" ref="N262:N277" si="36">M262*D262</f>
        <v>20000</v>
      </c>
      <c r="O262" s="1190">
        <v>22000</v>
      </c>
      <c r="P262" s="1190">
        <f t="shared" ref="P262:P277" si="37">O262*D262</f>
        <v>22000</v>
      </c>
      <c r="Q262" s="1190">
        <v>20000</v>
      </c>
      <c r="R262" s="1190">
        <f t="shared" ref="R262:R277" si="38">Q262*D262</f>
        <v>20000</v>
      </c>
      <c r="S262" s="1190">
        <v>5528.77</v>
      </c>
      <c r="T262" s="1190">
        <f t="shared" ref="T262:T277" si="39">S262*D262</f>
        <v>5528.77</v>
      </c>
    </row>
    <row r="263" spans="1:20" ht="21.5" thickBot="1" x14ac:dyDescent="0.4">
      <c r="A263" s="1187">
        <v>242</v>
      </c>
      <c r="B263" s="1188" t="s">
        <v>3857</v>
      </c>
      <c r="C263" s="1192" t="s">
        <v>11</v>
      </c>
      <c r="D263" s="1192">
        <v>1</v>
      </c>
      <c r="E263" s="1190">
        <v>76500</v>
      </c>
      <c r="F263" s="1190">
        <f t="shared" si="32"/>
        <v>76500</v>
      </c>
      <c r="G263" s="1190">
        <v>58000</v>
      </c>
      <c r="H263" s="1190">
        <f t="shared" si="33"/>
        <v>58000</v>
      </c>
      <c r="I263" s="1190">
        <v>83600</v>
      </c>
      <c r="J263" s="1190">
        <f t="shared" si="34"/>
        <v>83600</v>
      </c>
      <c r="K263" s="1190">
        <v>30705</v>
      </c>
      <c r="L263" s="1190">
        <f t="shared" si="35"/>
        <v>30705</v>
      </c>
      <c r="M263" s="1190">
        <v>70000</v>
      </c>
      <c r="N263" s="1190">
        <f t="shared" si="36"/>
        <v>70000</v>
      </c>
      <c r="O263" s="1190">
        <v>53000</v>
      </c>
      <c r="P263" s="1190">
        <f t="shared" si="37"/>
        <v>53000</v>
      </c>
      <c r="Q263" s="1190">
        <v>150000</v>
      </c>
      <c r="R263" s="1190">
        <f t="shared" si="38"/>
        <v>150000</v>
      </c>
      <c r="S263" s="1190">
        <v>25063.78</v>
      </c>
      <c r="T263" s="1190">
        <f t="shared" si="39"/>
        <v>25063.78</v>
      </c>
    </row>
    <row r="264" spans="1:20" ht="15" thickBot="1" x14ac:dyDescent="0.4">
      <c r="A264" s="1187">
        <v>243</v>
      </c>
      <c r="B264" s="1188" t="s">
        <v>3858</v>
      </c>
      <c r="C264" s="1192" t="s">
        <v>11</v>
      </c>
      <c r="D264" s="1192">
        <v>1</v>
      </c>
      <c r="E264" s="1190">
        <v>3750</v>
      </c>
      <c r="F264" s="1190">
        <f t="shared" si="32"/>
        <v>3750</v>
      </c>
      <c r="G264" s="1190">
        <v>4000</v>
      </c>
      <c r="H264" s="1190">
        <f t="shared" si="33"/>
        <v>4000</v>
      </c>
      <c r="I264" s="1190">
        <v>4400</v>
      </c>
      <c r="J264" s="1190">
        <f t="shared" si="34"/>
        <v>4400</v>
      </c>
      <c r="K264" s="1190">
        <v>4200</v>
      </c>
      <c r="L264" s="1190">
        <f t="shared" si="35"/>
        <v>4200</v>
      </c>
      <c r="M264" s="1190">
        <v>4300</v>
      </c>
      <c r="N264" s="1190">
        <f t="shared" si="36"/>
        <v>4300</v>
      </c>
      <c r="O264" s="1190">
        <v>6000</v>
      </c>
      <c r="P264" s="1190">
        <f t="shared" si="37"/>
        <v>6000</v>
      </c>
      <c r="Q264" s="1190">
        <v>20000</v>
      </c>
      <c r="R264" s="1190">
        <f t="shared" si="38"/>
        <v>20000</v>
      </c>
      <c r="S264" s="1190">
        <v>12163.31</v>
      </c>
      <c r="T264" s="1190">
        <f t="shared" si="39"/>
        <v>12163.31</v>
      </c>
    </row>
    <row r="265" spans="1:20" ht="16" thickBot="1" x14ac:dyDescent="0.4">
      <c r="A265" s="2056" t="s">
        <v>291</v>
      </c>
      <c r="B265" s="2057"/>
      <c r="C265" s="2057"/>
      <c r="D265" s="2057"/>
      <c r="E265" s="1193"/>
      <c r="F265" s="1190">
        <f t="shared" si="32"/>
        <v>0</v>
      </c>
      <c r="G265" s="1193"/>
      <c r="H265" s="1190">
        <f t="shared" si="33"/>
        <v>0</v>
      </c>
      <c r="I265" s="1193"/>
      <c r="J265" s="1190">
        <f t="shared" si="34"/>
        <v>0</v>
      </c>
      <c r="K265" s="1193"/>
      <c r="L265" s="1190">
        <f t="shared" si="35"/>
        <v>0</v>
      </c>
      <c r="M265" s="1193"/>
      <c r="N265" s="1190">
        <f t="shared" si="36"/>
        <v>0</v>
      </c>
      <c r="O265" s="1193"/>
      <c r="P265" s="1190">
        <f t="shared" si="37"/>
        <v>0</v>
      </c>
      <c r="Q265" s="1193"/>
      <c r="R265" s="1190">
        <f t="shared" si="38"/>
        <v>0</v>
      </c>
      <c r="S265" s="1193"/>
      <c r="T265" s="1190">
        <f t="shared" si="39"/>
        <v>0</v>
      </c>
    </row>
    <row r="266" spans="1:20" ht="15" thickBot="1" x14ac:dyDescent="0.4">
      <c r="A266" s="1187">
        <v>245</v>
      </c>
      <c r="B266" s="1188" t="s">
        <v>665</v>
      </c>
      <c r="C266" s="1192" t="s">
        <v>563</v>
      </c>
      <c r="D266" s="1192">
        <v>1</v>
      </c>
      <c r="E266" s="1190">
        <v>70000</v>
      </c>
      <c r="F266" s="1190">
        <f t="shared" si="32"/>
        <v>70000</v>
      </c>
      <c r="G266" s="1190">
        <v>200000</v>
      </c>
      <c r="H266" s="1190">
        <f t="shared" si="33"/>
        <v>200000</v>
      </c>
      <c r="I266" s="1190">
        <v>85000</v>
      </c>
      <c r="J266" s="1190">
        <f t="shared" si="34"/>
        <v>85000</v>
      </c>
      <c r="K266" s="1190">
        <v>99500</v>
      </c>
      <c r="L266" s="1190">
        <f t="shared" si="35"/>
        <v>99500</v>
      </c>
      <c r="M266" s="1190">
        <v>800000</v>
      </c>
      <c r="N266" s="1190">
        <f t="shared" si="36"/>
        <v>800000</v>
      </c>
      <c r="O266" s="1190">
        <v>32000</v>
      </c>
      <c r="P266" s="1190">
        <f t="shared" si="37"/>
        <v>32000</v>
      </c>
      <c r="Q266" s="1190">
        <v>250000</v>
      </c>
      <c r="R266" s="1190">
        <f t="shared" si="38"/>
        <v>250000</v>
      </c>
      <c r="S266" s="1190">
        <v>70492.39</v>
      </c>
      <c r="T266" s="1190">
        <f t="shared" si="39"/>
        <v>70492.39</v>
      </c>
    </row>
    <row r="267" spans="1:20" ht="15" thickBot="1" x14ac:dyDescent="0.4">
      <c r="A267" s="1187">
        <v>246</v>
      </c>
      <c r="B267" s="1188" t="s">
        <v>1533</v>
      </c>
      <c r="C267" s="1192" t="s">
        <v>563</v>
      </c>
      <c r="D267" s="1192">
        <v>1</v>
      </c>
      <c r="E267" s="1190">
        <v>5000</v>
      </c>
      <c r="F267" s="1190">
        <f t="shared" si="32"/>
        <v>5000</v>
      </c>
      <c r="G267" s="1190">
        <v>30000</v>
      </c>
      <c r="H267" s="1190">
        <f t="shared" si="33"/>
        <v>30000</v>
      </c>
      <c r="I267" s="1190">
        <v>16900</v>
      </c>
      <c r="J267" s="1190">
        <f t="shared" si="34"/>
        <v>16900</v>
      </c>
      <c r="K267" s="1190">
        <v>5000</v>
      </c>
      <c r="L267" s="1190">
        <f t="shared" si="35"/>
        <v>5000</v>
      </c>
      <c r="M267" s="1190">
        <v>60000</v>
      </c>
      <c r="N267" s="1190">
        <f t="shared" si="36"/>
        <v>60000</v>
      </c>
      <c r="O267" s="1190">
        <v>30000</v>
      </c>
      <c r="P267" s="1190">
        <f t="shared" si="37"/>
        <v>30000</v>
      </c>
      <c r="Q267" s="1190">
        <v>15000</v>
      </c>
      <c r="R267" s="1190">
        <f t="shared" si="38"/>
        <v>15000</v>
      </c>
      <c r="S267" s="1190">
        <v>24818.05</v>
      </c>
      <c r="T267" s="1190">
        <f t="shared" si="39"/>
        <v>24818.05</v>
      </c>
    </row>
    <row r="268" spans="1:20" ht="15" thickBot="1" x14ac:dyDescent="0.4">
      <c r="A268" s="1187">
        <v>247</v>
      </c>
      <c r="B268" s="1188" t="s">
        <v>1534</v>
      </c>
      <c r="C268" s="1192" t="s">
        <v>563</v>
      </c>
      <c r="D268" s="1192">
        <v>1</v>
      </c>
      <c r="E268" s="1190">
        <v>75000</v>
      </c>
      <c r="F268" s="1190">
        <f t="shared" si="32"/>
        <v>75000</v>
      </c>
      <c r="G268" s="1190">
        <v>90000</v>
      </c>
      <c r="H268" s="1190">
        <f t="shared" si="33"/>
        <v>90000</v>
      </c>
      <c r="I268" s="1190">
        <v>60500</v>
      </c>
      <c r="J268" s="1190">
        <f t="shared" si="34"/>
        <v>60500</v>
      </c>
      <c r="K268" s="1190">
        <v>78500</v>
      </c>
      <c r="L268" s="1190">
        <f t="shared" si="35"/>
        <v>78500</v>
      </c>
      <c r="M268" s="1190">
        <v>75000</v>
      </c>
      <c r="N268" s="1190">
        <f t="shared" si="36"/>
        <v>75000</v>
      </c>
      <c r="O268" s="1190">
        <v>36000</v>
      </c>
      <c r="P268" s="1190">
        <f t="shared" si="37"/>
        <v>36000</v>
      </c>
      <c r="Q268" s="1190">
        <v>45000</v>
      </c>
      <c r="R268" s="1190">
        <f t="shared" si="38"/>
        <v>45000</v>
      </c>
      <c r="S268" s="1190">
        <v>100234.8</v>
      </c>
      <c r="T268" s="1190">
        <f t="shared" si="39"/>
        <v>100234.8</v>
      </c>
    </row>
    <row r="269" spans="1:20" ht="15" thickBot="1" x14ac:dyDescent="0.4">
      <c r="A269" s="1187">
        <v>248</v>
      </c>
      <c r="B269" s="1188" t="s">
        <v>1537</v>
      </c>
      <c r="C269" s="1192" t="s">
        <v>11</v>
      </c>
      <c r="D269" s="1192">
        <v>1</v>
      </c>
      <c r="E269" s="1190">
        <v>61500</v>
      </c>
      <c r="F269" s="1190">
        <f t="shared" si="32"/>
        <v>61500</v>
      </c>
      <c r="G269" s="1190">
        <v>45500</v>
      </c>
      <c r="H269" s="1190">
        <f t="shared" si="33"/>
        <v>45500</v>
      </c>
      <c r="I269" s="1190">
        <v>58500</v>
      </c>
      <c r="J269" s="1190">
        <f t="shared" si="34"/>
        <v>58500</v>
      </c>
      <c r="K269" s="1190">
        <v>79000</v>
      </c>
      <c r="L269" s="1190">
        <f t="shared" si="35"/>
        <v>79000</v>
      </c>
      <c r="M269" s="1190">
        <v>70000</v>
      </c>
      <c r="N269" s="1190">
        <f t="shared" si="36"/>
        <v>70000</v>
      </c>
      <c r="O269" s="1190">
        <v>6000</v>
      </c>
      <c r="P269" s="1190">
        <f t="shared" si="37"/>
        <v>6000</v>
      </c>
      <c r="Q269" s="1190">
        <v>115000</v>
      </c>
      <c r="R269" s="1190">
        <f t="shared" si="38"/>
        <v>115000</v>
      </c>
      <c r="S269" s="1190">
        <v>85000</v>
      </c>
      <c r="T269" s="1190">
        <f t="shared" si="39"/>
        <v>85000</v>
      </c>
    </row>
    <row r="270" spans="1:20" ht="15" thickBot="1" x14ac:dyDescent="0.4">
      <c r="A270" s="1187">
        <v>249</v>
      </c>
      <c r="B270" s="1188" t="s">
        <v>2750</v>
      </c>
      <c r="C270" s="1192" t="s">
        <v>3</v>
      </c>
      <c r="D270" s="1194">
        <v>2400</v>
      </c>
      <c r="E270" s="1190">
        <v>6.35</v>
      </c>
      <c r="F270" s="1190">
        <f t="shared" si="32"/>
        <v>15240</v>
      </c>
      <c r="G270" s="1190">
        <v>7</v>
      </c>
      <c r="H270" s="1190">
        <f t="shared" si="33"/>
        <v>16800</v>
      </c>
      <c r="I270" s="1190">
        <v>12</v>
      </c>
      <c r="J270" s="1190">
        <f t="shared" si="34"/>
        <v>28800</v>
      </c>
      <c r="K270" s="1190">
        <v>6</v>
      </c>
      <c r="L270" s="1190">
        <f t="shared" si="35"/>
        <v>14400</v>
      </c>
      <c r="M270" s="1190">
        <v>10</v>
      </c>
      <c r="N270" s="1190">
        <f t="shared" si="36"/>
        <v>24000</v>
      </c>
      <c r="O270" s="1190">
        <v>30</v>
      </c>
      <c r="P270" s="1190">
        <f t="shared" si="37"/>
        <v>72000</v>
      </c>
      <c r="Q270" s="1190">
        <v>8</v>
      </c>
      <c r="R270" s="1190">
        <f t="shared" si="38"/>
        <v>19200</v>
      </c>
      <c r="S270" s="1190">
        <v>49.14</v>
      </c>
      <c r="T270" s="1190">
        <f t="shared" si="39"/>
        <v>117936</v>
      </c>
    </row>
    <row r="271" spans="1:20" ht="15" thickBot="1" x14ac:dyDescent="0.4">
      <c r="A271" s="1187">
        <v>250</v>
      </c>
      <c r="B271" s="1188" t="s">
        <v>1540</v>
      </c>
      <c r="C271" s="1192" t="s">
        <v>11</v>
      </c>
      <c r="D271" s="1192">
        <v>1</v>
      </c>
      <c r="E271" s="1190">
        <v>18000</v>
      </c>
      <c r="F271" s="1190">
        <f t="shared" si="32"/>
        <v>18000</v>
      </c>
      <c r="G271" s="1190">
        <v>6500</v>
      </c>
      <c r="H271" s="1190">
        <f t="shared" si="33"/>
        <v>6500</v>
      </c>
      <c r="I271" s="1190">
        <v>5000</v>
      </c>
      <c r="J271" s="1190">
        <f t="shared" si="34"/>
        <v>5000</v>
      </c>
      <c r="K271" s="1190">
        <v>10000</v>
      </c>
      <c r="L271" s="1190">
        <f t="shared" si="35"/>
        <v>10000</v>
      </c>
      <c r="M271" s="1190">
        <v>25000</v>
      </c>
      <c r="N271" s="1190">
        <f t="shared" si="36"/>
        <v>25000</v>
      </c>
      <c r="O271" s="1190">
        <v>27000</v>
      </c>
      <c r="P271" s="1190">
        <f t="shared" si="37"/>
        <v>27000</v>
      </c>
      <c r="Q271" s="1190">
        <v>12500</v>
      </c>
      <c r="R271" s="1190">
        <f t="shared" si="38"/>
        <v>12500</v>
      </c>
      <c r="S271" s="1190">
        <v>8950.67</v>
      </c>
      <c r="T271" s="1190">
        <f t="shared" si="39"/>
        <v>8950.67</v>
      </c>
    </row>
    <row r="272" spans="1:20" ht="15" thickBot="1" x14ac:dyDescent="0.4">
      <c r="A272" s="1187">
        <v>251</v>
      </c>
      <c r="B272" s="1188" t="s">
        <v>3859</v>
      </c>
      <c r="C272" s="1192" t="s">
        <v>11</v>
      </c>
      <c r="D272" s="1192">
        <v>1</v>
      </c>
      <c r="E272" s="1190">
        <v>350</v>
      </c>
      <c r="F272" s="1190">
        <f t="shared" si="32"/>
        <v>350</v>
      </c>
      <c r="G272" s="1190">
        <v>4000</v>
      </c>
      <c r="H272" s="1190">
        <f t="shared" si="33"/>
        <v>4000</v>
      </c>
      <c r="I272" s="1190">
        <v>4500</v>
      </c>
      <c r="J272" s="1190">
        <f t="shared" si="34"/>
        <v>4500</v>
      </c>
      <c r="K272" s="1190">
        <v>1620</v>
      </c>
      <c r="L272" s="1190">
        <f t="shared" si="35"/>
        <v>1620</v>
      </c>
      <c r="M272" s="1190">
        <v>6000</v>
      </c>
      <c r="N272" s="1190">
        <f t="shared" si="36"/>
        <v>6000</v>
      </c>
      <c r="O272" s="1190">
        <v>1000</v>
      </c>
      <c r="P272" s="1190">
        <f t="shared" si="37"/>
        <v>1000</v>
      </c>
      <c r="Q272" s="1190">
        <v>3500</v>
      </c>
      <c r="R272" s="1190">
        <f t="shared" si="38"/>
        <v>3500</v>
      </c>
      <c r="S272" s="1190">
        <v>5405.92</v>
      </c>
      <c r="T272" s="1190">
        <f t="shared" si="39"/>
        <v>5405.92</v>
      </c>
    </row>
    <row r="273" spans="1:20" ht="16" thickBot="1" x14ac:dyDescent="0.4">
      <c r="A273" s="2056" t="s">
        <v>1546</v>
      </c>
      <c r="B273" s="2057"/>
      <c r="C273" s="2057"/>
      <c r="D273" s="2057"/>
      <c r="E273" s="1193"/>
      <c r="F273" s="1190">
        <f t="shared" si="32"/>
        <v>0</v>
      </c>
      <c r="G273" s="1193"/>
      <c r="H273" s="1190">
        <f t="shared" si="33"/>
        <v>0</v>
      </c>
      <c r="I273" s="1193"/>
      <c r="J273" s="1190">
        <f t="shared" si="34"/>
        <v>0</v>
      </c>
      <c r="K273" s="1193"/>
      <c r="L273" s="1190">
        <f t="shared" si="35"/>
        <v>0</v>
      </c>
      <c r="M273" s="1193"/>
      <c r="N273" s="1190">
        <f t="shared" si="36"/>
        <v>0</v>
      </c>
      <c r="O273" s="1193"/>
      <c r="P273" s="1190">
        <f t="shared" si="37"/>
        <v>0</v>
      </c>
      <c r="Q273" s="1193"/>
      <c r="R273" s="1190">
        <f t="shared" si="38"/>
        <v>0</v>
      </c>
      <c r="S273" s="1193"/>
      <c r="T273" s="1190">
        <f t="shared" si="39"/>
        <v>0</v>
      </c>
    </row>
    <row r="274" spans="1:20" ht="15" thickBot="1" x14ac:dyDescent="0.4">
      <c r="A274" s="1187">
        <v>253</v>
      </c>
      <c r="B274" s="1188" t="s">
        <v>3860</v>
      </c>
      <c r="C274" s="1192" t="s">
        <v>11</v>
      </c>
      <c r="D274" s="1192">
        <v>1</v>
      </c>
      <c r="E274" s="1190">
        <v>50000</v>
      </c>
      <c r="F274" s="1190">
        <f t="shared" si="32"/>
        <v>50000</v>
      </c>
      <c r="G274" s="1190">
        <v>50000</v>
      </c>
      <c r="H274" s="1190">
        <f t="shared" si="33"/>
        <v>50000</v>
      </c>
      <c r="I274" s="1190">
        <v>50000</v>
      </c>
      <c r="J274" s="1190">
        <f t="shared" si="34"/>
        <v>50000</v>
      </c>
      <c r="K274" s="1190">
        <v>50000</v>
      </c>
      <c r="L274" s="1190">
        <f t="shared" si="35"/>
        <v>50000</v>
      </c>
      <c r="M274" s="1190">
        <v>50000</v>
      </c>
      <c r="N274" s="1190">
        <f t="shared" si="36"/>
        <v>50000</v>
      </c>
      <c r="O274" s="1190">
        <v>50000</v>
      </c>
      <c r="P274" s="1190">
        <f t="shared" si="37"/>
        <v>50000</v>
      </c>
      <c r="Q274" s="1190">
        <v>50000</v>
      </c>
      <c r="R274" s="1190">
        <f t="shared" si="38"/>
        <v>50000</v>
      </c>
      <c r="S274" s="1190">
        <v>50000</v>
      </c>
      <c r="T274" s="1190">
        <f t="shared" si="39"/>
        <v>50000</v>
      </c>
    </row>
    <row r="275" spans="1:20" ht="15" thickBot="1" x14ac:dyDescent="0.4">
      <c r="A275" s="1187">
        <v>254</v>
      </c>
      <c r="B275" s="1188" t="s">
        <v>3861</v>
      </c>
      <c r="C275" s="1192" t="s">
        <v>11</v>
      </c>
      <c r="D275" s="1192">
        <v>1</v>
      </c>
      <c r="E275" s="1190">
        <v>20000</v>
      </c>
      <c r="F275" s="1190">
        <f t="shared" si="32"/>
        <v>20000</v>
      </c>
      <c r="G275" s="1190">
        <v>20000</v>
      </c>
      <c r="H275" s="1190">
        <f t="shared" si="33"/>
        <v>20000</v>
      </c>
      <c r="I275" s="1190">
        <v>20000</v>
      </c>
      <c r="J275" s="1190">
        <f t="shared" si="34"/>
        <v>20000</v>
      </c>
      <c r="K275" s="1190">
        <v>20000</v>
      </c>
      <c r="L275" s="1190">
        <f t="shared" si="35"/>
        <v>20000</v>
      </c>
      <c r="M275" s="1190">
        <v>20000</v>
      </c>
      <c r="N275" s="1190">
        <f t="shared" si="36"/>
        <v>20000</v>
      </c>
      <c r="O275" s="1190">
        <v>20000</v>
      </c>
      <c r="P275" s="1190">
        <f t="shared" si="37"/>
        <v>20000</v>
      </c>
      <c r="Q275" s="1190">
        <v>20000</v>
      </c>
      <c r="R275" s="1190">
        <f t="shared" si="38"/>
        <v>20000</v>
      </c>
      <c r="S275" s="1190">
        <v>20000</v>
      </c>
      <c r="T275" s="1190">
        <f t="shared" si="39"/>
        <v>20000</v>
      </c>
    </row>
    <row r="276" spans="1:20" ht="15" thickBot="1" x14ac:dyDescent="0.4">
      <c r="A276" s="1187">
        <v>255</v>
      </c>
      <c r="B276" s="1188" t="s">
        <v>3862</v>
      </c>
      <c r="C276" s="1192" t="s">
        <v>11</v>
      </c>
      <c r="D276" s="1192">
        <v>1</v>
      </c>
      <c r="E276" s="1190">
        <v>25000</v>
      </c>
      <c r="F276" s="1190">
        <f t="shared" si="32"/>
        <v>25000</v>
      </c>
      <c r="G276" s="1190">
        <v>25000</v>
      </c>
      <c r="H276" s="1190">
        <f t="shared" si="33"/>
        <v>25000</v>
      </c>
      <c r="I276" s="1190">
        <v>25000</v>
      </c>
      <c r="J276" s="1190">
        <f t="shared" si="34"/>
        <v>25000</v>
      </c>
      <c r="K276" s="1190">
        <v>25000</v>
      </c>
      <c r="L276" s="1190">
        <f t="shared" si="35"/>
        <v>25000</v>
      </c>
      <c r="M276" s="1190">
        <v>25000</v>
      </c>
      <c r="N276" s="1190">
        <f t="shared" si="36"/>
        <v>25000</v>
      </c>
      <c r="O276" s="1190">
        <v>25000</v>
      </c>
      <c r="P276" s="1190">
        <f t="shared" si="37"/>
        <v>25000</v>
      </c>
      <c r="Q276" s="1190">
        <v>25000</v>
      </c>
      <c r="R276" s="1190">
        <f t="shared" si="38"/>
        <v>25000</v>
      </c>
      <c r="S276" s="1190">
        <v>25000</v>
      </c>
      <c r="T276" s="1190">
        <f t="shared" si="39"/>
        <v>25000</v>
      </c>
    </row>
    <row r="277" spans="1:20" ht="15" thickBot="1" x14ac:dyDescent="0.4">
      <c r="A277" s="1187">
        <v>256</v>
      </c>
      <c r="B277" s="1188" t="s">
        <v>2755</v>
      </c>
      <c r="C277" s="1192" t="s">
        <v>11</v>
      </c>
      <c r="D277" s="1192">
        <v>1</v>
      </c>
      <c r="E277" s="1190">
        <v>15000</v>
      </c>
      <c r="F277" s="1190">
        <f t="shared" si="32"/>
        <v>15000</v>
      </c>
      <c r="G277" s="1190">
        <v>15000</v>
      </c>
      <c r="H277" s="1190">
        <f t="shared" si="33"/>
        <v>15000</v>
      </c>
      <c r="I277" s="1190">
        <v>15000</v>
      </c>
      <c r="J277" s="1190">
        <f t="shared" si="34"/>
        <v>15000</v>
      </c>
      <c r="K277" s="1190">
        <v>15000</v>
      </c>
      <c r="L277" s="1190">
        <f t="shared" si="35"/>
        <v>15000</v>
      </c>
      <c r="M277" s="1190">
        <v>15000</v>
      </c>
      <c r="N277" s="1190">
        <f t="shared" si="36"/>
        <v>15000</v>
      </c>
      <c r="O277" s="1190">
        <v>15000</v>
      </c>
      <c r="P277" s="1190">
        <f t="shared" si="37"/>
        <v>15000</v>
      </c>
      <c r="Q277" s="1190">
        <v>15000</v>
      </c>
      <c r="R277" s="1190">
        <f t="shared" si="38"/>
        <v>15000</v>
      </c>
      <c r="S277" s="1190">
        <v>15000</v>
      </c>
      <c r="T277" s="1190">
        <f t="shared" si="39"/>
        <v>15000</v>
      </c>
    </row>
    <row r="278" spans="1:20" ht="15" thickBot="1" x14ac:dyDescent="0.4">
      <c r="A278" s="1525"/>
      <c r="B278" s="1526"/>
      <c r="C278" s="1189"/>
      <c r="D278" s="1192"/>
      <c r="E278" s="1527"/>
      <c r="F278" s="1527"/>
      <c r="G278" s="1527"/>
      <c r="H278" s="1527"/>
      <c r="I278" s="1527"/>
      <c r="J278" s="1527"/>
      <c r="K278" s="1527"/>
      <c r="L278" s="1527"/>
      <c r="M278" s="1527"/>
      <c r="N278" s="1527"/>
      <c r="O278" s="1527"/>
      <c r="P278" s="1527"/>
      <c r="Q278" s="1527"/>
      <c r="R278" s="1527"/>
      <c r="S278" s="1527"/>
      <c r="T278" s="1527"/>
    </row>
    <row r="279" spans="1:20" ht="21.5" thickBot="1" x14ac:dyDescent="0.55000000000000004">
      <c r="A279" s="2069" t="s">
        <v>3863</v>
      </c>
      <c r="B279" s="2070"/>
      <c r="C279" s="2070"/>
      <c r="D279" s="2071"/>
      <c r="E279" s="529"/>
      <c r="F279" s="529">
        <f>SUM(F5:F277)</f>
        <v>6770404.7819999997</v>
      </c>
      <c r="G279" s="529"/>
      <c r="H279" s="1528">
        <f>SUM(H5:H277)</f>
        <v>7104120.0000000019</v>
      </c>
      <c r="I279" s="529"/>
      <c r="J279" s="1528">
        <f t="shared" ref="J279:R279" si="40">SUM(J5:J277)</f>
        <v>7350921.3999999994</v>
      </c>
      <c r="K279" s="529"/>
      <c r="L279" s="1528">
        <f t="shared" si="40"/>
        <v>7647477.0499999998</v>
      </c>
      <c r="M279" s="529"/>
      <c r="N279" s="1528">
        <f t="shared" si="40"/>
        <v>7799110.6000000006</v>
      </c>
      <c r="O279" s="529"/>
      <c r="P279" s="529">
        <f t="shared" si="40"/>
        <v>8298362</v>
      </c>
      <c r="Q279" s="529"/>
      <c r="R279" s="529">
        <f t="shared" si="40"/>
        <v>8489195</v>
      </c>
      <c r="S279" s="529"/>
      <c r="T279" s="1528">
        <f>SUM(T5:T277)</f>
        <v>8495403.0339999981</v>
      </c>
    </row>
    <row r="280" spans="1:20" x14ac:dyDescent="0.35">
      <c r="B280" s="1529" t="s">
        <v>2033</v>
      </c>
      <c r="E280" s="529"/>
      <c r="F280" s="529">
        <v>6770404.7800000003</v>
      </c>
      <c r="G280" s="529"/>
      <c r="H280" s="529">
        <v>7107000</v>
      </c>
      <c r="I280" s="529"/>
      <c r="J280" s="529">
        <v>7377921.4000000004</v>
      </c>
      <c r="K280" s="529"/>
      <c r="L280" s="529">
        <v>7638477.0499999998</v>
      </c>
      <c r="M280" s="529"/>
      <c r="N280" s="529">
        <v>7713766.3300000001</v>
      </c>
      <c r="O280" s="529"/>
      <c r="P280" s="529">
        <v>8298362</v>
      </c>
      <c r="Q280" s="529"/>
      <c r="R280" s="529">
        <v>8489195</v>
      </c>
      <c r="S280" s="529"/>
      <c r="T280" s="529">
        <v>8513003</v>
      </c>
    </row>
    <row r="281" spans="1:20" x14ac:dyDescent="0.35">
      <c r="B281" s="1529" t="s">
        <v>672</v>
      </c>
      <c r="E281" s="529"/>
      <c r="F281" s="529">
        <f>F279-F280</f>
        <v>1.9999993965029716E-3</v>
      </c>
      <c r="G281" s="529"/>
      <c r="H281" s="1528">
        <f t="shared" ref="H281:T281" si="41">H279-H280</f>
        <v>-2879.9999999981374</v>
      </c>
      <c r="I281" s="529"/>
      <c r="J281" s="1528">
        <f t="shared" si="41"/>
        <v>-27000.000000000931</v>
      </c>
      <c r="K281" s="529"/>
      <c r="L281" s="1528">
        <f t="shared" si="41"/>
        <v>9000</v>
      </c>
      <c r="M281" s="529"/>
      <c r="N281" s="1528">
        <f t="shared" si="41"/>
        <v>85344.270000000484</v>
      </c>
      <c r="O281" s="529"/>
      <c r="P281" s="529">
        <f t="shared" si="41"/>
        <v>0</v>
      </c>
      <c r="Q281" s="529"/>
      <c r="R281" s="529">
        <f t="shared" si="41"/>
        <v>0</v>
      </c>
      <c r="S281" s="529"/>
      <c r="T281" s="1528">
        <f t="shared" si="41"/>
        <v>-17599.966000001878</v>
      </c>
    </row>
    <row r="282" spans="1:20" ht="15" thickBot="1" x14ac:dyDescent="0.4">
      <c r="E282" s="529"/>
      <c r="F282" s="529"/>
      <c r="G282" s="529"/>
      <c r="H282" s="529"/>
      <c r="I282" s="529"/>
      <c r="J282" s="529"/>
      <c r="K282" s="529"/>
      <c r="L282" s="529"/>
      <c r="M282" s="529"/>
      <c r="N282" s="529"/>
      <c r="O282" s="529"/>
      <c r="P282" s="529"/>
      <c r="Q282" s="529"/>
      <c r="R282" s="529"/>
      <c r="S282" s="529"/>
      <c r="T282" s="529"/>
    </row>
    <row r="283" spans="1:20" ht="15.5" thickBot="1" x14ac:dyDescent="0.4">
      <c r="A283" s="2066" t="s">
        <v>3864</v>
      </c>
      <c r="B283" s="2067"/>
      <c r="C283" s="2067"/>
      <c r="D283" s="2068"/>
      <c r="E283" s="529"/>
      <c r="F283" s="529"/>
      <c r="G283" s="529"/>
      <c r="H283" s="529"/>
      <c r="I283" s="529"/>
      <c r="J283" s="529"/>
      <c r="K283" s="529"/>
      <c r="L283" s="529"/>
      <c r="M283" s="529"/>
      <c r="N283" s="529"/>
      <c r="O283" s="529"/>
      <c r="P283" s="529"/>
      <c r="Q283" s="529"/>
      <c r="R283" s="529"/>
      <c r="S283" s="529"/>
      <c r="T283" s="529"/>
    </row>
    <row r="284" spans="1:20" ht="15" thickBot="1" x14ac:dyDescent="0.4">
      <c r="A284" s="1187">
        <v>258</v>
      </c>
      <c r="B284" s="1188" t="s">
        <v>2611</v>
      </c>
      <c r="C284" s="1530" t="s">
        <v>11</v>
      </c>
      <c r="D284" s="1187">
        <v>1</v>
      </c>
      <c r="E284" s="1499">
        <v>975</v>
      </c>
      <c r="F284" s="1499">
        <f>E284*D284</f>
        <v>975</v>
      </c>
      <c r="G284" s="1499">
        <v>500</v>
      </c>
      <c r="H284" s="1499">
        <f>G284*D284</f>
        <v>500</v>
      </c>
      <c r="I284" s="1499">
        <v>1200</v>
      </c>
      <c r="J284" s="1499">
        <f>I284*D284</f>
        <v>1200</v>
      </c>
      <c r="K284" s="1499">
        <v>12000</v>
      </c>
      <c r="L284" s="1499">
        <f>K284*D284</f>
        <v>12000</v>
      </c>
      <c r="M284" s="1499">
        <v>8300</v>
      </c>
      <c r="N284" s="1499">
        <f>M284*D284</f>
        <v>8300</v>
      </c>
      <c r="O284" s="1499">
        <v>2600</v>
      </c>
      <c r="P284" s="1499">
        <f>O284*D284</f>
        <v>2600</v>
      </c>
      <c r="Q284" s="1499">
        <v>5000</v>
      </c>
      <c r="R284" s="1499">
        <f>Q284*D284</f>
        <v>5000</v>
      </c>
      <c r="S284" s="1499">
        <v>111691.76</v>
      </c>
      <c r="T284" s="1499">
        <f>S284*D284</f>
        <v>111691.76</v>
      </c>
    </row>
    <row r="285" spans="1:20" ht="15" thickBot="1" x14ac:dyDescent="0.4">
      <c r="A285" s="1187">
        <v>259</v>
      </c>
      <c r="B285" s="1188" t="s">
        <v>2583</v>
      </c>
      <c r="C285" s="1530" t="s">
        <v>8</v>
      </c>
      <c r="D285" s="1187">
        <v>323</v>
      </c>
      <c r="E285" s="1499">
        <v>2.4500000000000002</v>
      </c>
      <c r="F285" s="1499">
        <f t="shared" ref="F285:F325" si="42">E285*D285</f>
        <v>791.35</v>
      </c>
      <c r="G285" s="1499">
        <v>3</v>
      </c>
      <c r="H285" s="1499">
        <f t="shared" ref="H285:H325" si="43">G285*D285</f>
        <v>969</v>
      </c>
      <c r="I285" s="1499">
        <v>6</v>
      </c>
      <c r="J285" s="1499">
        <f t="shared" ref="J285:J325" si="44">I285*D285</f>
        <v>1938</v>
      </c>
      <c r="K285" s="1499">
        <v>10</v>
      </c>
      <c r="L285" s="1499">
        <f t="shared" ref="L285:L325" si="45">K285*D285</f>
        <v>3230</v>
      </c>
      <c r="M285" s="1499">
        <v>6</v>
      </c>
      <c r="N285" s="1499">
        <f t="shared" ref="N285:N325" si="46">M285*D285</f>
        <v>1938</v>
      </c>
      <c r="O285" s="1499">
        <v>4</v>
      </c>
      <c r="P285" s="1499">
        <f t="shared" ref="P285:P325" si="47">O285*D285</f>
        <v>1292</v>
      </c>
      <c r="Q285" s="1499">
        <v>10</v>
      </c>
      <c r="R285" s="1499">
        <f t="shared" ref="R285:R325" si="48">Q285*D285</f>
        <v>3230</v>
      </c>
      <c r="S285" s="1499">
        <v>6.2</v>
      </c>
      <c r="T285" s="1499">
        <f t="shared" ref="T285:T325" si="49">S285*D285</f>
        <v>2002.6000000000001</v>
      </c>
    </row>
    <row r="286" spans="1:20" ht="15" thickBot="1" x14ac:dyDescent="0.4">
      <c r="A286" s="1187">
        <v>260</v>
      </c>
      <c r="B286" s="1188" t="s">
        <v>2584</v>
      </c>
      <c r="C286" s="1530" t="s">
        <v>8</v>
      </c>
      <c r="D286" s="1187">
        <v>47</v>
      </c>
      <c r="E286" s="1499">
        <v>25</v>
      </c>
      <c r="F286" s="1499">
        <f t="shared" si="42"/>
        <v>1175</v>
      </c>
      <c r="G286" s="1499">
        <v>13</v>
      </c>
      <c r="H286" s="1499">
        <f t="shared" si="43"/>
        <v>611</v>
      </c>
      <c r="I286" s="1499">
        <v>10</v>
      </c>
      <c r="J286" s="1499">
        <f t="shared" si="44"/>
        <v>470</v>
      </c>
      <c r="K286" s="1499">
        <v>10</v>
      </c>
      <c r="L286" s="1499">
        <f t="shared" si="45"/>
        <v>470</v>
      </c>
      <c r="M286" s="1499">
        <v>30</v>
      </c>
      <c r="N286" s="1499">
        <f t="shared" si="46"/>
        <v>1410</v>
      </c>
      <c r="O286" s="1499">
        <v>22</v>
      </c>
      <c r="P286" s="1499">
        <f t="shared" si="47"/>
        <v>1034</v>
      </c>
      <c r="Q286" s="1499">
        <v>10</v>
      </c>
      <c r="R286" s="1499">
        <f t="shared" si="48"/>
        <v>470</v>
      </c>
      <c r="S286" s="1499">
        <v>210.8</v>
      </c>
      <c r="T286" s="1499">
        <f t="shared" si="49"/>
        <v>9907.6</v>
      </c>
    </row>
    <row r="287" spans="1:20" ht="15" thickBot="1" x14ac:dyDescent="0.4">
      <c r="A287" s="1187">
        <v>261</v>
      </c>
      <c r="B287" s="1188" t="s">
        <v>1274</v>
      </c>
      <c r="C287" s="1530" t="s">
        <v>8</v>
      </c>
      <c r="D287" s="1191">
        <v>2340</v>
      </c>
      <c r="E287" s="1499">
        <v>3.5</v>
      </c>
      <c r="F287" s="1499">
        <f t="shared" si="42"/>
        <v>8190</v>
      </c>
      <c r="G287" s="1499">
        <v>2</v>
      </c>
      <c r="H287" s="1499">
        <f t="shared" si="43"/>
        <v>4680</v>
      </c>
      <c r="I287" s="1499">
        <v>3</v>
      </c>
      <c r="J287" s="1499">
        <f t="shared" si="44"/>
        <v>7020</v>
      </c>
      <c r="K287" s="1499">
        <v>1</v>
      </c>
      <c r="L287" s="1499">
        <f t="shared" si="45"/>
        <v>2340</v>
      </c>
      <c r="M287" s="1499">
        <v>6</v>
      </c>
      <c r="N287" s="1499">
        <f t="shared" si="46"/>
        <v>14040</v>
      </c>
      <c r="O287" s="1499">
        <v>5</v>
      </c>
      <c r="P287" s="1499">
        <f t="shared" si="47"/>
        <v>11700</v>
      </c>
      <c r="Q287" s="1499">
        <v>3</v>
      </c>
      <c r="R287" s="1499">
        <f t="shared" si="48"/>
        <v>7020</v>
      </c>
      <c r="S287" s="1499">
        <v>3</v>
      </c>
      <c r="T287" s="1499">
        <f t="shared" si="49"/>
        <v>7020</v>
      </c>
    </row>
    <row r="288" spans="1:20" ht="15" thickBot="1" x14ac:dyDescent="0.4">
      <c r="A288" s="1187">
        <v>262</v>
      </c>
      <c r="B288" s="1188" t="s">
        <v>2612</v>
      </c>
      <c r="C288" s="1530" t="s">
        <v>11</v>
      </c>
      <c r="D288" s="1187">
        <v>1</v>
      </c>
      <c r="E288" s="1499">
        <v>18690</v>
      </c>
      <c r="F288" s="1499">
        <f t="shared" si="42"/>
        <v>18690</v>
      </c>
      <c r="G288" s="1499">
        <v>25000</v>
      </c>
      <c r="H288" s="1499">
        <f t="shared" si="43"/>
        <v>25000</v>
      </c>
      <c r="I288" s="1499">
        <v>3600</v>
      </c>
      <c r="J288" s="1499">
        <f t="shared" si="44"/>
        <v>3600</v>
      </c>
      <c r="K288" s="1499">
        <v>5000</v>
      </c>
      <c r="L288" s="1499">
        <f t="shared" si="45"/>
        <v>5000</v>
      </c>
      <c r="M288" s="1499">
        <v>20000</v>
      </c>
      <c r="N288" s="1499">
        <f t="shared" si="46"/>
        <v>20000</v>
      </c>
      <c r="O288" s="1499">
        <v>5000</v>
      </c>
      <c r="P288" s="1499">
        <f t="shared" si="47"/>
        <v>5000</v>
      </c>
      <c r="Q288" s="1499">
        <v>10000</v>
      </c>
      <c r="R288" s="1499">
        <f t="shared" si="48"/>
        <v>10000</v>
      </c>
      <c r="S288" s="1499">
        <v>349740.33</v>
      </c>
      <c r="T288" s="1499">
        <f t="shared" si="49"/>
        <v>349740.33</v>
      </c>
    </row>
    <row r="289" spans="1:20" ht="15" thickBot="1" x14ac:dyDescent="0.4">
      <c r="A289" s="1187">
        <v>263</v>
      </c>
      <c r="B289" s="1188" t="s">
        <v>3865</v>
      </c>
      <c r="C289" s="1530" t="s">
        <v>11</v>
      </c>
      <c r="D289" s="1187">
        <v>1</v>
      </c>
      <c r="E289" s="1499">
        <v>6180</v>
      </c>
      <c r="F289" s="1499">
        <f t="shared" si="42"/>
        <v>6180</v>
      </c>
      <c r="G289" s="1499">
        <v>5000</v>
      </c>
      <c r="H289" s="1499">
        <f t="shared" si="43"/>
        <v>5000</v>
      </c>
      <c r="I289" s="1499">
        <v>3600</v>
      </c>
      <c r="J289" s="1499">
        <f t="shared" si="44"/>
        <v>3600</v>
      </c>
      <c r="K289" s="1499">
        <v>1000</v>
      </c>
      <c r="L289" s="1499">
        <f t="shared" si="45"/>
        <v>1000</v>
      </c>
      <c r="M289" s="1499">
        <v>5000</v>
      </c>
      <c r="N289" s="1499">
        <f t="shared" si="46"/>
        <v>5000</v>
      </c>
      <c r="O289" s="1499">
        <v>13000</v>
      </c>
      <c r="P289" s="1499">
        <f t="shared" si="47"/>
        <v>13000</v>
      </c>
      <c r="Q289" s="1499">
        <v>1500</v>
      </c>
      <c r="R289" s="1499">
        <f t="shared" si="48"/>
        <v>1500</v>
      </c>
      <c r="S289" s="1499">
        <v>98523.199999999997</v>
      </c>
      <c r="T289" s="1499">
        <f t="shared" si="49"/>
        <v>98523.199999999997</v>
      </c>
    </row>
    <row r="290" spans="1:20" ht="15" thickBot="1" x14ac:dyDescent="0.4">
      <c r="A290" s="1187">
        <v>264</v>
      </c>
      <c r="B290" s="1188" t="s">
        <v>1300</v>
      </c>
      <c r="C290" s="1530" t="s">
        <v>11</v>
      </c>
      <c r="D290" s="1187">
        <v>1</v>
      </c>
      <c r="E290" s="1499">
        <v>3200</v>
      </c>
      <c r="F290" s="1499">
        <f t="shared" si="42"/>
        <v>3200</v>
      </c>
      <c r="G290" s="1499">
        <v>3600</v>
      </c>
      <c r="H290" s="1499">
        <f t="shared" si="43"/>
        <v>3600</v>
      </c>
      <c r="I290" s="1499">
        <v>1200</v>
      </c>
      <c r="J290" s="1499">
        <f t="shared" si="44"/>
        <v>1200</v>
      </c>
      <c r="K290" s="1499">
        <v>12000</v>
      </c>
      <c r="L290" s="1499">
        <f t="shared" si="45"/>
        <v>12000</v>
      </c>
      <c r="M290" s="1499">
        <v>20000</v>
      </c>
      <c r="N290" s="1499">
        <f t="shared" si="46"/>
        <v>20000</v>
      </c>
      <c r="O290" s="1499">
        <v>1700</v>
      </c>
      <c r="P290" s="1499">
        <f t="shared" si="47"/>
        <v>1700</v>
      </c>
      <c r="Q290" s="1499">
        <v>4000</v>
      </c>
      <c r="R290" s="1499">
        <f t="shared" si="48"/>
        <v>4000</v>
      </c>
      <c r="S290" s="1499">
        <v>66063.740000000005</v>
      </c>
      <c r="T290" s="1499">
        <f t="shared" si="49"/>
        <v>66063.740000000005</v>
      </c>
    </row>
    <row r="291" spans="1:20" ht="15" thickBot="1" x14ac:dyDescent="0.4">
      <c r="A291" s="1187">
        <v>265</v>
      </c>
      <c r="B291" s="1188" t="s">
        <v>1304</v>
      </c>
      <c r="C291" s="1530" t="s">
        <v>8</v>
      </c>
      <c r="D291" s="1191">
        <v>2031</v>
      </c>
      <c r="E291" s="1499">
        <v>1</v>
      </c>
      <c r="F291" s="1499">
        <f t="shared" si="42"/>
        <v>2031</v>
      </c>
      <c r="G291" s="1499">
        <v>0.95</v>
      </c>
      <c r="H291" s="1499">
        <f t="shared" si="43"/>
        <v>1929.4499999999998</v>
      </c>
      <c r="I291" s="1499">
        <v>2</v>
      </c>
      <c r="J291" s="1499">
        <f t="shared" si="44"/>
        <v>4062</v>
      </c>
      <c r="K291" s="1499">
        <v>1</v>
      </c>
      <c r="L291" s="1499">
        <f t="shared" si="45"/>
        <v>2031</v>
      </c>
      <c r="M291" s="1499">
        <v>1</v>
      </c>
      <c r="N291" s="1499">
        <f t="shared" si="46"/>
        <v>2031</v>
      </c>
      <c r="O291" s="1499">
        <v>1</v>
      </c>
      <c r="P291" s="1499">
        <f t="shared" si="47"/>
        <v>2031</v>
      </c>
      <c r="Q291" s="1499">
        <v>2</v>
      </c>
      <c r="R291" s="1499">
        <f t="shared" si="48"/>
        <v>4062</v>
      </c>
      <c r="S291" s="1499">
        <v>1.47</v>
      </c>
      <c r="T291" s="1499">
        <f t="shared" si="49"/>
        <v>2985.57</v>
      </c>
    </row>
    <row r="292" spans="1:20" ht="15" thickBot="1" x14ac:dyDescent="0.4">
      <c r="A292" s="1187">
        <v>266</v>
      </c>
      <c r="B292" s="1188" t="s">
        <v>3771</v>
      </c>
      <c r="C292" s="1530" t="s">
        <v>8</v>
      </c>
      <c r="D292" s="1191">
        <v>2075</v>
      </c>
      <c r="E292" s="1499">
        <v>1.25</v>
      </c>
      <c r="F292" s="1499">
        <f t="shared" si="42"/>
        <v>2593.75</v>
      </c>
      <c r="G292" s="1499">
        <v>1.27</v>
      </c>
      <c r="H292" s="1499">
        <f t="shared" si="43"/>
        <v>2635.25</v>
      </c>
      <c r="I292" s="1499">
        <v>0.75</v>
      </c>
      <c r="J292" s="1499">
        <f t="shared" si="44"/>
        <v>1556.25</v>
      </c>
      <c r="K292" s="1499">
        <v>1</v>
      </c>
      <c r="L292" s="1499">
        <f t="shared" si="45"/>
        <v>2075</v>
      </c>
      <c r="M292" s="1499">
        <v>0.9</v>
      </c>
      <c r="N292" s="1499">
        <f t="shared" si="46"/>
        <v>1867.5</v>
      </c>
      <c r="O292" s="1499">
        <v>1</v>
      </c>
      <c r="P292" s="1499">
        <f t="shared" si="47"/>
        <v>2075</v>
      </c>
      <c r="Q292" s="1499">
        <v>1</v>
      </c>
      <c r="R292" s="1499">
        <f t="shared" si="48"/>
        <v>2075</v>
      </c>
      <c r="S292" s="1499">
        <v>4.4400000000000004</v>
      </c>
      <c r="T292" s="1499">
        <f t="shared" si="49"/>
        <v>9213</v>
      </c>
    </row>
    <row r="293" spans="1:20" ht="21.5" thickBot="1" x14ac:dyDescent="0.4">
      <c r="A293" s="1187">
        <v>267</v>
      </c>
      <c r="B293" s="1188" t="s">
        <v>3866</v>
      </c>
      <c r="C293" s="1530" t="s">
        <v>4</v>
      </c>
      <c r="D293" s="1187">
        <v>228</v>
      </c>
      <c r="E293" s="1499">
        <v>157</v>
      </c>
      <c r="F293" s="1499">
        <f t="shared" si="42"/>
        <v>35796</v>
      </c>
      <c r="G293" s="1499">
        <v>145</v>
      </c>
      <c r="H293" s="1499">
        <f t="shared" si="43"/>
        <v>33060</v>
      </c>
      <c r="I293" s="1499">
        <v>204</v>
      </c>
      <c r="J293" s="1499">
        <f t="shared" si="44"/>
        <v>46512</v>
      </c>
      <c r="K293" s="1499">
        <v>194</v>
      </c>
      <c r="L293" s="1499">
        <f t="shared" si="45"/>
        <v>44232</v>
      </c>
      <c r="M293" s="1499">
        <v>175</v>
      </c>
      <c r="N293" s="1499">
        <f t="shared" si="46"/>
        <v>39900</v>
      </c>
      <c r="O293" s="1499">
        <v>227</v>
      </c>
      <c r="P293" s="1499">
        <f t="shared" si="47"/>
        <v>51756</v>
      </c>
      <c r="Q293" s="1499">
        <v>200</v>
      </c>
      <c r="R293" s="1499">
        <f t="shared" si="48"/>
        <v>45600</v>
      </c>
      <c r="S293" s="1499">
        <v>284.55</v>
      </c>
      <c r="T293" s="1499">
        <f t="shared" si="49"/>
        <v>64877.4</v>
      </c>
    </row>
    <row r="294" spans="1:20" ht="15" thickBot="1" x14ac:dyDescent="0.4">
      <c r="A294" s="1187">
        <v>268</v>
      </c>
      <c r="B294" s="1188" t="s">
        <v>3867</v>
      </c>
      <c r="C294" s="1530" t="s">
        <v>4</v>
      </c>
      <c r="D294" s="1187">
        <v>346</v>
      </c>
      <c r="E294" s="1499">
        <v>88</v>
      </c>
      <c r="F294" s="1499">
        <f t="shared" si="42"/>
        <v>30448</v>
      </c>
      <c r="G294" s="1499">
        <v>85</v>
      </c>
      <c r="H294" s="1499">
        <f t="shared" si="43"/>
        <v>29410</v>
      </c>
      <c r="I294" s="1499">
        <v>70</v>
      </c>
      <c r="J294" s="1499">
        <f t="shared" si="44"/>
        <v>24220</v>
      </c>
      <c r="K294" s="1499">
        <v>66</v>
      </c>
      <c r="L294" s="1499">
        <f t="shared" si="45"/>
        <v>22836</v>
      </c>
      <c r="M294" s="1499">
        <v>65</v>
      </c>
      <c r="N294" s="1499">
        <f t="shared" si="46"/>
        <v>22490</v>
      </c>
      <c r="O294" s="1499">
        <v>90</v>
      </c>
      <c r="P294" s="1499">
        <f t="shared" si="47"/>
        <v>31140</v>
      </c>
      <c r="Q294" s="1499">
        <v>65</v>
      </c>
      <c r="R294" s="1499">
        <f t="shared" si="48"/>
        <v>22490</v>
      </c>
      <c r="S294" s="1499">
        <v>90.87</v>
      </c>
      <c r="T294" s="1499">
        <f t="shared" si="49"/>
        <v>31441.02</v>
      </c>
    </row>
    <row r="295" spans="1:20" ht="15" thickBot="1" x14ac:dyDescent="0.4">
      <c r="A295" s="1187">
        <v>269</v>
      </c>
      <c r="B295" s="1188" t="s">
        <v>3774</v>
      </c>
      <c r="C295" s="1530" t="s">
        <v>9</v>
      </c>
      <c r="D295" s="1187">
        <v>156</v>
      </c>
      <c r="E295" s="1499">
        <v>3</v>
      </c>
      <c r="F295" s="1499">
        <f t="shared" si="42"/>
        <v>468</v>
      </c>
      <c r="G295" s="1499">
        <v>3</v>
      </c>
      <c r="H295" s="1499">
        <f t="shared" si="43"/>
        <v>468</v>
      </c>
      <c r="I295" s="1499">
        <v>7</v>
      </c>
      <c r="J295" s="1499">
        <f t="shared" si="44"/>
        <v>1092</v>
      </c>
      <c r="K295" s="1499">
        <v>7</v>
      </c>
      <c r="L295" s="1499">
        <f t="shared" si="45"/>
        <v>1092</v>
      </c>
      <c r="M295" s="1499">
        <v>3</v>
      </c>
      <c r="N295" s="1499">
        <f t="shared" si="46"/>
        <v>468</v>
      </c>
      <c r="O295" s="1499">
        <v>3</v>
      </c>
      <c r="P295" s="1499">
        <f t="shared" si="47"/>
        <v>468</v>
      </c>
      <c r="Q295" s="1499">
        <v>4</v>
      </c>
      <c r="R295" s="1499">
        <f t="shared" si="48"/>
        <v>624</v>
      </c>
      <c r="S295" s="1499">
        <v>8.7799999999999994</v>
      </c>
      <c r="T295" s="1499">
        <f t="shared" si="49"/>
        <v>1369.6799999999998</v>
      </c>
    </row>
    <row r="296" spans="1:20" ht="21.5" thickBot="1" x14ac:dyDescent="0.4">
      <c r="A296" s="1187">
        <v>270</v>
      </c>
      <c r="B296" s="1195" t="s">
        <v>3775</v>
      </c>
      <c r="C296" s="1530" t="s">
        <v>4</v>
      </c>
      <c r="D296" s="1187">
        <v>72</v>
      </c>
      <c r="E296" s="1499">
        <v>195</v>
      </c>
      <c r="F296" s="1499">
        <f t="shared" si="42"/>
        <v>14040</v>
      </c>
      <c r="G296" s="1499">
        <v>180</v>
      </c>
      <c r="H296" s="1499">
        <f t="shared" si="43"/>
        <v>12960</v>
      </c>
      <c r="I296" s="1499">
        <v>228</v>
      </c>
      <c r="J296" s="1499">
        <f t="shared" si="44"/>
        <v>16416</v>
      </c>
      <c r="K296" s="1499">
        <v>218</v>
      </c>
      <c r="L296" s="1499">
        <f t="shared" si="45"/>
        <v>15696</v>
      </c>
      <c r="M296" s="1499">
        <v>200</v>
      </c>
      <c r="N296" s="1499">
        <f t="shared" si="46"/>
        <v>14400</v>
      </c>
      <c r="O296" s="1499">
        <v>300</v>
      </c>
      <c r="P296" s="1499">
        <f t="shared" si="47"/>
        <v>21600</v>
      </c>
      <c r="Q296" s="1499">
        <v>300</v>
      </c>
      <c r="R296" s="1499">
        <f t="shared" si="48"/>
        <v>21600</v>
      </c>
      <c r="S296" s="1499">
        <v>321.3</v>
      </c>
      <c r="T296" s="1499">
        <f t="shared" si="49"/>
        <v>23133.600000000002</v>
      </c>
    </row>
    <row r="297" spans="1:20" ht="21.5" thickBot="1" x14ac:dyDescent="0.4">
      <c r="A297" s="1187">
        <v>271</v>
      </c>
      <c r="B297" s="1195" t="s">
        <v>3776</v>
      </c>
      <c r="C297" s="1530" t="s">
        <v>4</v>
      </c>
      <c r="D297" s="1187">
        <v>101</v>
      </c>
      <c r="E297" s="1499">
        <v>178</v>
      </c>
      <c r="F297" s="1499">
        <f t="shared" si="42"/>
        <v>17978</v>
      </c>
      <c r="G297" s="1499">
        <v>165</v>
      </c>
      <c r="H297" s="1499">
        <f t="shared" si="43"/>
        <v>16665</v>
      </c>
      <c r="I297" s="1499">
        <v>220</v>
      </c>
      <c r="J297" s="1499">
        <f t="shared" si="44"/>
        <v>22220</v>
      </c>
      <c r="K297" s="1499">
        <v>210</v>
      </c>
      <c r="L297" s="1499">
        <f t="shared" si="45"/>
        <v>21210</v>
      </c>
      <c r="M297" s="1499">
        <v>185</v>
      </c>
      <c r="N297" s="1499">
        <f t="shared" si="46"/>
        <v>18685</v>
      </c>
      <c r="O297" s="1499">
        <v>275</v>
      </c>
      <c r="P297" s="1499">
        <f t="shared" si="47"/>
        <v>27775</v>
      </c>
      <c r="Q297" s="1499">
        <v>250</v>
      </c>
      <c r="R297" s="1499">
        <f t="shared" si="48"/>
        <v>25250</v>
      </c>
      <c r="S297" s="1499">
        <v>281.39999999999998</v>
      </c>
      <c r="T297" s="1499">
        <f t="shared" si="49"/>
        <v>28421.399999999998</v>
      </c>
    </row>
    <row r="298" spans="1:20" ht="15" thickBot="1" x14ac:dyDescent="0.4">
      <c r="A298" s="1187">
        <v>272</v>
      </c>
      <c r="B298" s="1195" t="s">
        <v>3868</v>
      </c>
      <c r="C298" s="1530" t="s">
        <v>131</v>
      </c>
      <c r="D298" s="1191">
        <v>2265</v>
      </c>
      <c r="E298" s="1499">
        <v>6</v>
      </c>
      <c r="F298" s="1499">
        <f t="shared" si="42"/>
        <v>13590</v>
      </c>
      <c r="G298" s="1499">
        <v>6</v>
      </c>
      <c r="H298" s="1499">
        <f t="shared" si="43"/>
        <v>13590</v>
      </c>
      <c r="I298" s="1499">
        <v>4.8</v>
      </c>
      <c r="J298" s="1499">
        <f t="shared" si="44"/>
        <v>10872</v>
      </c>
      <c r="K298" s="1499">
        <v>5.6</v>
      </c>
      <c r="L298" s="1499">
        <f t="shared" si="45"/>
        <v>12684</v>
      </c>
      <c r="M298" s="1499">
        <v>5.6</v>
      </c>
      <c r="N298" s="1499">
        <f t="shared" si="46"/>
        <v>12684</v>
      </c>
      <c r="O298" s="1499">
        <v>7</v>
      </c>
      <c r="P298" s="1499">
        <f t="shared" si="47"/>
        <v>15855</v>
      </c>
      <c r="Q298" s="1499">
        <v>8</v>
      </c>
      <c r="R298" s="1499">
        <f t="shared" si="48"/>
        <v>18120</v>
      </c>
      <c r="S298" s="1499">
        <v>5.7</v>
      </c>
      <c r="T298" s="1499">
        <f t="shared" si="49"/>
        <v>12910.5</v>
      </c>
    </row>
    <row r="299" spans="1:20" ht="15" thickBot="1" x14ac:dyDescent="0.4">
      <c r="A299" s="1187">
        <v>273</v>
      </c>
      <c r="B299" s="1195" t="s">
        <v>3778</v>
      </c>
      <c r="C299" s="1530" t="s">
        <v>4</v>
      </c>
      <c r="D299" s="1187">
        <v>28</v>
      </c>
      <c r="E299" s="1499">
        <v>94</v>
      </c>
      <c r="F299" s="1499">
        <f t="shared" si="42"/>
        <v>2632</v>
      </c>
      <c r="G299" s="1499">
        <v>89</v>
      </c>
      <c r="H299" s="1499">
        <f t="shared" si="43"/>
        <v>2492</v>
      </c>
      <c r="I299" s="1499">
        <v>90</v>
      </c>
      <c r="J299" s="1499">
        <f t="shared" si="44"/>
        <v>2520</v>
      </c>
      <c r="K299" s="1499">
        <v>60</v>
      </c>
      <c r="L299" s="1499">
        <f t="shared" si="45"/>
        <v>1680</v>
      </c>
      <c r="M299" s="1499">
        <v>175</v>
      </c>
      <c r="N299" s="1499">
        <f t="shared" si="46"/>
        <v>4900</v>
      </c>
      <c r="O299" s="1499">
        <v>79</v>
      </c>
      <c r="P299" s="1499">
        <f t="shared" si="47"/>
        <v>2212</v>
      </c>
      <c r="Q299" s="1499">
        <v>65</v>
      </c>
      <c r="R299" s="1499">
        <f t="shared" si="48"/>
        <v>1820</v>
      </c>
      <c r="S299" s="1499">
        <v>101.2</v>
      </c>
      <c r="T299" s="1499">
        <f t="shared" si="49"/>
        <v>2833.6</v>
      </c>
    </row>
    <row r="300" spans="1:20" ht="15" thickBot="1" x14ac:dyDescent="0.4">
      <c r="A300" s="1187">
        <v>274</v>
      </c>
      <c r="B300" s="1195" t="s">
        <v>3779</v>
      </c>
      <c r="C300" s="1530" t="s">
        <v>8</v>
      </c>
      <c r="D300" s="1187">
        <v>252</v>
      </c>
      <c r="E300" s="1499">
        <v>1.25</v>
      </c>
      <c r="F300" s="1499">
        <f t="shared" si="42"/>
        <v>315</v>
      </c>
      <c r="G300" s="1499">
        <v>5</v>
      </c>
      <c r="H300" s="1499">
        <f t="shared" si="43"/>
        <v>1260</v>
      </c>
      <c r="I300" s="1499">
        <v>4</v>
      </c>
      <c r="J300" s="1499">
        <f t="shared" si="44"/>
        <v>1008</v>
      </c>
      <c r="K300" s="1499">
        <v>1</v>
      </c>
      <c r="L300" s="1499">
        <f t="shared" si="45"/>
        <v>252</v>
      </c>
      <c r="M300" s="1499">
        <v>5</v>
      </c>
      <c r="N300" s="1499">
        <f t="shared" si="46"/>
        <v>1260</v>
      </c>
      <c r="O300" s="1499">
        <v>1</v>
      </c>
      <c r="P300" s="1499">
        <f t="shared" si="47"/>
        <v>252</v>
      </c>
      <c r="Q300" s="1499">
        <v>1</v>
      </c>
      <c r="R300" s="1499">
        <f t="shared" si="48"/>
        <v>252</v>
      </c>
      <c r="S300" s="1499">
        <v>5.23</v>
      </c>
      <c r="T300" s="1499">
        <f t="shared" si="49"/>
        <v>1317.96</v>
      </c>
    </row>
    <row r="301" spans="1:20" ht="15" thickBot="1" x14ac:dyDescent="0.4">
      <c r="A301" s="1187">
        <v>275</v>
      </c>
      <c r="B301" s="1195" t="s">
        <v>2665</v>
      </c>
      <c r="C301" s="1530" t="s">
        <v>563</v>
      </c>
      <c r="D301" s="1187">
        <v>28</v>
      </c>
      <c r="E301" s="1499">
        <v>130</v>
      </c>
      <c r="F301" s="1499">
        <f t="shared" si="42"/>
        <v>3640</v>
      </c>
      <c r="G301" s="1499">
        <v>180</v>
      </c>
      <c r="H301" s="1499">
        <f t="shared" si="43"/>
        <v>5040</v>
      </c>
      <c r="I301" s="1499">
        <v>130</v>
      </c>
      <c r="J301" s="1499">
        <f t="shared" si="44"/>
        <v>3640</v>
      </c>
      <c r="K301" s="1499">
        <v>64</v>
      </c>
      <c r="L301" s="1499">
        <f t="shared" si="45"/>
        <v>1792</v>
      </c>
      <c r="M301" s="1499">
        <v>85</v>
      </c>
      <c r="N301" s="1499">
        <f t="shared" si="46"/>
        <v>2380</v>
      </c>
      <c r="O301" s="1499">
        <v>142</v>
      </c>
      <c r="P301" s="1499">
        <f t="shared" si="47"/>
        <v>3976</v>
      </c>
      <c r="Q301" s="1499">
        <v>135</v>
      </c>
      <c r="R301" s="1499">
        <f t="shared" si="48"/>
        <v>3780</v>
      </c>
      <c r="S301" s="1499">
        <v>190.4</v>
      </c>
      <c r="T301" s="1499">
        <f t="shared" si="49"/>
        <v>5331.2</v>
      </c>
    </row>
    <row r="302" spans="1:20" ht="15" thickBot="1" x14ac:dyDescent="0.4">
      <c r="A302" s="1187">
        <v>276</v>
      </c>
      <c r="B302" s="1195" t="s">
        <v>1486</v>
      </c>
      <c r="C302" s="1530" t="s">
        <v>3</v>
      </c>
      <c r="D302" s="1191">
        <v>1097</v>
      </c>
      <c r="E302" s="1499">
        <v>0.8</v>
      </c>
      <c r="F302" s="1499">
        <f t="shared" si="42"/>
        <v>877.6</v>
      </c>
      <c r="G302" s="1499">
        <v>9</v>
      </c>
      <c r="H302" s="1499">
        <f t="shared" si="43"/>
        <v>9873</v>
      </c>
      <c r="I302" s="1499">
        <v>9.5</v>
      </c>
      <c r="J302" s="1499">
        <f t="shared" si="44"/>
        <v>10421.5</v>
      </c>
      <c r="K302" s="1499">
        <v>1.5</v>
      </c>
      <c r="L302" s="1499">
        <f t="shared" si="45"/>
        <v>1645.5</v>
      </c>
      <c r="M302" s="1499">
        <v>4.2</v>
      </c>
      <c r="N302" s="1499">
        <f t="shared" si="46"/>
        <v>4607.4000000000005</v>
      </c>
      <c r="O302" s="1499">
        <v>11</v>
      </c>
      <c r="P302" s="1499">
        <f t="shared" si="47"/>
        <v>12067</v>
      </c>
      <c r="Q302" s="1499">
        <v>10</v>
      </c>
      <c r="R302" s="1499">
        <f t="shared" si="48"/>
        <v>10970</v>
      </c>
      <c r="S302" s="1499">
        <v>0.54</v>
      </c>
      <c r="T302" s="1499">
        <f t="shared" si="49"/>
        <v>592.38</v>
      </c>
    </row>
    <row r="303" spans="1:20" ht="21.5" thickBot="1" x14ac:dyDescent="0.4">
      <c r="A303" s="1187">
        <v>277</v>
      </c>
      <c r="B303" s="1195" t="s">
        <v>3869</v>
      </c>
      <c r="C303" s="1530" t="s">
        <v>131</v>
      </c>
      <c r="D303" s="1187">
        <v>549</v>
      </c>
      <c r="E303" s="1499">
        <v>20</v>
      </c>
      <c r="F303" s="1499">
        <f t="shared" si="42"/>
        <v>10980</v>
      </c>
      <c r="G303" s="1499">
        <v>23.5</v>
      </c>
      <c r="H303" s="1499">
        <f t="shared" si="43"/>
        <v>12901.5</v>
      </c>
      <c r="I303" s="1499">
        <v>13.5</v>
      </c>
      <c r="J303" s="1499">
        <f t="shared" si="44"/>
        <v>7411.5</v>
      </c>
      <c r="K303" s="1499">
        <v>14</v>
      </c>
      <c r="L303" s="1499">
        <f t="shared" si="45"/>
        <v>7686</v>
      </c>
      <c r="M303" s="1499">
        <v>60</v>
      </c>
      <c r="N303" s="1499">
        <f t="shared" si="46"/>
        <v>32940</v>
      </c>
      <c r="O303" s="1499">
        <v>24</v>
      </c>
      <c r="P303" s="1499">
        <f t="shared" si="47"/>
        <v>13176</v>
      </c>
      <c r="Q303" s="1499">
        <v>20</v>
      </c>
      <c r="R303" s="1499">
        <f t="shared" si="48"/>
        <v>10980</v>
      </c>
      <c r="S303" s="1499">
        <v>17.48</v>
      </c>
      <c r="T303" s="1499">
        <f t="shared" si="49"/>
        <v>9596.52</v>
      </c>
    </row>
    <row r="304" spans="1:20" ht="15" thickBot="1" x14ac:dyDescent="0.4">
      <c r="A304" s="1187">
        <v>278</v>
      </c>
      <c r="B304" s="1195" t="s">
        <v>3727</v>
      </c>
      <c r="C304" s="1530" t="s">
        <v>4</v>
      </c>
      <c r="D304" s="1187">
        <v>6</v>
      </c>
      <c r="E304" s="1499">
        <v>100</v>
      </c>
      <c r="F304" s="1499">
        <f t="shared" si="42"/>
        <v>600</v>
      </c>
      <c r="G304" s="1499">
        <v>105</v>
      </c>
      <c r="H304" s="1499">
        <f t="shared" si="43"/>
        <v>630</v>
      </c>
      <c r="I304" s="1499">
        <v>160</v>
      </c>
      <c r="J304" s="1499">
        <f t="shared" si="44"/>
        <v>960</v>
      </c>
      <c r="K304" s="1499">
        <v>110</v>
      </c>
      <c r="L304" s="1499">
        <f t="shared" si="45"/>
        <v>660</v>
      </c>
      <c r="M304" s="1499">
        <v>130</v>
      </c>
      <c r="N304" s="1499">
        <f t="shared" si="46"/>
        <v>780</v>
      </c>
      <c r="O304" s="1499">
        <v>152</v>
      </c>
      <c r="P304" s="1499">
        <f t="shared" si="47"/>
        <v>912</v>
      </c>
      <c r="Q304" s="1499">
        <v>125</v>
      </c>
      <c r="R304" s="1499">
        <f t="shared" si="48"/>
        <v>750</v>
      </c>
      <c r="S304" s="1499">
        <v>101.32</v>
      </c>
      <c r="T304" s="1499">
        <f t="shared" si="49"/>
        <v>607.91999999999996</v>
      </c>
    </row>
    <row r="305" spans="1:20" ht="15" thickBot="1" x14ac:dyDescent="0.4">
      <c r="A305" s="1187">
        <v>279</v>
      </c>
      <c r="B305" s="1195" t="s">
        <v>1391</v>
      </c>
      <c r="C305" s="1530" t="s">
        <v>563</v>
      </c>
      <c r="D305" s="1187">
        <v>1</v>
      </c>
      <c r="E305" s="1499">
        <v>1100</v>
      </c>
      <c r="F305" s="1499">
        <f t="shared" si="42"/>
        <v>1100</v>
      </c>
      <c r="G305" s="1499">
        <v>950</v>
      </c>
      <c r="H305" s="1499">
        <f t="shared" si="43"/>
        <v>950</v>
      </c>
      <c r="I305" s="1499">
        <v>600</v>
      </c>
      <c r="J305" s="1499">
        <f t="shared" si="44"/>
        <v>600</v>
      </c>
      <c r="K305" s="1499">
        <v>400</v>
      </c>
      <c r="L305" s="1499">
        <f t="shared" si="45"/>
        <v>400</v>
      </c>
      <c r="M305" s="1499">
        <v>1100</v>
      </c>
      <c r="N305" s="1499">
        <f t="shared" si="46"/>
        <v>1100</v>
      </c>
      <c r="O305" s="1499">
        <v>1000</v>
      </c>
      <c r="P305" s="1499">
        <f t="shared" si="47"/>
        <v>1000</v>
      </c>
      <c r="Q305" s="1499">
        <v>615</v>
      </c>
      <c r="R305" s="1499">
        <f t="shared" si="48"/>
        <v>615</v>
      </c>
      <c r="S305" s="1499">
        <v>5888.85</v>
      </c>
      <c r="T305" s="1499">
        <f t="shared" si="49"/>
        <v>5888.85</v>
      </c>
    </row>
    <row r="306" spans="1:20" ht="15" thickBot="1" x14ac:dyDescent="0.4">
      <c r="A306" s="1187">
        <v>280</v>
      </c>
      <c r="B306" s="1195" t="s">
        <v>1393</v>
      </c>
      <c r="C306" s="1530" t="s">
        <v>3</v>
      </c>
      <c r="D306" s="1187">
        <v>70</v>
      </c>
      <c r="E306" s="1499">
        <v>32</v>
      </c>
      <c r="F306" s="1499">
        <f t="shared" si="42"/>
        <v>2240</v>
      </c>
      <c r="G306" s="1499">
        <v>43</v>
      </c>
      <c r="H306" s="1499">
        <f t="shared" si="43"/>
        <v>3010</v>
      </c>
      <c r="I306" s="1499">
        <v>71</v>
      </c>
      <c r="J306" s="1499">
        <f t="shared" si="44"/>
        <v>4970</v>
      </c>
      <c r="K306" s="1499">
        <v>700</v>
      </c>
      <c r="L306" s="1499">
        <f t="shared" si="45"/>
        <v>49000</v>
      </c>
      <c r="M306" s="1499">
        <v>70</v>
      </c>
      <c r="N306" s="1499">
        <f t="shared" si="46"/>
        <v>4900</v>
      </c>
      <c r="O306" s="1499">
        <v>38</v>
      </c>
      <c r="P306" s="1499">
        <f t="shared" si="47"/>
        <v>2660</v>
      </c>
      <c r="Q306" s="1499">
        <v>65</v>
      </c>
      <c r="R306" s="1499">
        <f t="shared" si="48"/>
        <v>4550</v>
      </c>
      <c r="S306" s="1499">
        <v>52.02</v>
      </c>
      <c r="T306" s="1499">
        <f t="shared" si="49"/>
        <v>3641.4</v>
      </c>
    </row>
    <row r="307" spans="1:20" ht="15" thickBot="1" x14ac:dyDescent="0.4">
      <c r="A307" s="1187">
        <v>281</v>
      </c>
      <c r="B307" s="1195" t="s">
        <v>1402</v>
      </c>
      <c r="C307" s="1530" t="s">
        <v>563</v>
      </c>
      <c r="D307" s="1187">
        <v>1</v>
      </c>
      <c r="E307" s="1499">
        <v>1800</v>
      </c>
      <c r="F307" s="1499">
        <f t="shared" si="42"/>
        <v>1800</v>
      </c>
      <c r="G307" s="1499">
        <v>2400</v>
      </c>
      <c r="H307" s="1499">
        <f t="shared" si="43"/>
        <v>2400</v>
      </c>
      <c r="I307" s="1499">
        <v>2000</v>
      </c>
      <c r="J307" s="1499">
        <f t="shared" si="44"/>
        <v>2000</v>
      </c>
      <c r="K307" s="1499">
        <v>1500</v>
      </c>
      <c r="L307" s="1499">
        <f t="shared" si="45"/>
        <v>1500</v>
      </c>
      <c r="M307" s="1499">
        <v>3600</v>
      </c>
      <c r="N307" s="1499">
        <f t="shared" si="46"/>
        <v>3600</v>
      </c>
      <c r="O307" s="1499">
        <v>1600</v>
      </c>
      <c r="P307" s="1499">
        <f t="shared" si="47"/>
        <v>1600</v>
      </c>
      <c r="Q307" s="1499">
        <v>3000</v>
      </c>
      <c r="R307" s="1499">
        <f t="shared" si="48"/>
        <v>3000</v>
      </c>
      <c r="S307" s="1499">
        <v>3155.68</v>
      </c>
      <c r="T307" s="1499">
        <f t="shared" si="49"/>
        <v>3155.68</v>
      </c>
    </row>
    <row r="308" spans="1:20" ht="15" thickBot="1" x14ac:dyDescent="0.4">
      <c r="A308" s="1187">
        <v>282</v>
      </c>
      <c r="B308" s="1195" t="s">
        <v>1304</v>
      </c>
      <c r="C308" s="1530" t="s">
        <v>8</v>
      </c>
      <c r="D308" s="1191">
        <v>3060</v>
      </c>
      <c r="E308" s="1499">
        <v>1</v>
      </c>
      <c r="F308" s="1499">
        <f t="shared" si="42"/>
        <v>3060</v>
      </c>
      <c r="G308" s="1499">
        <v>0.95</v>
      </c>
      <c r="H308" s="1499">
        <f t="shared" si="43"/>
        <v>2907</v>
      </c>
      <c r="I308" s="1499">
        <v>1.5</v>
      </c>
      <c r="J308" s="1499">
        <f t="shared" si="44"/>
        <v>4590</v>
      </c>
      <c r="K308" s="1499">
        <v>1</v>
      </c>
      <c r="L308" s="1499">
        <f t="shared" si="45"/>
        <v>3060</v>
      </c>
      <c r="M308" s="1499">
        <v>1</v>
      </c>
      <c r="N308" s="1499">
        <f t="shared" si="46"/>
        <v>3060</v>
      </c>
      <c r="O308" s="1499">
        <v>1</v>
      </c>
      <c r="P308" s="1499">
        <f t="shared" si="47"/>
        <v>3060</v>
      </c>
      <c r="Q308" s="1499">
        <v>1.05</v>
      </c>
      <c r="R308" s="1499">
        <f t="shared" si="48"/>
        <v>3213</v>
      </c>
      <c r="S308" s="1499">
        <v>1.47</v>
      </c>
      <c r="T308" s="1499">
        <f t="shared" si="49"/>
        <v>4498.2</v>
      </c>
    </row>
    <row r="309" spans="1:20" ht="15" thickBot="1" x14ac:dyDescent="0.4">
      <c r="A309" s="1187">
        <v>283</v>
      </c>
      <c r="B309" s="1195" t="s">
        <v>1310</v>
      </c>
      <c r="C309" s="1530" t="s">
        <v>3722</v>
      </c>
      <c r="D309" s="1187">
        <v>176</v>
      </c>
      <c r="E309" s="1499">
        <v>2</v>
      </c>
      <c r="F309" s="1499">
        <f t="shared" si="42"/>
        <v>352</v>
      </c>
      <c r="G309" s="1499">
        <v>1.75</v>
      </c>
      <c r="H309" s="1499">
        <f t="shared" si="43"/>
        <v>308</v>
      </c>
      <c r="I309" s="1499">
        <v>5</v>
      </c>
      <c r="J309" s="1499">
        <f t="shared" si="44"/>
        <v>880</v>
      </c>
      <c r="K309" s="1499">
        <v>2</v>
      </c>
      <c r="L309" s="1499">
        <f t="shared" si="45"/>
        <v>352</v>
      </c>
      <c r="M309" s="1499">
        <v>1.75</v>
      </c>
      <c r="N309" s="1499">
        <f t="shared" si="46"/>
        <v>308</v>
      </c>
      <c r="O309" s="1499">
        <v>2</v>
      </c>
      <c r="P309" s="1499">
        <f t="shared" si="47"/>
        <v>352</v>
      </c>
      <c r="Q309" s="1499">
        <v>2</v>
      </c>
      <c r="R309" s="1499">
        <f t="shared" si="48"/>
        <v>352</v>
      </c>
      <c r="S309" s="1499">
        <v>2.7</v>
      </c>
      <c r="T309" s="1499">
        <f t="shared" si="49"/>
        <v>475.20000000000005</v>
      </c>
    </row>
    <row r="310" spans="1:20" ht="15" thickBot="1" x14ac:dyDescent="0.4">
      <c r="A310" s="1187">
        <v>284</v>
      </c>
      <c r="B310" s="1195" t="s">
        <v>1313</v>
      </c>
      <c r="C310" s="1530" t="s">
        <v>1314</v>
      </c>
      <c r="D310" s="1187">
        <v>5</v>
      </c>
      <c r="E310" s="1499">
        <v>442</v>
      </c>
      <c r="F310" s="1499">
        <f t="shared" si="42"/>
        <v>2210</v>
      </c>
      <c r="G310" s="1499">
        <v>408</v>
      </c>
      <c r="H310" s="1499">
        <f t="shared" si="43"/>
        <v>2040</v>
      </c>
      <c r="I310" s="1499">
        <v>465</v>
      </c>
      <c r="J310" s="1499">
        <f t="shared" si="44"/>
        <v>2325</v>
      </c>
      <c r="K310" s="1499">
        <v>409</v>
      </c>
      <c r="L310" s="1499">
        <f t="shared" si="45"/>
        <v>2045</v>
      </c>
      <c r="M310" s="1499">
        <v>410</v>
      </c>
      <c r="N310" s="1499">
        <f t="shared" si="46"/>
        <v>2050</v>
      </c>
      <c r="O310" s="1499">
        <v>490</v>
      </c>
      <c r="P310" s="1499">
        <f t="shared" si="47"/>
        <v>2450</v>
      </c>
      <c r="Q310" s="1499">
        <v>430</v>
      </c>
      <c r="R310" s="1499">
        <f t="shared" si="48"/>
        <v>2150</v>
      </c>
      <c r="S310" s="1499">
        <v>723.65</v>
      </c>
      <c r="T310" s="1499">
        <f t="shared" si="49"/>
        <v>3618.25</v>
      </c>
    </row>
    <row r="311" spans="1:20" ht="15" thickBot="1" x14ac:dyDescent="0.4">
      <c r="A311" s="1187">
        <v>285</v>
      </c>
      <c r="B311" s="1195" t="s">
        <v>1320</v>
      </c>
      <c r="C311" s="1530" t="s">
        <v>563</v>
      </c>
      <c r="D311" s="1187">
        <v>4</v>
      </c>
      <c r="E311" s="1499">
        <v>410</v>
      </c>
      <c r="F311" s="1499">
        <f t="shared" si="42"/>
        <v>1640</v>
      </c>
      <c r="G311" s="1499">
        <v>380</v>
      </c>
      <c r="H311" s="1499">
        <f t="shared" si="43"/>
        <v>1520</v>
      </c>
      <c r="I311" s="1499">
        <v>420</v>
      </c>
      <c r="J311" s="1499">
        <f t="shared" si="44"/>
        <v>1680</v>
      </c>
      <c r="K311" s="1499">
        <v>380</v>
      </c>
      <c r="L311" s="1499">
        <f t="shared" si="45"/>
        <v>1520</v>
      </c>
      <c r="M311" s="1499">
        <v>381</v>
      </c>
      <c r="N311" s="1499">
        <f t="shared" si="46"/>
        <v>1524</v>
      </c>
      <c r="O311" s="1499">
        <v>455</v>
      </c>
      <c r="P311" s="1499">
        <f t="shared" si="47"/>
        <v>1820</v>
      </c>
      <c r="Q311" s="1499">
        <v>400</v>
      </c>
      <c r="R311" s="1499">
        <f t="shared" si="48"/>
        <v>1600</v>
      </c>
      <c r="S311" s="1499">
        <v>699.08</v>
      </c>
      <c r="T311" s="1499">
        <f t="shared" si="49"/>
        <v>2796.32</v>
      </c>
    </row>
    <row r="312" spans="1:20" ht="15" thickBot="1" x14ac:dyDescent="0.4">
      <c r="A312" s="1187">
        <v>286</v>
      </c>
      <c r="B312" s="1195" t="s">
        <v>1336</v>
      </c>
      <c r="C312" s="1530" t="s">
        <v>563</v>
      </c>
      <c r="D312" s="1187">
        <v>3</v>
      </c>
      <c r="E312" s="1499">
        <v>375</v>
      </c>
      <c r="F312" s="1499">
        <f t="shared" si="42"/>
        <v>1125</v>
      </c>
      <c r="G312" s="1499">
        <v>350</v>
      </c>
      <c r="H312" s="1499">
        <f t="shared" si="43"/>
        <v>1050</v>
      </c>
      <c r="I312" s="1499">
        <v>415</v>
      </c>
      <c r="J312" s="1499">
        <f t="shared" si="44"/>
        <v>1245</v>
      </c>
      <c r="K312" s="1499">
        <v>348</v>
      </c>
      <c r="L312" s="1499">
        <f t="shared" si="45"/>
        <v>1044</v>
      </c>
      <c r="M312" s="1499">
        <v>350</v>
      </c>
      <c r="N312" s="1499">
        <f t="shared" si="46"/>
        <v>1050</v>
      </c>
      <c r="O312" s="1499">
        <v>420</v>
      </c>
      <c r="P312" s="1499">
        <f t="shared" si="47"/>
        <v>1260</v>
      </c>
      <c r="Q312" s="1499">
        <v>375</v>
      </c>
      <c r="R312" s="1499">
        <f t="shared" si="48"/>
        <v>1125</v>
      </c>
      <c r="S312" s="1499">
        <v>723.66</v>
      </c>
      <c r="T312" s="1499">
        <f t="shared" si="49"/>
        <v>2170.98</v>
      </c>
    </row>
    <row r="313" spans="1:20" ht="15" thickBot="1" x14ac:dyDescent="0.4">
      <c r="A313" s="1187">
        <v>287</v>
      </c>
      <c r="B313" s="1195" t="s">
        <v>1344</v>
      </c>
      <c r="C313" s="1530" t="s">
        <v>563</v>
      </c>
      <c r="D313" s="1187">
        <v>4</v>
      </c>
      <c r="E313" s="1499">
        <v>290</v>
      </c>
      <c r="F313" s="1499">
        <f t="shared" si="42"/>
        <v>1160</v>
      </c>
      <c r="G313" s="1499">
        <v>268</v>
      </c>
      <c r="H313" s="1499">
        <f t="shared" si="43"/>
        <v>1072</v>
      </c>
      <c r="I313" s="1499">
        <v>575</v>
      </c>
      <c r="J313" s="1499">
        <f t="shared" si="44"/>
        <v>2300</v>
      </c>
      <c r="K313" s="1499">
        <v>268</v>
      </c>
      <c r="L313" s="1499">
        <f t="shared" si="45"/>
        <v>1072</v>
      </c>
      <c r="M313" s="1499">
        <v>370</v>
      </c>
      <c r="N313" s="1499">
        <f t="shared" si="46"/>
        <v>1480</v>
      </c>
      <c r="O313" s="1499">
        <v>320</v>
      </c>
      <c r="P313" s="1499">
        <f t="shared" si="47"/>
        <v>1280</v>
      </c>
      <c r="Q313" s="1499">
        <v>285</v>
      </c>
      <c r="R313" s="1499">
        <f t="shared" si="48"/>
        <v>1140</v>
      </c>
      <c r="S313" s="1499">
        <v>453.36</v>
      </c>
      <c r="T313" s="1499">
        <f t="shared" si="49"/>
        <v>1813.44</v>
      </c>
    </row>
    <row r="314" spans="1:20" ht="15" thickBot="1" x14ac:dyDescent="0.4">
      <c r="A314" s="1187">
        <v>288</v>
      </c>
      <c r="B314" s="1195" t="s">
        <v>3724</v>
      </c>
      <c r="C314" s="1530" t="s">
        <v>4</v>
      </c>
      <c r="D314" s="1187">
        <v>17</v>
      </c>
      <c r="E314" s="1499">
        <v>65</v>
      </c>
      <c r="F314" s="1499">
        <f t="shared" si="42"/>
        <v>1105</v>
      </c>
      <c r="G314" s="1499">
        <v>60</v>
      </c>
      <c r="H314" s="1499">
        <f t="shared" si="43"/>
        <v>1020</v>
      </c>
      <c r="I314" s="1499">
        <v>63</v>
      </c>
      <c r="J314" s="1499">
        <f t="shared" si="44"/>
        <v>1071</v>
      </c>
      <c r="K314" s="1499">
        <v>60</v>
      </c>
      <c r="L314" s="1499">
        <f t="shared" si="45"/>
        <v>1020</v>
      </c>
      <c r="M314" s="1499">
        <v>60</v>
      </c>
      <c r="N314" s="1499">
        <f t="shared" si="46"/>
        <v>1020</v>
      </c>
      <c r="O314" s="1499">
        <v>72</v>
      </c>
      <c r="P314" s="1499">
        <f t="shared" si="47"/>
        <v>1224</v>
      </c>
      <c r="Q314" s="1499">
        <v>65</v>
      </c>
      <c r="R314" s="1499">
        <f t="shared" si="48"/>
        <v>1105</v>
      </c>
      <c r="S314" s="1499">
        <v>114.88</v>
      </c>
      <c r="T314" s="1499">
        <f t="shared" si="49"/>
        <v>1952.96</v>
      </c>
    </row>
    <row r="315" spans="1:20" ht="15" thickBot="1" x14ac:dyDescent="0.4">
      <c r="A315" s="1187">
        <v>289</v>
      </c>
      <c r="B315" s="1195" t="s">
        <v>2609</v>
      </c>
      <c r="C315" s="1530" t="s">
        <v>8</v>
      </c>
      <c r="D315" s="1187">
        <v>311</v>
      </c>
      <c r="E315" s="1499">
        <v>1.75</v>
      </c>
      <c r="F315" s="1499">
        <f t="shared" si="42"/>
        <v>544.25</v>
      </c>
      <c r="G315" s="1499">
        <v>1.6</v>
      </c>
      <c r="H315" s="1499">
        <f t="shared" si="43"/>
        <v>497.6</v>
      </c>
      <c r="I315" s="1499">
        <v>2.2999999999999998</v>
      </c>
      <c r="J315" s="1499">
        <f t="shared" si="44"/>
        <v>715.3</v>
      </c>
      <c r="K315" s="1499">
        <v>1.6</v>
      </c>
      <c r="L315" s="1499">
        <f t="shared" si="45"/>
        <v>497.6</v>
      </c>
      <c r="M315" s="1499">
        <v>2</v>
      </c>
      <c r="N315" s="1499">
        <f t="shared" si="46"/>
        <v>622</v>
      </c>
      <c r="O315" s="1499">
        <v>2</v>
      </c>
      <c r="P315" s="1499">
        <f t="shared" si="47"/>
        <v>622</v>
      </c>
      <c r="Q315" s="1499">
        <v>3</v>
      </c>
      <c r="R315" s="1499">
        <f t="shared" si="48"/>
        <v>933</v>
      </c>
      <c r="S315" s="1499">
        <v>2.46</v>
      </c>
      <c r="T315" s="1499">
        <f t="shared" si="49"/>
        <v>765.06</v>
      </c>
    </row>
    <row r="316" spans="1:20" ht="15" thickBot="1" x14ac:dyDescent="0.4">
      <c r="A316" s="1187">
        <v>290</v>
      </c>
      <c r="B316" s="1188" t="s">
        <v>3870</v>
      </c>
      <c r="C316" s="1530" t="s">
        <v>563</v>
      </c>
      <c r="D316" s="1187">
        <v>1</v>
      </c>
      <c r="E316" s="1499">
        <v>1023</v>
      </c>
      <c r="F316" s="1499">
        <f t="shared" si="42"/>
        <v>1023</v>
      </c>
      <c r="G316" s="1499">
        <v>1136.46</v>
      </c>
      <c r="H316" s="1499">
        <f t="shared" si="43"/>
        <v>1136.46</v>
      </c>
      <c r="I316" s="1499">
        <v>1200</v>
      </c>
      <c r="J316" s="1499">
        <f t="shared" si="44"/>
        <v>1200</v>
      </c>
      <c r="K316" s="1499">
        <v>1136</v>
      </c>
      <c r="L316" s="1499">
        <f t="shared" si="45"/>
        <v>1136</v>
      </c>
      <c r="M316" s="1499">
        <v>1200</v>
      </c>
      <c r="N316" s="1499">
        <f t="shared" si="46"/>
        <v>1200</v>
      </c>
      <c r="O316" s="1499">
        <v>1360</v>
      </c>
      <c r="P316" s="1499">
        <f t="shared" si="47"/>
        <v>1360</v>
      </c>
      <c r="Q316" s="1499">
        <v>1200</v>
      </c>
      <c r="R316" s="1499">
        <f t="shared" si="48"/>
        <v>1200</v>
      </c>
      <c r="S316" s="1499">
        <v>1351.48</v>
      </c>
      <c r="T316" s="1499">
        <f t="shared" si="49"/>
        <v>1351.48</v>
      </c>
    </row>
    <row r="317" spans="1:20" ht="15" thickBot="1" x14ac:dyDescent="0.4">
      <c r="A317" s="1187">
        <v>291</v>
      </c>
      <c r="B317" s="1195" t="s">
        <v>3871</v>
      </c>
      <c r="C317" s="1530" t="s">
        <v>563</v>
      </c>
      <c r="D317" s="1187">
        <v>4</v>
      </c>
      <c r="E317" s="1499">
        <v>1018</v>
      </c>
      <c r="F317" s="1499">
        <f t="shared" si="42"/>
        <v>4072</v>
      </c>
      <c r="G317" s="1499">
        <v>1130.4000000000001</v>
      </c>
      <c r="H317" s="1499">
        <f t="shared" si="43"/>
        <v>4521.6000000000004</v>
      </c>
      <c r="I317" s="1499">
        <v>1200</v>
      </c>
      <c r="J317" s="1499">
        <f t="shared" si="44"/>
        <v>4800</v>
      </c>
      <c r="K317" s="1499">
        <v>1131</v>
      </c>
      <c r="L317" s="1499">
        <f t="shared" si="45"/>
        <v>4524</v>
      </c>
      <c r="M317" s="1499">
        <v>1200</v>
      </c>
      <c r="N317" s="1499">
        <f t="shared" si="46"/>
        <v>4800</v>
      </c>
      <c r="O317" s="1499">
        <v>1350</v>
      </c>
      <c r="P317" s="1499">
        <f t="shared" si="47"/>
        <v>5400</v>
      </c>
      <c r="Q317" s="1499">
        <v>1200</v>
      </c>
      <c r="R317" s="1499">
        <f t="shared" si="48"/>
        <v>4800</v>
      </c>
      <c r="S317" s="1499">
        <v>1351.48</v>
      </c>
      <c r="T317" s="1499">
        <f t="shared" si="49"/>
        <v>5405.92</v>
      </c>
    </row>
    <row r="318" spans="1:20" ht="15" thickBot="1" x14ac:dyDescent="0.4">
      <c r="A318" s="1187">
        <v>292</v>
      </c>
      <c r="B318" s="1195" t="s">
        <v>3840</v>
      </c>
      <c r="C318" s="1530" t="s">
        <v>563</v>
      </c>
      <c r="D318" s="1187">
        <v>2</v>
      </c>
      <c r="E318" s="1499">
        <v>2655</v>
      </c>
      <c r="F318" s="1499">
        <f t="shared" si="42"/>
        <v>5310</v>
      </c>
      <c r="G318" s="1499">
        <v>2950</v>
      </c>
      <c r="H318" s="1499">
        <f t="shared" si="43"/>
        <v>5900</v>
      </c>
      <c r="I318" s="1499">
        <v>3100</v>
      </c>
      <c r="J318" s="1499">
        <f t="shared" si="44"/>
        <v>6200</v>
      </c>
      <c r="K318" s="1499">
        <v>2951</v>
      </c>
      <c r="L318" s="1499">
        <f t="shared" si="45"/>
        <v>5902</v>
      </c>
      <c r="M318" s="1499">
        <v>6000</v>
      </c>
      <c r="N318" s="1499">
        <f t="shared" si="46"/>
        <v>12000</v>
      </c>
      <c r="O318" s="1499">
        <v>3600</v>
      </c>
      <c r="P318" s="1499">
        <f t="shared" si="47"/>
        <v>7200</v>
      </c>
      <c r="Q318" s="1499">
        <v>3100</v>
      </c>
      <c r="R318" s="1499">
        <f t="shared" si="48"/>
        <v>6200</v>
      </c>
      <c r="S318" s="1499">
        <v>4051.72</v>
      </c>
      <c r="T318" s="1499">
        <f t="shared" si="49"/>
        <v>8103.44</v>
      </c>
    </row>
    <row r="319" spans="1:20" ht="15" thickBot="1" x14ac:dyDescent="0.4">
      <c r="A319" s="1187">
        <v>293</v>
      </c>
      <c r="B319" s="1195" t="s">
        <v>3822</v>
      </c>
      <c r="C319" s="1530" t="s">
        <v>3</v>
      </c>
      <c r="D319" s="1187">
        <v>750</v>
      </c>
      <c r="E319" s="1499">
        <v>12</v>
      </c>
      <c r="F319" s="1499">
        <f t="shared" si="42"/>
        <v>9000</v>
      </c>
      <c r="G319" s="1499">
        <v>13.32</v>
      </c>
      <c r="H319" s="1499">
        <f t="shared" si="43"/>
        <v>9990</v>
      </c>
      <c r="I319" s="1499">
        <v>14</v>
      </c>
      <c r="J319" s="1499">
        <f t="shared" si="44"/>
        <v>10500</v>
      </c>
      <c r="K319" s="1499">
        <v>14</v>
      </c>
      <c r="L319" s="1499">
        <f t="shared" si="45"/>
        <v>10500</v>
      </c>
      <c r="M319" s="1499">
        <v>13.5</v>
      </c>
      <c r="N319" s="1499">
        <f t="shared" si="46"/>
        <v>10125</v>
      </c>
      <c r="O319" s="1499">
        <v>16</v>
      </c>
      <c r="P319" s="1499">
        <f t="shared" si="47"/>
        <v>12000</v>
      </c>
      <c r="Q319" s="1499">
        <v>15</v>
      </c>
      <c r="R319" s="1499">
        <f t="shared" si="48"/>
        <v>11250</v>
      </c>
      <c r="S319" s="1499">
        <v>20.32</v>
      </c>
      <c r="T319" s="1499">
        <f t="shared" si="49"/>
        <v>15240</v>
      </c>
    </row>
    <row r="320" spans="1:20" ht="15" thickBot="1" x14ac:dyDescent="0.4">
      <c r="A320" s="1187">
        <v>294</v>
      </c>
      <c r="B320" s="1195" t="s">
        <v>3872</v>
      </c>
      <c r="C320" s="1530" t="s">
        <v>563</v>
      </c>
      <c r="D320" s="1187">
        <v>5</v>
      </c>
      <c r="E320" s="1499">
        <v>1912</v>
      </c>
      <c r="F320" s="1499">
        <f t="shared" si="42"/>
        <v>9560</v>
      </c>
      <c r="G320" s="1499">
        <v>2124</v>
      </c>
      <c r="H320" s="1499">
        <f t="shared" si="43"/>
        <v>10620</v>
      </c>
      <c r="I320" s="1499">
        <v>2300</v>
      </c>
      <c r="J320" s="1499">
        <f t="shared" si="44"/>
        <v>11500</v>
      </c>
      <c r="K320" s="1499">
        <v>2124</v>
      </c>
      <c r="L320" s="1499">
        <f t="shared" si="45"/>
        <v>10620</v>
      </c>
      <c r="M320" s="1499">
        <v>2200</v>
      </c>
      <c r="N320" s="1499">
        <f t="shared" si="46"/>
        <v>11000</v>
      </c>
      <c r="O320" s="1499">
        <v>2550</v>
      </c>
      <c r="P320" s="1499">
        <f t="shared" si="47"/>
        <v>12750</v>
      </c>
      <c r="Q320" s="1499">
        <v>2250</v>
      </c>
      <c r="R320" s="1499">
        <f t="shared" si="48"/>
        <v>11250</v>
      </c>
      <c r="S320" s="1499">
        <v>1638.16</v>
      </c>
      <c r="T320" s="1499">
        <f t="shared" si="49"/>
        <v>8190.8</v>
      </c>
    </row>
    <row r="321" spans="1:20" ht="15" thickBot="1" x14ac:dyDescent="0.4">
      <c r="A321" s="1187">
        <v>295</v>
      </c>
      <c r="B321" s="1195" t="s">
        <v>2735</v>
      </c>
      <c r="C321" s="1530" t="s">
        <v>563</v>
      </c>
      <c r="D321" s="1187">
        <v>2</v>
      </c>
      <c r="E321" s="1499">
        <v>400</v>
      </c>
      <c r="F321" s="1499">
        <f t="shared" si="42"/>
        <v>800</v>
      </c>
      <c r="G321" s="1499">
        <v>450</v>
      </c>
      <c r="H321" s="1499">
        <f t="shared" si="43"/>
        <v>900</v>
      </c>
      <c r="I321" s="1499">
        <v>475</v>
      </c>
      <c r="J321" s="1499">
        <f t="shared" si="44"/>
        <v>950</v>
      </c>
      <c r="K321" s="1499">
        <v>450</v>
      </c>
      <c r="L321" s="1499">
        <f t="shared" si="45"/>
        <v>900</v>
      </c>
      <c r="M321" s="1499">
        <v>460</v>
      </c>
      <c r="N321" s="1499">
        <f t="shared" si="46"/>
        <v>920</v>
      </c>
      <c r="O321" s="1499">
        <v>549</v>
      </c>
      <c r="P321" s="1499">
        <f t="shared" si="47"/>
        <v>1098</v>
      </c>
      <c r="Q321" s="1499">
        <v>500</v>
      </c>
      <c r="R321" s="1499">
        <f t="shared" si="48"/>
        <v>1000</v>
      </c>
      <c r="S321" s="1499">
        <v>1275.19</v>
      </c>
      <c r="T321" s="1499">
        <f t="shared" si="49"/>
        <v>2550.38</v>
      </c>
    </row>
    <row r="322" spans="1:20" ht="21.5" thickBot="1" x14ac:dyDescent="0.4">
      <c r="A322" s="1187">
        <v>296</v>
      </c>
      <c r="B322" s="1195" t="s">
        <v>2741</v>
      </c>
      <c r="C322" s="1530" t="s">
        <v>563</v>
      </c>
      <c r="D322" s="1187">
        <v>7</v>
      </c>
      <c r="E322" s="1499">
        <v>212</v>
      </c>
      <c r="F322" s="1499">
        <f t="shared" si="42"/>
        <v>1484</v>
      </c>
      <c r="G322" s="1499">
        <v>236.4</v>
      </c>
      <c r="H322" s="1499">
        <f t="shared" si="43"/>
        <v>1654.8</v>
      </c>
      <c r="I322" s="1499">
        <v>250</v>
      </c>
      <c r="J322" s="1499">
        <f t="shared" si="44"/>
        <v>1750</v>
      </c>
      <c r="K322" s="1499">
        <v>237</v>
      </c>
      <c r="L322" s="1499">
        <f t="shared" si="45"/>
        <v>1659</v>
      </c>
      <c r="M322" s="1499">
        <v>240</v>
      </c>
      <c r="N322" s="1499">
        <f t="shared" si="46"/>
        <v>1680</v>
      </c>
      <c r="O322" s="1499">
        <v>300</v>
      </c>
      <c r="P322" s="1499">
        <f t="shared" si="47"/>
        <v>2100</v>
      </c>
      <c r="Q322" s="1499">
        <v>250</v>
      </c>
      <c r="R322" s="1499">
        <f t="shared" si="48"/>
        <v>1750</v>
      </c>
      <c r="S322" s="1499">
        <v>642.89</v>
      </c>
      <c r="T322" s="1499">
        <f t="shared" si="49"/>
        <v>4500.2299999999996</v>
      </c>
    </row>
    <row r="323" spans="1:20" ht="15" thickBot="1" x14ac:dyDescent="0.4">
      <c r="A323" s="1187">
        <v>297</v>
      </c>
      <c r="B323" s="1195" t="s">
        <v>3873</v>
      </c>
      <c r="C323" s="1530" t="s">
        <v>563</v>
      </c>
      <c r="D323" s="1187">
        <v>21</v>
      </c>
      <c r="E323" s="1499">
        <v>9.6999999999999993</v>
      </c>
      <c r="F323" s="1499">
        <f t="shared" si="42"/>
        <v>203.7</v>
      </c>
      <c r="G323" s="1499">
        <v>10.8</v>
      </c>
      <c r="H323" s="1499">
        <f t="shared" si="43"/>
        <v>226.8</v>
      </c>
      <c r="I323" s="1499">
        <v>11.5</v>
      </c>
      <c r="J323" s="1499">
        <f t="shared" si="44"/>
        <v>241.5</v>
      </c>
      <c r="K323" s="1499">
        <v>11</v>
      </c>
      <c r="L323" s="1499">
        <f t="shared" si="45"/>
        <v>231</v>
      </c>
      <c r="M323" s="1499">
        <v>11</v>
      </c>
      <c r="N323" s="1499">
        <f t="shared" si="46"/>
        <v>231</v>
      </c>
      <c r="O323" s="1499">
        <v>13</v>
      </c>
      <c r="P323" s="1499">
        <f t="shared" si="47"/>
        <v>273</v>
      </c>
      <c r="Q323" s="1499">
        <v>12</v>
      </c>
      <c r="R323" s="1499">
        <f t="shared" si="48"/>
        <v>252</v>
      </c>
      <c r="S323" s="1499">
        <v>46.2</v>
      </c>
      <c r="T323" s="1499">
        <f t="shared" si="49"/>
        <v>970.2</v>
      </c>
    </row>
    <row r="324" spans="1:20" ht="15" thickBot="1" x14ac:dyDescent="0.4">
      <c r="A324" s="1187">
        <v>298</v>
      </c>
      <c r="B324" s="1195" t="s">
        <v>3874</v>
      </c>
      <c r="C324" s="1530" t="s">
        <v>563</v>
      </c>
      <c r="D324" s="1187">
        <v>5</v>
      </c>
      <c r="E324" s="1499">
        <v>1525</v>
      </c>
      <c r="F324" s="1499">
        <f t="shared" si="42"/>
        <v>7625</v>
      </c>
      <c r="G324" s="1499">
        <v>1692</v>
      </c>
      <c r="H324" s="1499">
        <f t="shared" si="43"/>
        <v>8460</v>
      </c>
      <c r="I324" s="1499">
        <v>1800</v>
      </c>
      <c r="J324" s="1499">
        <f t="shared" si="44"/>
        <v>9000</v>
      </c>
      <c r="K324" s="1499">
        <v>1692</v>
      </c>
      <c r="L324" s="1499">
        <f t="shared" si="45"/>
        <v>8460</v>
      </c>
      <c r="M324" s="1499">
        <v>1725</v>
      </c>
      <c r="N324" s="1499">
        <f t="shared" si="46"/>
        <v>8625</v>
      </c>
      <c r="O324" s="1499">
        <v>2020</v>
      </c>
      <c r="P324" s="1499">
        <f t="shared" si="47"/>
        <v>10100</v>
      </c>
      <c r="Q324" s="1499">
        <v>1800</v>
      </c>
      <c r="R324" s="1499">
        <f t="shared" si="48"/>
        <v>9000</v>
      </c>
      <c r="S324" s="1499">
        <v>293.95999999999998</v>
      </c>
      <c r="T324" s="1499">
        <f t="shared" si="49"/>
        <v>1469.8</v>
      </c>
    </row>
    <row r="325" spans="1:20" ht="15" thickBot="1" x14ac:dyDescent="0.4">
      <c r="A325" s="1187">
        <v>299</v>
      </c>
      <c r="B325" s="1195" t="s">
        <v>2705</v>
      </c>
      <c r="C325" s="1530" t="s">
        <v>3</v>
      </c>
      <c r="D325" s="1191">
        <v>2300</v>
      </c>
      <c r="E325" s="1499">
        <v>1.2</v>
      </c>
      <c r="F325" s="1499">
        <f t="shared" si="42"/>
        <v>2760</v>
      </c>
      <c r="G325" s="1499">
        <v>1.32</v>
      </c>
      <c r="H325" s="1499">
        <f t="shared" si="43"/>
        <v>3036</v>
      </c>
      <c r="I325" s="1499">
        <v>1.5</v>
      </c>
      <c r="J325" s="1499">
        <f t="shared" si="44"/>
        <v>3450</v>
      </c>
      <c r="K325" s="1499">
        <v>1.5</v>
      </c>
      <c r="L325" s="1499">
        <f t="shared" si="45"/>
        <v>3450</v>
      </c>
      <c r="M325" s="1499">
        <v>1.5</v>
      </c>
      <c r="N325" s="1499">
        <f t="shared" si="46"/>
        <v>3450</v>
      </c>
      <c r="O325" s="1499">
        <v>2</v>
      </c>
      <c r="P325" s="1499">
        <f t="shared" si="47"/>
        <v>4600</v>
      </c>
      <c r="Q325" s="1499">
        <v>2</v>
      </c>
      <c r="R325" s="1499">
        <f t="shared" si="48"/>
        <v>4600</v>
      </c>
      <c r="S325" s="1499">
        <v>3.44</v>
      </c>
      <c r="T325" s="1499">
        <f t="shared" si="49"/>
        <v>7912</v>
      </c>
    </row>
    <row r="326" spans="1:20" ht="15.5" thickBot="1" x14ac:dyDescent="0.4">
      <c r="A326" s="2066" t="s">
        <v>3336</v>
      </c>
      <c r="B326" s="2067"/>
      <c r="C326" s="2067"/>
      <c r="D326" s="2068"/>
      <c r="E326" s="529"/>
      <c r="F326" s="529">
        <f>SUM(F284:F325)</f>
        <v>233364.65000000002</v>
      </c>
      <c r="G326" s="529"/>
      <c r="H326" s="529">
        <f>SUM(H284:H325)</f>
        <v>246494.46</v>
      </c>
      <c r="I326" s="529"/>
      <c r="J326" s="529">
        <f t="shared" ref="J326:R326" si="50">SUM(J284:J325)</f>
        <v>243907.05</v>
      </c>
      <c r="K326" s="529"/>
      <c r="L326" s="1528">
        <f t="shared" si="50"/>
        <v>280504.09999999998</v>
      </c>
      <c r="M326" s="529"/>
      <c r="N326" s="529">
        <f t="shared" si="50"/>
        <v>304825.90000000002</v>
      </c>
      <c r="O326" s="529"/>
      <c r="P326" s="529">
        <f t="shared" si="50"/>
        <v>295830</v>
      </c>
      <c r="Q326" s="529"/>
      <c r="R326" s="529">
        <f t="shared" si="50"/>
        <v>270678</v>
      </c>
      <c r="S326" s="529"/>
      <c r="T326" s="1528">
        <f t="shared" ref="T326" si="51">SUM(T284:T325)</f>
        <v>926051.56999999983</v>
      </c>
    </row>
    <row r="327" spans="1:20" ht="15" x14ac:dyDescent="0.35">
      <c r="A327" s="1531"/>
      <c r="B327" s="1529" t="s">
        <v>2033</v>
      </c>
      <c r="C327" s="1531"/>
      <c r="D327" s="1531"/>
      <c r="E327" s="529"/>
      <c r="F327" s="529">
        <v>233364.65</v>
      </c>
      <c r="G327" s="529"/>
      <c r="H327" s="529">
        <v>246494.4</v>
      </c>
      <c r="I327" s="529"/>
      <c r="J327" s="529">
        <v>243907.05</v>
      </c>
      <c r="K327" s="529"/>
      <c r="L327" s="529">
        <v>236404.1</v>
      </c>
      <c r="M327" s="529"/>
      <c r="N327" s="529">
        <v>304825.90000000002</v>
      </c>
      <c r="O327" s="529"/>
      <c r="P327" s="529">
        <v>295830</v>
      </c>
      <c r="Q327" s="529"/>
      <c r="R327" s="529">
        <v>270678</v>
      </c>
      <c r="S327" s="529"/>
      <c r="T327" s="529">
        <v>929051.57</v>
      </c>
    </row>
    <row r="328" spans="1:20" ht="15" x14ac:dyDescent="0.35">
      <c r="A328" s="1531"/>
      <c r="B328" s="1529" t="s">
        <v>672</v>
      </c>
      <c r="C328" s="1531"/>
      <c r="D328" s="1531"/>
      <c r="E328" s="529"/>
      <c r="F328" s="529">
        <f>F326-F327</f>
        <v>0</v>
      </c>
      <c r="G328" s="529"/>
      <c r="H328" s="529">
        <f t="shared" ref="H328:T328" si="52">H326-H327</f>
        <v>5.9999999997671694E-2</v>
      </c>
      <c r="I328" s="529"/>
      <c r="J328" s="529">
        <f t="shared" si="52"/>
        <v>0</v>
      </c>
      <c r="K328" s="529"/>
      <c r="L328" s="1528">
        <f t="shared" si="52"/>
        <v>44099.999999999971</v>
      </c>
      <c r="M328" s="529"/>
      <c r="N328" s="529">
        <f t="shared" si="52"/>
        <v>0</v>
      </c>
      <c r="O328" s="529"/>
      <c r="P328" s="529">
        <f t="shared" si="52"/>
        <v>0</v>
      </c>
      <c r="Q328" s="529"/>
      <c r="R328" s="529">
        <f t="shared" si="52"/>
        <v>0</v>
      </c>
      <c r="S328" s="529"/>
      <c r="T328" s="1528">
        <f t="shared" si="52"/>
        <v>-3000.0000000001164</v>
      </c>
    </row>
    <row r="329" spans="1:20" ht="15" thickBot="1" x14ac:dyDescent="0.4">
      <c r="E329" s="529"/>
      <c r="F329" s="529"/>
      <c r="G329" s="529"/>
      <c r="H329" s="529"/>
      <c r="I329" s="529"/>
      <c r="J329" s="529"/>
      <c r="K329" s="529"/>
      <c r="L329" s="529"/>
      <c r="M329" s="529"/>
      <c r="N329" s="529"/>
      <c r="O329" s="529"/>
      <c r="P329" s="529"/>
      <c r="Q329" s="529"/>
      <c r="R329" s="529"/>
      <c r="S329" s="529"/>
      <c r="T329" s="529"/>
    </row>
    <row r="330" spans="1:20" ht="15.5" thickBot="1" x14ac:dyDescent="0.4">
      <c r="A330" s="2066" t="s">
        <v>3875</v>
      </c>
      <c r="B330" s="2067"/>
      <c r="C330" s="2067"/>
      <c r="D330" s="2068"/>
      <c r="E330" s="529"/>
      <c r="F330" s="529"/>
      <c r="G330" s="529"/>
      <c r="H330" s="529"/>
      <c r="I330" s="529"/>
      <c r="J330" s="529"/>
      <c r="K330" s="529"/>
      <c r="L330" s="529"/>
      <c r="M330" s="529"/>
      <c r="N330" s="529"/>
      <c r="O330" s="529"/>
      <c r="P330" s="529"/>
      <c r="Q330" s="529"/>
      <c r="R330" s="529"/>
      <c r="S330" s="529"/>
      <c r="T330" s="529"/>
    </row>
    <row r="331" spans="1:20" ht="21.5" thickBot="1" x14ac:dyDescent="0.4">
      <c r="A331" s="1532">
        <v>300</v>
      </c>
      <c r="B331" s="1533" t="s">
        <v>3876</v>
      </c>
      <c r="C331" s="1523" t="s">
        <v>8</v>
      </c>
      <c r="D331" s="1534">
        <v>1288</v>
      </c>
      <c r="E331" s="1499">
        <v>2.4500000000000002</v>
      </c>
      <c r="F331" s="1499">
        <f>E331*D331</f>
        <v>3155.6000000000004</v>
      </c>
      <c r="G331" s="1499">
        <v>9</v>
      </c>
      <c r="H331" s="1499">
        <f>G331*D331</f>
        <v>11592</v>
      </c>
      <c r="I331" s="1499">
        <v>3</v>
      </c>
      <c r="J331" s="1499">
        <f>I331*D331</f>
        <v>3864</v>
      </c>
      <c r="K331" s="1499">
        <v>10</v>
      </c>
      <c r="L331" s="1499">
        <f>K331*D331</f>
        <v>12880</v>
      </c>
      <c r="M331" s="1499">
        <v>4</v>
      </c>
      <c r="N331" s="1499">
        <f>M331*D331</f>
        <v>5152</v>
      </c>
      <c r="O331" s="1499">
        <v>4</v>
      </c>
      <c r="P331" s="1499">
        <f>O331*D331</f>
        <v>5152</v>
      </c>
      <c r="Q331" s="1499">
        <v>4</v>
      </c>
      <c r="R331" s="1499">
        <f>Q331*D331</f>
        <v>5152</v>
      </c>
      <c r="S331" s="1499">
        <v>6.2</v>
      </c>
      <c r="T331" s="1499">
        <f>S331*D331</f>
        <v>7985.6</v>
      </c>
    </row>
    <row r="332" spans="1:20" ht="15" thickBot="1" x14ac:dyDescent="0.4">
      <c r="A332" s="1187">
        <v>301</v>
      </c>
      <c r="B332" s="1195" t="s">
        <v>3771</v>
      </c>
      <c r="C332" s="1189" t="s">
        <v>8</v>
      </c>
      <c r="D332" s="1191">
        <v>1288</v>
      </c>
      <c r="E332" s="1499">
        <v>1.25</v>
      </c>
      <c r="F332" s="1499">
        <f t="shared" ref="F332:F337" si="53">E332*D332</f>
        <v>1610</v>
      </c>
      <c r="G332" s="1499">
        <v>1.27</v>
      </c>
      <c r="H332" s="1499">
        <f t="shared" ref="H332:H337" si="54">G332*D332</f>
        <v>1635.76</v>
      </c>
      <c r="I332" s="1499">
        <v>0.75</v>
      </c>
      <c r="J332" s="1499">
        <f t="shared" ref="J332:J337" si="55">I332*D332</f>
        <v>966</v>
      </c>
      <c r="K332" s="1499">
        <v>2</v>
      </c>
      <c r="L332" s="1499">
        <f t="shared" ref="L332:L337" si="56">K332*D332</f>
        <v>2576</v>
      </c>
      <c r="M332" s="1499">
        <v>0.9</v>
      </c>
      <c r="N332" s="1499">
        <f t="shared" ref="N332:N337" si="57">M332*D332</f>
        <v>1159.2</v>
      </c>
      <c r="O332" s="1499">
        <v>0.5</v>
      </c>
      <c r="P332" s="1499">
        <f t="shared" ref="P332:P337" si="58">O332*D332</f>
        <v>644</v>
      </c>
      <c r="Q332" s="1499">
        <v>1</v>
      </c>
      <c r="R332" s="1499">
        <f t="shared" ref="R332:R337" si="59">Q332*D332</f>
        <v>1288</v>
      </c>
      <c r="S332" s="1499">
        <v>98.2</v>
      </c>
      <c r="T332" s="1499">
        <f t="shared" ref="T332:T337" si="60">S332*D332</f>
        <v>126481.60000000001</v>
      </c>
    </row>
    <row r="333" spans="1:20" ht="21.5" thickBot="1" x14ac:dyDescent="0.4">
      <c r="A333" s="1187">
        <v>302</v>
      </c>
      <c r="B333" s="1195" t="s">
        <v>3866</v>
      </c>
      <c r="C333" s="1189" t="s">
        <v>4</v>
      </c>
      <c r="D333" s="1187">
        <v>142</v>
      </c>
      <c r="E333" s="1499">
        <v>157</v>
      </c>
      <c r="F333" s="1499">
        <f t="shared" si="53"/>
        <v>22294</v>
      </c>
      <c r="G333" s="1499">
        <v>145</v>
      </c>
      <c r="H333" s="1499">
        <f t="shared" si="54"/>
        <v>20590</v>
      </c>
      <c r="I333" s="1499">
        <v>204</v>
      </c>
      <c r="J333" s="1499">
        <f t="shared" si="55"/>
        <v>28968</v>
      </c>
      <c r="K333" s="1499">
        <v>194</v>
      </c>
      <c r="L333" s="1499">
        <f t="shared" si="56"/>
        <v>27548</v>
      </c>
      <c r="M333" s="1499">
        <v>200</v>
      </c>
      <c r="N333" s="1499">
        <f t="shared" si="57"/>
        <v>28400</v>
      </c>
      <c r="O333" s="1499">
        <v>235</v>
      </c>
      <c r="P333" s="1499">
        <f t="shared" si="58"/>
        <v>33370</v>
      </c>
      <c r="Q333" s="1499">
        <v>225</v>
      </c>
      <c r="R333" s="1499">
        <f t="shared" si="59"/>
        <v>31950</v>
      </c>
      <c r="S333" s="1499">
        <v>284.55</v>
      </c>
      <c r="T333" s="1499">
        <f t="shared" si="60"/>
        <v>40406.1</v>
      </c>
    </row>
    <row r="334" spans="1:20" ht="15" thickBot="1" x14ac:dyDescent="0.4">
      <c r="A334" s="1187">
        <v>303</v>
      </c>
      <c r="B334" s="1195" t="s">
        <v>3867</v>
      </c>
      <c r="C334" s="1189" t="s">
        <v>4</v>
      </c>
      <c r="D334" s="1187">
        <v>215</v>
      </c>
      <c r="E334" s="1499">
        <v>88</v>
      </c>
      <c r="F334" s="1499">
        <f t="shared" si="53"/>
        <v>18920</v>
      </c>
      <c r="G334" s="1499">
        <v>85</v>
      </c>
      <c r="H334" s="1499">
        <f t="shared" si="54"/>
        <v>18275</v>
      </c>
      <c r="I334" s="1499">
        <v>70</v>
      </c>
      <c r="J334" s="1499">
        <f t="shared" si="55"/>
        <v>15050</v>
      </c>
      <c r="K334" s="1499">
        <v>50</v>
      </c>
      <c r="L334" s="1499">
        <f t="shared" si="56"/>
        <v>10750</v>
      </c>
      <c r="M334" s="1499">
        <v>70</v>
      </c>
      <c r="N334" s="1499">
        <f t="shared" si="57"/>
        <v>15050</v>
      </c>
      <c r="O334" s="1499">
        <v>100</v>
      </c>
      <c r="P334" s="1499">
        <f t="shared" si="58"/>
        <v>21500</v>
      </c>
      <c r="Q334" s="1499">
        <v>65</v>
      </c>
      <c r="R334" s="1499">
        <f t="shared" si="59"/>
        <v>13975</v>
      </c>
      <c r="S334" s="1499">
        <v>90.87</v>
      </c>
      <c r="T334" s="1499">
        <f t="shared" si="60"/>
        <v>19537.05</v>
      </c>
    </row>
    <row r="335" spans="1:20" ht="15" thickBot="1" x14ac:dyDescent="0.4">
      <c r="A335" s="1187">
        <v>304</v>
      </c>
      <c r="B335" s="1195" t="s">
        <v>3774</v>
      </c>
      <c r="C335" s="1189" t="s">
        <v>9</v>
      </c>
      <c r="D335" s="1187">
        <v>97</v>
      </c>
      <c r="E335" s="1499">
        <v>3</v>
      </c>
      <c r="F335" s="1499">
        <f t="shared" si="53"/>
        <v>291</v>
      </c>
      <c r="G335" s="1499">
        <v>3</v>
      </c>
      <c r="H335" s="1499">
        <f t="shared" si="54"/>
        <v>291</v>
      </c>
      <c r="I335" s="1499">
        <v>8</v>
      </c>
      <c r="J335" s="1499">
        <f t="shared" si="55"/>
        <v>776</v>
      </c>
      <c r="K335" s="1499">
        <v>8</v>
      </c>
      <c r="L335" s="1499">
        <f t="shared" si="56"/>
        <v>776</v>
      </c>
      <c r="M335" s="1499">
        <v>3</v>
      </c>
      <c r="N335" s="1499">
        <f t="shared" si="57"/>
        <v>291</v>
      </c>
      <c r="O335" s="1499">
        <v>3</v>
      </c>
      <c r="P335" s="1499">
        <f t="shared" si="58"/>
        <v>291</v>
      </c>
      <c r="Q335" s="1499">
        <v>4</v>
      </c>
      <c r="R335" s="1499">
        <f t="shared" si="59"/>
        <v>388</v>
      </c>
      <c r="S335" s="1499">
        <v>8.7799999999999994</v>
      </c>
      <c r="T335" s="1499">
        <f t="shared" si="60"/>
        <v>851.66</v>
      </c>
    </row>
    <row r="336" spans="1:20" ht="21.5" thickBot="1" x14ac:dyDescent="0.4">
      <c r="A336" s="1187">
        <v>305</v>
      </c>
      <c r="B336" s="1195" t="s">
        <v>3775</v>
      </c>
      <c r="C336" s="1189" t="s">
        <v>4</v>
      </c>
      <c r="D336" s="1187">
        <v>45</v>
      </c>
      <c r="E336" s="1499">
        <v>195</v>
      </c>
      <c r="F336" s="1499">
        <f t="shared" si="53"/>
        <v>8775</v>
      </c>
      <c r="G336" s="1499">
        <v>180</v>
      </c>
      <c r="H336" s="1499">
        <f t="shared" si="54"/>
        <v>8100</v>
      </c>
      <c r="I336" s="1499">
        <v>228</v>
      </c>
      <c r="J336" s="1499">
        <f t="shared" si="55"/>
        <v>10260</v>
      </c>
      <c r="K336" s="1499">
        <v>218</v>
      </c>
      <c r="L336" s="1499">
        <f t="shared" si="56"/>
        <v>9810</v>
      </c>
      <c r="M336" s="1499">
        <v>200</v>
      </c>
      <c r="N336" s="1499">
        <f t="shared" si="57"/>
        <v>9000</v>
      </c>
      <c r="O336" s="1499">
        <v>310</v>
      </c>
      <c r="P336" s="1499">
        <f t="shared" si="58"/>
        <v>13950</v>
      </c>
      <c r="Q336" s="1499">
        <v>325</v>
      </c>
      <c r="R336" s="1499">
        <f t="shared" si="59"/>
        <v>14625</v>
      </c>
      <c r="S336" s="1499">
        <v>321.3</v>
      </c>
      <c r="T336" s="1499">
        <f t="shared" si="60"/>
        <v>14458.5</v>
      </c>
    </row>
    <row r="337" spans="1:20" ht="21.5" thickBot="1" x14ac:dyDescent="0.4">
      <c r="A337" s="1187">
        <v>306</v>
      </c>
      <c r="B337" s="1195" t="s">
        <v>3776</v>
      </c>
      <c r="C337" s="1189" t="s">
        <v>4</v>
      </c>
      <c r="D337" s="1187">
        <v>63</v>
      </c>
      <c r="E337" s="1499">
        <v>178</v>
      </c>
      <c r="F337" s="1499">
        <f t="shared" si="53"/>
        <v>11214</v>
      </c>
      <c r="G337" s="1499">
        <v>165</v>
      </c>
      <c r="H337" s="1499">
        <f t="shared" si="54"/>
        <v>10395</v>
      </c>
      <c r="I337" s="1499">
        <v>224</v>
      </c>
      <c r="J337" s="1499">
        <f t="shared" si="55"/>
        <v>14112</v>
      </c>
      <c r="K337" s="1499">
        <v>214</v>
      </c>
      <c r="L337" s="1499">
        <f t="shared" si="56"/>
        <v>13482</v>
      </c>
      <c r="M337" s="1499">
        <v>185</v>
      </c>
      <c r="N337" s="1499">
        <f t="shared" si="57"/>
        <v>11655</v>
      </c>
      <c r="O337" s="1499">
        <v>290</v>
      </c>
      <c r="P337" s="1535">
        <f t="shared" si="58"/>
        <v>18270</v>
      </c>
      <c r="Q337" s="1499">
        <v>325</v>
      </c>
      <c r="R337" s="1499">
        <f t="shared" si="59"/>
        <v>20475</v>
      </c>
      <c r="S337" s="1499">
        <v>281.39999999999998</v>
      </c>
      <c r="T337" s="1499">
        <f t="shared" si="60"/>
        <v>17728.199999999997</v>
      </c>
    </row>
    <row r="338" spans="1:20" ht="15.5" thickBot="1" x14ac:dyDescent="0.4">
      <c r="A338" s="2066" t="s">
        <v>3338</v>
      </c>
      <c r="B338" s="2067"/>
      <c r="C338" s="2067"/>
      <c r="D338" s="2068"/>
      <c r="E338" s="529"/>
      <c r="F338" s="529">
        <f>SUM(F331:F337)</f>
        <v>66259.600000000006</v>
      </c>
      <c r="G338" s="529"/>
      <c r="H338" s="529">
        <f>SUM(H331:H337)</f>
        <v>70878.760000000009</v>
      </c>
      <c r="I338" s="529"/>
      <c r="J338" s="529">
        <f t="shared" ref="J338:R338" si="61">SUM(J331:J337)</f>
        <v>73996</v>
      </c>
      <c r="K338" s="529"/>
      <c r="L338" s="529">
        <f t="shared" si="61"/>
        <v>77822</v>
      </c>
      <c r="M338" s="529"/>
      <c r="N338" s="529">
        <f t="shared" si="61"/>
        <v>70707.199999999997</v>
      </c>
      <c r="O338" s="529"/>
      <c r="P338" s="1528">
        <f t="shared" si="61"/>
        <v>93177</v>
      </c>
      <c r="Q338" s="529"/>
      <c r="R338" s="529">
        <f t="shared" si="61"/>
        <v>87853</v>
      </c>
      <c r="S338" s="529"/>
      <c r="T338" s="529">
        <f t="shared" ref="T338" si="62">SUM(T331:T337)</f>
        <v>227448.71000000002</v>
      </c>
    </row>
    <row r="339" spans="1:20" x14ac:dyDescent="0.35">
      <c r="B339" s="1536" t="s">
        <v>2033</v>
      </c>
      <c r="E339" s="529"/>
      <c r="F339" s="529">
        <v>66259.600000000006</v>
      </c>
      <c r="G339" s="529"/>
      <c r="H339" s="529">
        <v>70878.759999999995</v>
      </c>
      <c r="I339" s="529"/>
      <c r="J339" s="529">
        <v>73996</v>
      </c>
      <c r="K339" s="529"/>
      <c r="L339" s="529">
        <v>77822</v>
      </c>
      <c r="M339" s="529"/>
      <c r="N339" s="529">
        <v>70707.199999999997</v>
      </c>
      <c r="O339" s="529"/>
      <c r="P339" s="529">
        <v>87957</v>
      </c>
      <c r="Q339" s="529"/>
      <c r="R339" s="529">
        <v>87853</v>
      </c>
      <c r="S339" s="529"/>
      <c r="T339" s="529">
        <v>227448.71</v>
      </c>
    </row>
    <row r="340" spans="1:20" x14ac:dyDescent="0.35">
      <c r="B340" s="1536" t="s">
        <v>672</v>
      </c>
      <c r="E340" s="529"/>
      <c r="F340" s="529">
        <f>F338-F339</f>
        <v>0</v>
      </c>
      <c r="G340" s="529"/>
      <c r="H340" s="529">
        <f t="shared" ref="H340:T340" si="63">H338-H339</f>
        <v>0</v>
      </c>
      <c r="I340" s="529"/>
      <c r="J340" s="529">
        <f t="shared" si="63"/>
        <v>0</v>
      </c>
      <c r="K340" s="529"/>
      <c r="L340" s="529">
        <f t="shared" si="63"/>
        <v>0</v>
      </c>
      <c r="M340" s="529"/>
      <c r="N340" s="529">
        <f t="shared" si="63"/>
        <v>0</v>
      </c>
      <c r="O340" s="529"/>
      <c r="P340" s="1528">
        <f t="shared" si="63"/>
        <v>5220</v>
      </c>
      <c r="Q340" s="529"/>
      <c r="R340" s="529">
        <f t="shared" si="63"/>
        <v>0</v>
      </c>
      <c r="S340" s="529"/>
      <c r="T340" s="529">
        <f t="shared" si="63"/>
        <v>0</v>
      </c>
    </row>
    <row r="341" spans="1:20" ht="15" thickBot="1" x14ac:dyDescent="0.4">
      <c r="E341" s="529"/>
      <c r="F341" s="529"/>
      <c r="G341" s="529"/>
      <c r="H341" s="529"/>
      <c r="I341" s="529"/>
      <c r="J341" s="529"/>
      <c r="K341" s="529"/>
      <c r="L341" s="529"/>
      <c r="M341" s="529"/>
      <c r="N341" s="529"/>
      <c r="O341" s="529"/>
      <c r="P341" s="529"/>
      <c r="Q341" s="529"/>
      <c r="R341" s="529"/>
      <c r="S341" s="529"/>
      <c r="T341" s="529"/>
    </row>
    <row r="342" spans="1:20" ht="15.5" thickBot="1" x14ac:dyDescent="0.4">
      <c r="A342" s="2066" t="s">
        <v>3877</v>
      </c>
      <c r="B342" s="2067"/>
      <c r="C342" s="2067"/>
      <c r="D342" s="2068"/>
      <c r="E342" s="529"/>
      <c r="F342" s="529"/>
      <c r="G342" s="529"/>
      <c r="H342" s="529"/>
      <c r="I342" s="529"/>
      <c r="J342" s="529"/>
      <c r="K342" s="529"/>
      <c r="L342" s="529"/>
      <c r="M342" s="529"/>
      <c r="N342" s="529"/>
      <c r="O342" s="529"/>
      <c r="P342" s="529"/>
      <c r="Q342" s="529"/>
      <c r="R342" s="529"/>
      <c r="S342" s="529"/>
      <c r="T342" s="529"/>
    </row>
    <row r="343" spans="1:20" ht="15" thickBot="1" x14ac:dyDescent="0.4">
      <c r="A343" s="1532">
        <v>135</v>
      </c>
      <c r="B343" s="1533" t="s">
        <v>3878</v>
      </c>
      <c r="C343" s="1523" t="s">
        <v>4</v>
      </c>
      <c r="D343" s="1534">
        <v>1552</v>
      </c>
      <c r="E343" s="1499">
        <v>88</v>
      </c>
      <c r="F343" s="1499">
        <f>E343*D343</f>
        <v>136576</v>
      </c>
      <c r="G343" s="1499">
        <v>104</v>
      </c>
      <c r="H343" s="1499">
        <f>G343*D343</f>
        <v>161408</v>
      </c>
      <c r="I343" s="1499">
        <v>81</v>
      </c>
      <c r="J343" s="1499">
        <f>I343*D343</f>
        <v>125712</v>
      </c>
      <c r="K343" s="1499">
        <v>55.5</v>
      </c>
      <c r="L343" s="1499">
        <f>K343*D343</f>
        <v>86136</v>
      </c>
      <c r="M343" s="1499">
        <v>90</v>
      </c>
      <c r="N343" s="1499">
        <f>M343*D343</f>
        <v>139680</v>
      </c>
      <c r="O343" s="1499">
        <v>97</v>
      </c>
      <c r="P343" s="1499">
        <f>O343*D343</f>
        <v>150544</v>
      </c>
      <c r="Q343" s="1499">
        <v>75</v>
      </c>
      <c r="R343" s="1499">
        <f>Q343*D343</f>
        <v>116400</v>
      </c>
      <c r="S343" s="1499">
        <v>82.22</v>
      </c>
      <c r="T343" s="1499">
        <f>S343*D343</f>
        <v>127605.44</v>
      </c>
    </row>
    <row r="344" spans="1:20" ht="15" thickBot="1" x14ac:dyDescent="0.4">
      <c r="A344" s="1187">
        <v>137</v>
      </c>
      <c r="B344" s="1188" t="s">
        <v>3764</v>
      </c>
      <c r="C344" s="1189" t="s">
        <v>4</v>
      </c>
      <c r="D344" s="1187">
        <v>69</v>
      </c>
      <c r="E344" s="1499">
        <v>135</v>
      </c>
      <c r="F344" s="1499">
        <f t="shared" ref="F344:F347" si="64">E344*D344</f>
        <v>9315</v>
      </c>
      <c r="G344" s="1499">
        <v>155</v>
      </c>
      <c r="H344" s="1499">
        <f t="shared" ref="H344:H347" si="65">G344*D344</f>
        <v>10695</v>
      </c>
      <c r="I344" s="1499">
        <v>96</v>
      </c>
      <c r="J344" s="1499">
        <f t="shared" ref="J344:J347" si="66">I344*D344</f>
        <v>6624</v>
      </c>
      <c r="K344" s="1499">
        <v>54</v>
      </c>
      <c r="L344" s="1499">
        <f t="shared" ref="L344:L347" si="67">K344*D344</f>
        <v>3726</v>
      </c>
      <c r="M344" s="1499">
        <v>90</v>
      </c>
      <c r="N344" s="1499">
        <f t="shared" ref="N344:N347" si="68">M344*D344</f>
        <v>6210</v>
      </c>
      <c r="O344" s="1499">
        <v>83</v>
      </c>
      <c r="P344" s="1499">
        <f t="shared" ref="P344:P347" si="69">O344*D344</f>
        <v>5727</v>
      </c>
      <c r="Q344" s="1499">
        <v>82</v>
      </c>
      <c r="R344" s="1499">
        <f t="shared" ref="R344:R347" si="70">Q344*D344</f>
        <v>5658</v>
      </c>
      <c r="S344" s="1499">
        <v>87.56</v>
      </c>
      <c r="T344" s="1499">
        <f t="shared" ref="T344:T347" si="71">S344*D344</f>
        <v>6041.64</v>
      </c>
    </row>
    <row r="345" spans="1:20" ht="15" thickBot="1" x14ac:dyDescent="0.4">
      <c r="A345" s="1187">
        <v>140</v>
      </c>
      <c r="B345" s="1188" t="s">
        <v>3767</v>
      </c>
      <c r="C345" s="1189" t="s">
        <v>4</v>
      </c>
      <c r="D345" s="1191">
        <v>1539</v>
      </c>
      <c r="E345" s="1499">
        <v>88</v>
      </c>
      <c r="F345" s="1499">
        <f t="shared" si="64"/>
        <v>135432</v>
      </c>
      <c r="G345" s="1499">
        <v>85</v>
      </c>
      <c r="H345" s="1499">
        <f t="shared" si="65"/>
        <v>130815</v>
      </c>
      <c r="I345" s="1499">
        <v>69</v>
      </c>
      <c r="J345" s="1499">
        <f t="shared" si="66"/>
        <v>106191</v>
      </c>
      <c r="K345" s="1499">
        <v>55.5</v>
      </c>
      <c r="L345" s="1499">
        <f t="shared" si="67"/>
        <v>85414.5</v>
      </c>
      <c r="M345" s="1499">
        <v>75</v>
      </c>
      <c r="N345" s="1499">
        <f t="shared" si="68"/>
        <v>115425</v>
      </c>
      <c r="O345" s="1499">
        <v>97</v>
      </c>
      <c r="P345" s="1499">
        <f t="shared" si="69"/>
        <v>149283</v>
      </c>
      <c r="Q345" s="1499">
        <v>70</v>
      </c>
      <c r="R345" s="1499">
        <f t="shared" si="70"/>
        <v>107730</v>
      </c>
      <c r="S345" s="1499">
        <v>82.66</v>
      </c>
      <c r="T345" s="1499">
        <f t="shared" si="71"/>
        <v>127213.73999999999</v>
      </c>
    </row>
    <row r="346" spans="1:20" ht="15" thickBot="1" x14ac:dyDescent="0.4">
      <c r="A346" s="1187">
        <v>146</v>
      </c>
      <c r="B346" s="1188" t="s">
        <v>3773</v>
      </c>
      <c r="C346" s="1189" t="s">
        <v>4</v>
      </c>
      <c r="D346" s="1187">
        <v>182</v>
      </c>
      <c r="E346" s="1499">
        <v>88</v>
      </c>
      <c r="F346" s="1499">
        <f t="shared" si="64"/>
        <v>16016</v>
      </c>
      <c r="G346" s="1499">
        <v>85</v>
      </c>
      <c r="H346" s="1499">
        <f t="shared" si="65"/>
        <v>15470</v>
      </c>
      <c r="I346" s="1499">
        <v>69</v>
      </c>
      <c r="J346" s="1499">
        <f t="shared" si="66"/>
        <v>12558</v>
      </c>
      <c r="K346" s="1499">
        <v>55.5</v>
      </c>
      <c r="L346" s="1499">
        <f t="shared" si="67"/>
        <v>10101</v>
      </c>
      <c r="M346" s="1499">
        <v>75</v>
      </c>
      <c r="N346" s="1499">
        <f t="shared" si="68"/>
        <v>13650</v>
      </c>
      <c r="O346" s="1499">
        <v>100</v>
      </c>
      <c r="P346" s="1499">
        <f t="shared" si="69"/>
        <v>18200</v>
      </c>
      <c r="Q346" s="1499">
        <v>70</v>
      </c>
      <c r="R346" s="1499">
        <f t="shared" si="70"/>
        <v>12740</v>
      </c>
      <c r="S346" s="1499">
        <v>88.2</v>
      </c>
      <c r="T346" s="1499">
        <f t="shared" si="71"/>
        <v>16052.4</v>
      </c>
    </row>
    <row r="347" spans="1:20" ht="15" thickBot="1" x14ac:dyDescent="0.4">
      <c r="A347" s="1187">
        <v>151</v>
      </c>
      <c r="B347" s="1188" t="s">
        <v>3778</v>
      </c>
      <c r="C347" s="1189" t="s">
        <v>4</v>
      </c>
      <c r="D347" s="1187">
        <v>179</v>
      </c>
      <c r="E347" s="1499">
        <v>94</v>
      </c>
      <c r="F347" s="1499">
        <f t="shared" si="64"/>
        <v>16826</v>
      </c>
      <c r="G347" s="1499">
        <v>89</v>
      </c>
      <c r="H347" s="1499">
        <f t="shared" si="65"/>
        <v>15931</v>
      </c>
      <c r="I347" s="1499">
        <v>91</v>
      </c>
      <c r="J347" s="1535">
        <f t="shared" si="66"/>
        <v>16289</v>
      </c>
      <c r="K347" s="1499">
        <v>55.5</v>
      </c>
      <c r="L347" s="1499">
        <f t="shared" si="67"/>
        <v>9934.5</v>
      </c>
      <c r="M347" s="1499">
        <v>180</v>
      </c>
      <c r="N347" s="1499">
        <f t="shared" si="68"/>
        <v>32220</v>
      </c>
      <c r="O347" s="1499">
        <v>100</v>
      </c>
      <c r="P347" s="1499">
        <f t="shared" si="69"/>
        <v>17900</v>
      </c>
      <c r="Q347" s="1499">
        <v>70</v>
      </c>
      <c r="R347" s="1499">
        <f t="shared" si="70"/>
        <v>12530</v>
      </c>
      <c r="S347" s="1499">
        <v>85.22</v>
      </c>
      <c r="T347" s="1499">
        <f t="shared" si="71"/>
        <v>15254.38</v>
      </c>
    </row>
    <row r="348" spans="1:20" ht="15.5" thickBot="1" x14ac:dyDescent="0.4">
      <c r="A348" s="2066" t="s">
        <v>3341</v>
      </c>
      <c r="B348" s="2067"/>
      <c r="C348" s="2067"/>
      <c r="D348" s="2068"/>
      <c r="E348" s="529"/>
      <c r="F348" s="529">
        <f>SUM(F343:F347)</f>
        <v>314165</v>
      </c>
      <c r="G348" s="529"/>
      <c r="H348" s="529">
        <f>SUM(H343:H347)</f>
        <v>334319</v>
      </c>
      <c r="I348" s="529"/>
      <c r="J348" s="1528">
        <f t="shared" ref="J348" si="72">SUM(J343:J347)</f>
        <v>267374</v>
      </c>
      <c r="K348" s="529"/>
      <c r="L348" s="529">
        <f t="shared" ref="L348:R348" si="73">SUM(L343:L347)</f>
        <v>195312</v>
      </c>
      <c r="M348" s="529"/>
      <c r="N348" s="529">
        <f t="shared" si="73"/>
        <v>307185</v>
      </c>
      <c r="O348" s="529"/>
      <c r="P348" s="529">
        <f t="shared" si="73"/>
        <v>341654</v>
      </c>
      <c r="Q348" s="529"/>
      <c r="R348" s="529">
        <f t="shared" si="73"/>
        <v>255058</v>
      </c>
      <c r="S348" s="529"/>
      <c r="T348" s="529">
        <f t="shared" ref="T348" si="74">SUM(T343:T347)</f>
        <v>292167.60000000003</v>
      </c>
    </row>
    <row r="349" spans="1:20" x14ac:dyDescent="0.35">
      <c r="B349" s="1529" t="s">
        <v>2033</v>
      </c>
      <c r="E349" s="529"/>
      <c r="F349" s="529">
        <v>314165</v>
      </c>
      <c r="G349" s="529"/>
      <c r="H349" s="529">
        <v>334319</v>
      </c>
      <c r="I349" s="529"/>
      <c r="J349" s="529">
        <v>267975</v>
      </c>
      <c r="K349" s="529"/>
      <c r="L349" s="529">
        <v>195312</v>
      </c>
      <c r="M349" s="529"/>
      <c r="N349" s="529">
        <v>307185</v>
      </c>
      <c r="O349" s="529"/>
      <c r="P349" s="529">
        <v>341654</v>
      </c>
      <c r="Q349" s="529"/>
      <c r="R349" s="529">
        <v>255058</v>
      </c>
      <c r="S349" s="529"/>
      <c r="T349" s="529">
        <v>292167.59999999998</v>
      </c>
    </row>
    <row r="350" spans="1:20" x14ac:dyDescent="0.35">
      <c r="B350" s="1529" t="s">
        <v>672</v>
      </c>
      <c r="E350" s="529"/>
      <c r="F350" s="529">
        <f>F348-F349</f>
        <v>0</v>
      </c>
      <c r="G350" s="529"/>
      <c r="H350" s="529">
        <f t="shared" ref="H350:T350" si="75">H348-H349</f>
        <v>0</v>
      </c>
      <c r="I350" s="529"/>
      <c r="J350" s="1528">
        <f t="shared" si="75"/>
        <v>-601</v>
      </c>
      <c r="K350" s="529"/>
      <c r="L350" s="529">
        <f t="shared" si="75"/>
        <v>0</v>
      </c>
      <c r="M350" s="529"/>
      <c r="N350" s="529">
        <f t="shared" si="75"/>
        <v>0</v>
      </c>
      <c r="O350" s="529"/>
      <c r="P350" s="529">
        <f t="shared" si="75"/>
        <v>0</v>
      </c>
      <c r="Q350" s="529"/>
      <c r="R350" s="529">
        <f t="shared" si="75"/>
        <v>0</v>
      </c>
      <c r="S350" s="529"/>
      <c r="T350" s="529">
        <f t="shared" si="75"/>
        <v>0</v>
      </c>
    </row>
    <row r="351" spans="1:20" ht="15" thickBot="1" x14ac:dyDescent="0.4">
      <c r="E351" s="529"/>
      <c r="F351" s="529"/>
      <c r="G351" s="529"/>
      <c r="H351" s="529"/>
      <c r="I351" s="529"/>
      <c r="J351" s="529"/>
      <c r="K351" s="529"/>
      <c r="L351" s="529"/>
      <c r="M351" s="529"/>
      <c r="N351" s="529"/>
      <c r="O351" s="529"/>
      <c r="P351" s="529"/>
      <c r="Q351" s="529"/>
      <c r="R351" s="529"/>
      <c r="S351" s="529"/>
      <c r="T351" s="529"/>
    </row>
    <row r="352" spans="1:20" ht="15.5" thickBot="1" x14ac:dyDescent="0.4">
      <c r="A352" s="2066" t="s">
        <v>3879</v>
      </c>
      <c r="B352" s="2067"/>
      <c r="C352" s="2067"/>
      <c r="D352" s="2068"/>
      <c r="E352" s="529"/>
      <c r="F352" s="529"/>
      <c r="G352" s="529"/>
      <c r="H352" s="529"/>
      <c r="I352" s="529"/>
      <c r="J352" s="529"/>
      <c r="K352" s="529"/>
      <c r="L352" s="529"/>
      <c r="M352" s="529"/>
      <c r="N352" s="529"/>
      <c r="O352" s="529"/>
      <c r="P352" s="529"/>
      <c r="Q352" s="529"/>
      <c r="R352" s="529"/>
      <c r="S352" s="529"/>
      <c r="T352" s="529"/>
    </row>
    <row r="353" spans="1:20" ht="15" thickBot="1" x14ac:dyDescent="0.4">
      <c r="A353" s="1532">
        <v>307</v>
      </c>
      <c r="B353" s="1533" t="s">
        <v>2611</v>
      </c>
      <c r="C353" s="1523" t="s">
        <v>11</v>
      </c>
      <c r="D353" s="1532">
        <v>1</v>
      </c>
      <c r="E353" s="1499">
        <v>299</v>
      </c>
      <c r="F353" s="1499">
        <f>E353*D353</f>
        <v>299</v>
      </c>
      <c r="G353" s="1499">
        <v>500</v>
      </c>
      <c r="H353" s="1499">
        <f>G353*D353</f>
        <v>500</v>
      </c>
      <c r="I353" s="1499">
        <v>1200</v>
      </c>
      <c r="J353" s="1499">
        <f>I353*D353</f>
        <v>1200</v>
      </c>
      <c r="K353" s="1499">
        <v>500</v>
      </c>
      <c r="L353" s="1499">
        <f>K353*D353</f>
        <v>500</v>
      </c>
      <c r="M353" s="1499">
        <v>5500</v>
      </c>
      <c r="N353" s="1499">
        <f>M353*D353</f>
        <v>5500</v>
      </c>
      <c r="O353" s="1499">
        <v>5400</v>
      </c>
      <c r="P353" s="1499">
        <f>D353*O353</f>
        <v>5400</v>
      </c>
      <c r="Q353" s="1499">
        <v>2500</v>
      </c>
      <c r="R353" s="1499">
        <f>Q353*D353</f>
        <v>2500</v>
      </c>
      <c r="S353" s="1499">
        <v>111691.76</v>
      </c>
      <c r="T353" s="1499">
        <f>S353*D353</f>
        <v>111691.76</v>
      </c>
    </row>
    <row r="354" spans="1:20" ht="15" thickBot="1" x14ac:dyDescent="0.4">
      <c r="A354" s="1187">
        <v>308</v>
      </c>
      <c r="B354" s="1188" t="s">
        <v>3880</v>
      </c>
      <c r="C354" s="1189" t="s">
        <v>11</v>
      </c>
      <c r="D354" s="1187">
        <v>1</v>
      </c>
      <c r="E354" s="1499">
        <v>673.75</v>
      </c>
      <c r="F354" s="1499">
        <f t="shared" ref="F354:F378" si="76">E354*D354</f>
        <v>673.75</v>
      </c>
      <c r="G354" s="1499">
        <v>3000</v>
      </c>
      <c r="H354" s="1499">
        <f t="shared" ref="H354:H378" si="77">G354*D354</f>
        <v>3000</v>
      </c>
      <c r="I354" s="1499">
        <v>3500</v>
      </c>
      <c r="J354" s="1499">
        <f t="shared" ref="J354:J378" si="78">I354*D354</f>
        <v>3500</v>
      </c>
      <c r="K354" s="1499">
        <v>4900</v>
      </c>
      <c r="L354" s="1499">
        <f t="shared" ref="L354:L378" si="79">K354*D354</f>
        <v>4900</v>
      </c>
      <c r="M354" s="1499">
        <v>30000</v>
      </c>
      <c r="N354" s="1499">
        <f t="shared" ref="N354:N378" si="80">M354*D354</f>
        <v>30000</v>
      </c>
      <c r="O354" s="1499">
        <v>12500</v>
      </c>
      <c r="P354" s="1499">
        <f t="shared" ref="P354:P378" si="81">D354*O354</f>
        <v>12500</v>
      </c>
      <c r="Q354" s="1499">
        <v>4000</v>
      </c>
      <c r="R354" s="1499">
        <f t="shared" ref="R354:R378" si="82">Q354*D354</f>
        <v>4000</v>
      </c>
      <c r="S354" s="1499">
        <v>349740.33</v>
      </c>
      <c r="T354" s="1499">
        <f t="shared" ref="T354:T378" si="83">S354*D354</f>
        <v>349740.33</v>
      </c>
    </row>
    <row r="355" spans="1:20" ht="15" thickBot="1" x14ac:dyDescent="0.4">
      <c r="A355" s="1187">
        <v>309</v>
      </c>
      <c r="B355" s="1188" t="s">
        <v>3865</v>
      </c>
      <c r="C355" s="1189" t="s">
        <v>11</v>
      </c>
      <c r="D355" s="1187">
        <v>1</v>
      </c>
      <c r="E355" s="1499">
        <v>108</v>
      </c>
      <c r="F355" s="1499">
        <f t="shared" si="76"/>
        <v>108</v>
      </c>
      <c r="G355" s="1499">
        <v>1000</v>
      </c>
      <c r="H355" s="1499">
        <f t="shared" si="77"/>
        <v>1000</v>
      </c>
      <c r="I355" s="1499">
        <v>3500</v>
      </c>
      <c r="J355" s="1499">
        <f t="shared" si="78"/>
        <v>3500</v>
      </c>
      <c r="K355" s="1499">
        <v>500</v>
      </c>
      <c r="L355" s="1499">
        <f t="shared" si="79"/>
        <v>500</v>
      </c>
      <c r="M355" s="1499">
        <v>15000</v>
      </c>
      <c r="N355" s="1499">
        <f t="shared" si="80"/>
        <v>15000</v>
      </c>
      <c r="O355" s="1499">
        <v>13300</v>
      </c>
      <c r="P355" s="1499">
        <f t="shared" si="81"/>
        <v>13300</v>
      </c>
      <c r="Q355" s="1499">
        <v>1800</v>
      </c>
      <c r="R355" s="1499">
        <f t="shared" si="82"/>
        <v>1800</v>
      </c>
      <c r="S355" s="1499">
        <v>98523.199999999997</v>
      </c>
      <c r="T355" s="1499">
        <f t="shared" si="83"/>
        <v>98523.199999999997</v>
      </c>
    </row>
    <row r="356" spans="1:20" ht="15" thickBot="1" x14ac:dyDescent="0.4">
      <c r="A356" s="1187">
        <v>310</v>
      </c>
      <c r="B356" s="1188" t="s">
        <v>3718</v>
      </c>
      <c r="C356" s="1189" t="s">
        <v>4</v>
      </c>
      <c r="D356" s="1187">
        <v>34</v>
      </c>
      <c r="E356" s="1499">
        <v>7</v>
      </c>
      <c r="F356" s="1499">
        <f t="shared" si="76"/>
        <v>238</v>
      </c>
      <c r="G356" s="1499">
        <v>31</v>
      </c>
      <c r="H356" s="1499">
        <f t="shared" si="77"/>
        <v>1054</v>
      </c>
      <c r="I356" s="1499">
        <v>12</v>
      </c>
      <c r="J356" s="1499">
        <f t="shared" si="78"/>
        <v>408</v>
      </c>
      <c r="K356" s="1499">
        <v>12</v>
      </c>
      <c r="L356" s="1499">
        <f t="shared" si="79"/>
        <v>408</v>
      </c>
      <c r="M356" s="1499">
        <v>30</v>
      </c>
      <c r="N356" s="1499">
        <f t="shared" si="80"/>
        <v>1020</v>
      </c>
      <c r="O356" s="1499">
        <v>53</v>
      </c>
      <c r="P356" s="1499">
        <f t="shared" si="81"/>
        <v>1802</v>
      </c>
      <c r="Q356" s="1499">
        <v>14</v>
      </c>
      <c r="R356" s="1499">
        <f t="shared" si="82"/>
        <v>476</v>
      </c>
      <c r="S356" s="1499">
        <v>111.2</v>
      </c>
      <c r="T356" s="1499">
        <f t="shared" si="83"/>
        <v>3780.8</v>
      </c>
    </row>
    <row r="357" spans="1:20" ht="15" thickBot="1" x14ac:dyDescent="0.4">
      <c r="A357" s="1187">
        <v>311</v>
      </c>
      <c r="B357" s="1188" t="s">
        <v>1300</v>
      </c>
      <c r="C357" s="1189" t="s">
        <v>11</v>
      </c>
      <c r="D357" s="1187">
        <v>1</v>
      </c>
      <c r="E357" s="1499">
        <v>320</v>
      </c>
      <c r="F357" s="1499">
        <f t="shared" si="76"/>
        <v>320</v>
      </c>
      <c r="G357" s="1499">
        <v>950</v>
      </c>
      <c r="H357" s="1499">
        <f t="shared" si="77"/>
        <v>950</v>
      </c>
      <c r="I357" s="1499">
        <v>1200</v>
      </c>
      <c r="J357" s="1499">
        <f t="shared" si="78"/>
        <v>1200</v>
      </c>
      <c r="K357" s="1499">
        <v>500</v>
      </c>
      <c r="L357" s="1499">
        <f t="shared" si="79"/>
        <v>500</v>
      </c>
      <c r="M357" s="1499">
        <v>2000</v>
      </c>
      <c r="N357" s="1499">
        <f t="shared" si="80"/>
        <v>2000</v>
      </c>
      <c r="O357" s="1499">
        <v>4400</v>
      </c>
      <c r="P357" s="1499">
        <f t="shared" si="81"/>
        <v>4400</v>
      </c>
      <c r="Q357" s="1499">
        <v>400</v>
      </c>
      <c r="R357" s="1499">
        <f t="shared" si="82"/>
        <v>400</v>
      </c>
      <c r="S357" s="1499">
        <v>66063.740000000005</v>
      </c>
      <c r="T357" s="1499">
        <f t="shared" si="83"/>
        <v>66063.740000000005</v>
      </c>
    </row>
    <row r="358" spans="1:20" ht="15" thickBot="1" x14ac:dyDescent="0.4">
      <c r="A358" s="1187">
        <v>312</v>
      </c>
      <c r="B358" s="1188" t="s">
        <v>1304</v>
      </c>
      <c r="C358" s="1189" t="s">
        <v>8</v>
      </c>
      <c r="D358" s="1187">
        <v>140</v>
      </c>
      <c r="E358" s="1499">
        <v>1</v>
      </c>
      <c r="F358" s="1499">
        <f t="shared" si="76"/>
        <v>140</v>
      </c>
      <c r="G358" s="1499">
        <v>0.95</v>
      </c>
      <c r="H358" s="1499">
        <f t="shared" si="77"/>
        <v>133</v>
      </c>
      <c r="I358" s="1499">
        <v>1.5</v>
      </c>
      <c r="J358" s="1499">
        <f t="shared" si="78"/>
        <v>210</v>
      </c>
      <c r="K358" s="1499">
        <v>1</v>
      </c>
      <c r="L358" s="1499">
        <f t="shared" si="79"/>
        <v>140</v>
      </c>
      <c r="M358" s="1499">
        <v>1</v>
      </c>
      <c r="N358" s="1499">
        <f t="shared" si="80"/>
        <v>140</v>
      </c>
      <c r="O358" s="1499">
        <v>2</v>
      </c>
      <c r="P358" s="1499">
        <f t="shared" si="81"/>
        <v>280</v>
      </c>
      <c r="Q358" s="1499">
        <v>2</v>
      </c>
      <c r="R358" s="1499">
        <f t="shared" si="82"/>
        <v>280</v>
      </c>
      <c r="S358" s="1499">
        <v>1.47</v>
      </c>
      <c r="T358" s="1499">
        <f t="shared" si="83"/>
        <v>205.79999999999998</v>
      </c>
    </row>
    <row r="359" spans="1:20" ht="15" thickBot="1" x14ac:dyDescent="0.4">
      <c r="A359" s="1187">
        <v>313</v>
      </c>
      <c r="B359" s="1188" t="s">
        <v>3777</v>
      </c>
      <c r="C359" s="1189" t="s">
        <v>131</v>
      </c>
      <c r="D359" s="1187">
        <v>943</v>
      </c>
      <c r="E359" s="1499">
        <v>6</v>
      </c>
      <c r="F359" s="1499">
        <f t="shared" si="76"/>
        <v>5658</v>
      </c>
      <c r="G359" s="1499">
        <v>7</v>
      </c>
      <c r="H359" s="1499">
        <f t="shared" si="77"/>
        <v>6601</v>
      </c>
      <c r="I359" s="1499">
        <v>4.75</v>
      </c>
      <c r="J359" s="1499">
        <f t="shared" si="78"/>
        <v>4479.25</v>
      </c>
      <c r="K359" s="1499">
        <v>5.6</v>
      </c>
      <c r="L359" s="1499">
        <f t="shared" si="79"/>
        <v>5280.7999999999993</v>
      </c>
      <c r="M359" s="1499">
        <v>5.6</v>
      </c>
      <c r="N359" s="1499">
        <f t="shared" si="80"/>
        <v>5280.7999999999993</v>
      </c>
      <c r="O359" s="1499">
        <v>7</v>
      </c>
      <c r="P359" s="1499">
        <f t="shared" si="81"/>
        <v>6601</v>
      </c>
      <c r="Q359" s="1499">
        <v>8</v>
      </c>
      <c r="R359" s="1499">
        <f t="shared" si="82"/>
        <v>7544</v>
      </c>
      <c r="S359" s="1499">
        <v>5.7</v>
      </c>
      <c r="T359" s="1499">
        <f t="shared" si="83"/>
        <v>5375.1</v>
      </c>
    </row>
    <row r="360" spans="1:20" ht="15" thickBot="1" x14ac:dyDescent="0.4">
      <c r="A360" s="1187">
        <v>314</v>
      </c>
      <c r="B360" s="1188" t="s">
        <v>3778</v>
      </c>
      <c r="C360" s="1189" t="s">
        <v>4</v>
      </c>
      <c r="D360" s="1187">
        <v>12</v>
      </c>
      <c r="E360" s="1499">
        <v>94</v>
      </c>
      <c r="F360" s="1499">
        <f t="shared" si="76"/>
        <v>1128</v>
      </c>
      <c r="G360" s="1499">
        <v>89</v>
      </c>
      <c r="H360" s="1499">
        <f t="shared" si="77"/>
        <v>1068</v>
      </c>
      <c r="I360" s="1499">
        <v>92</v>
      </c>
      <c r="J360" s="1499">
        <f t="shared" si="78"/>
        <v>1104</v>
      </c>
      <c r="K360" s="1499">
        <v>60</v>
      </c>
      <c r="L360" s="1499">
        <f t="shared" si="79"/>
        <v>720</v>
      </c>
      <c r="M360" s="1499">
        <v>150</v>
      </c>
      <c r="N360" s="1499">
        <f t="shared" si="80"/>
        <v>1800</v>
      </c>
      <c r="O360" s="1499">
        <v>96</v>
      </c>
      <c r="P360" s="1499">
        <f t="shared" si="81"/>
        <v>1152</v>
      </c>
      <c r="Q360" s="1499">
        <v>70</v>
      </c>
      <c r="R360" s="1499">
        <f t="shared" si="82"/>
        <v>840</v>
      </c>
      <c r="S360" s="1499">
        <v>101.2</v>
      </c>
      <c r="T360" s="1499">
        <f t="shared" si="83"/>
        <v>1214.4000000000001</v>
      </c>
    </row>
    <row r="361" spans="1:20" ht="15" thickBot="1" x14ac:dyDescent="0.4">
      <c r="A361" s="1187">
        <v>315</v>
      </c>
      <c r="B361" s="1188" t="s">
        <v>3779</v>
      </c>
      <c r="C361" s="1189" t="s">
        <v>8</v>
      </c>
      <c r="D361" s="1187">
        <v>105</v>
      </c>
      <c r="E361" s="1499">
        <v>1.25</v>
      </c>
      <c r="F361" s="1499">
        <f t="shared" si="76"/>
        <v>131.25</v>
      </c>
      <c r="G361" s="1499">
        <v>5</v>
      </c>
      <c r="H361" s="1499">
        <f t="shared" si="77"/>
        <v>525</v>
      </c>
      <c r="I361" s="1499">
        <v>3.5</v>
      </c>
      <c r="J361" s="1499">
        <f t="shared" si="78"/>
        <v>367.5</v>
      </c>
      <c r="K361" s="1499">
        <v>1</v>
      </c>
      <c r="L361" s="1499">
        <f t="shared" si="79"/>
        <v>105</v>
      </c>
      <c r="M361" s="1499">
        <v>5</v>
      </c>
      <c r="N361" s="1499">
        <f t="shared" si="80"/>
        <v>525</v>
      </c>
      <c r="O361" s="1499">
        <v>2</v>
      </c>
      <c r="P361" s="1499">
        <f t="shared" si="81"/>
        <v>210</v>
      </c>
      <c r="Q361" s="1499">
        <v>1</v>
      </c>
      <c r="R361" s="1499">
        <f t="shared" si="82"/>
        <v>105</v>
      </c>
      <c r="S361" s="1499">
        <v>5.23</v>
      </c>
      <c r="T361" s="1499">
        <f t="shared" si="83"/>
        <v>549.15000000000009</v>
      </c>
    </row>
    <row r="362" spans="1:20" ht="21.5" thickBot="1" x14ac:dyDescent="0.4">
      <c r="A362" s="1187">
        <v>316</v>
      </c>
      <c r="B362" s="1188" t="s">
        <v>3881</v>
      </c>
      <c r="C362" s="1189" t="s">
        <v>11</v>
      </c>
      <c r="D362" s="1187">
        <v>1</v>
      </c>
      <c r="E362" s="1499">
        <v>122000</v>
      </c>
      <c r="F362" s="1499">
        <f t="shared" si="76"/>
        <v>122000</v>
      </c>
      <c r="G362" s="1499">
        <v>86500</v>
      </c>
      <c r="H362" s="1499">
        <f t="shared" si="77"/>
        <v>86500</v>
      </c>
      <c r="I362" s="1499">
        <v>147600</v>
      </c>
      <c r="J362" s="1499">
        <f t="shared" si="78"/>
        <v>147600</v>
      </c>
      <c r="K362" s="1499">
        <v>46720</v>
      </c>
      <c r="L362" s="1499">
        <f t="shared" si="79"/>
        <v>46720</v>
      </c>
      <c r="M362" s="1499">
        <v>105000</v>
      </c>
      <c r="N362" s="1499">
        <f t="shared" si="80"/>
        <v>105000</v>
      </c>
      <c r="O362" s="1499">
        <v>75000</v>
      </c>
      <c r="P362" s="1499">
        <f t="shared" si="81"/>
        <v>75000</v>
      </c>
      <c r="Q362" s="1499">
        <v>200000</v>
      </c>
      <c r="R362" s="1499">
        <f t="shared" si="82"/>
        <v>200000</v>
      </c>
      <c r="S362" s="1499">
        <v>44664</v>
      </c>
      <c r="T362" s="1499">
        <f t="shared" si="83"/>
        <v>44664</v>
      </c>
    </row>
    <row r="363" spans="1:20" ht="15" thickBot="1" x14ac:dyDescent="0.4">
      <c r="A363" s="1187">
        <v>317</v>
      </c>
      <c r="B363" s="1188" t="s">
        <v>3882</v>
      </c>
      <c r="C363" s="1189" t="s">
        <v>11</v>
      </c>
      <c r="D363" s="1187">
        <v>1</v>
      </c>
      <c r="E363" s="1499">
        <v>5850</v>
      </c>
      <c r="F363" s="1499">
        <f t="shared" si="76"/>
        <v>5850</v>
      </c>
      <c r="G363" s="1499">
        <v>6500</v>
      </c>
      <c r="H363" s="1499">
        <f t="shared" si="77"/>
        <v>6500</v>
      </c>
      <c r="I363" s="1499">
        <v>6850</v>
      </c>
      <c r="J363" s="1499">
        <f t="shared" si="78"/>
        <v>6850</v>
      </c>
      <c r="K363" s="1499">
        <v>6600</v>
      </c>
      <c r="L363" s="1499">
        <f t="shared" si="79"/>
        <v>6600</v>
      </c>
      <c r="M363" s="1499">
        <v>6600</v>
      </c>
      <c r="N363" s="1499">
        <f t="shared" si="80"/>
        <v>6600</v>
      </c>
      <c r="O363" s="1499">
        <v>9300</v>
      </c>
      <c r="P363" s="1499">
        <f t="shared" si="81"/>
        <v>9300</v>
      </c>
      <c r="Q363" s="1499">
        <v>10000</v>
      </c>
      <c r="R363" s="1499">
        <f t="shared" si="82"/>
        <v>10000</v>
      </c>
      <c r="S363" s="1499">
        <v>7560</v>
      </c>
      <c r="T363" s="1499">
        <f t="shared" si="83"/>
        <v>7560</v>
      </c>
    </row>
    <row r="364" spans="1:20" ht="21.5" thickBot="1" x14ac:dyDescent="0.4">
      <c r="A364" s="1187">
        <v>318</v>
      </c>
      <c r="B364" s="1188" t="s">
        <v>2700</v>
      </c>
      <c r="C364" s="1189" t="s">
        <v>563</v>
      </c>
      <c r="D364" s="1187">
        <v>1</v>
      </c>
      <c r="E364" s="1499">
        <v>1040</v>
      </c>
      <c r="F364" s="1499">
        <f t="shared" si="76"/>
        <v>1040</v>
      </c>
      <c r="G364" s="1499">
        <v>1150</v>
      </c>
      <c r="H364" s="1499">
        <f t="shared" si="77"/>
        <v>1150</v>
      </c>
      <c r="I364" s="1499">
        <v>1200</v>
      </c>
      <c r="J364" s="1499">
        <f t="shared" si="78"/>
        <v>1200</v>
      </c>
      <c r="K364" s="1499">
        <v>1150</v>
      </c>
      <c r="L364" s="1499">
        <f t="shared" si="79"/>
        <v>1150</v>
      </c>
      <c r="M364" s="1499">
        <v>1200</v>
      </c>
      <c r="N364" s="1499">
        <f t="shared" si="80"/>
        <v>1200</v>
      </c>
      <c r="O364" s="1499">
        <v>2000</v>
      </c>
      <c r="P364" s="1499">
        <f t="shared" si="81"/>
        <v>2000</v>
      </c>
      <c r="Q364" s="1499">
        <v>1200</v>
      </c>
      <c r="R364" s="1499">
        <f t="shared" si="82"/>
        <v>1200</v>
      </c>
      <c r="S364" s="1499">
        <v>870</v>
      </c>
      <c r="T364" s="1499">
        <f t="shared" si="83"/>
        <v>870</v>
      </c>
    </row>
    <row r="365" spans="1:20" ht="21.5" thickBot="1" x14ac:dyDescent="0.4">
      <c r="A365" s="1187">
        <v>319</v>
      </c>
      <c r="B365" s="1188" t="s">
        <v>3816</v>
      </c>
      <c r="C365" s="1189" t="s">
        <v>563</v>
      </c>
      <c r="D365" s="1187">
        <v>1</v>
      </c>
      <c r="E365" s="1499">
        <v>1460</v>
      </c>
      <c r="F365" s="1499">
        <f t="shared" si="76"/>
        <v>1460</v>
      </c>
      <c r="G365" s="1499">
        <v>1600</v>
      </c>
      <c r="H365" s="1499">
        <f t="shared" si="77"/>
        <v>1600</v>
      </c>
      <c r="I365" s="1499">
        <v>1700</v>
      </c>
      <c r="J365" s="1499">
        <f t="shared" si="78"/>
        <v>1700</v>
      </c>
      <c r="K365" s="1499">
        <v>1620</v>
      </c>
      <c r="L365" s="1499">
        <f t="shared" si="79"/>
        <v>1620</v>
      </c>
      <c r="M365" s="1499">
        <v>1700</v>
      </c>
      <c r="N365" s="1499">
        <f t="shared" si="80"/>
        <v>1700</v>
      </c>
      <c r="O365" s="1499">
        <v>2000</v>
      </c>
      <c r="P365" s="1499">
        <f t="shared" si="81"/>
        <v>2000</v>
      </c>
      <c r="Q365" s="1499">
        <v>1800</v>
      </c>
      <c r="R365" s="1499">
        <f t="shared" si="82"/>
        <v>1800</v>
      </c>
      <c r="S365" s="1499">
        <v>1800</v>
      </c>
      <c r="T365" s="1499">
        <f t="shared" si="83"/>
        <v>1800</v>
      </c>
    </row>
    <row r="366" spans="1:20" ht="15" thickBot="1" x14ac:dyDescent="0.4">
      <c r="A366" s="1187">
        <v>320</v>
      </c>
      <c r="B366" s="1188" t="s">
        <v>2697</v>
      </c>
      <c r="C366" s="1189" t="s">
        <v>563</v>
      </c>
      <c r="D366" s="1187">
        <v>1</v>
      </c>
      <c r="E366" s="1499">
        <v>4780</v>
      </c>
      <c r="F366" s="1499">
        <f t="shared" si="76"/>
        <v>4780</v>
      </c>
      <c r="G366" s="1499">
        <v>5300</v>
      </c>
      <c r="H366" s="1499">
        <f t="shared" si="77"/>
        <v>5300</v>
      </c>
      <c r="I366" s="1499">
        <v>5600</v>
      </c>
      <c r="J366" s="1499">
        <f t="shared" si="78"/>
        <v>5600</v>
      </c>
      <c r="K366" s="1499">
        <v>5313</v>
      </c>
      <c r="L366" s="1499">
        <f t="shared" si="79"/>
        <v>5313</v>
      </c>
      <c r="M366" s="1499">
        <v>5500</v>
      </c>
      <c r="N366" s="1499">
        <f t="shared" si="80"/>
        <v>5500</v>
      </c>
      <c r="O366" s="1499">
        <v>6500</v>
      </c>
      <c r="P366" s="1499">
        <f t="shared" si="81"/>
        <v>6500</v>
      </c>
      <c r="Q366" s="1499">
        <v>6000</v>
      </c>
      <c r="R366" s="1499">
        <f t="shared" si="82"/>
        <v>6000</v>
      </c>
      <c r="S366" s="1499">
        <v>2990</v>
      </c>
      <c r="T366" s="1499">
        <f t="shared" si="83"/>
        <v>2990</v>
      </c>
    </row>
    <row r="367" spans="1:20" ht="15" thickBot="1" x14ac:dyDescent="0.4">
      <c r="A367" s="1187">
        <v>321</v>
      </c>
      <c r="B367" s="1188" t="s">
        <v>2705</v>
      </c>
      <c r="C367" s="1189" t="s">
        <v>3</v>
      </c>
      <c r="D367" s="1187">
        <v>900</v>
      </c>
      <c r="E367" s="1499">
        <v>1.2</v>
      </c>
      <c r="F367" s="1499">
        <f t="shared" si="76"/>
        <v>1080</v>
      </c>
      <c r="G367" s="1499">
        <v>1.32</v>
      </c>
      <c r="H367" s="1499">
        <f t="shared" si="77"/>
        <v>1188</v>
      </c>
      <c r="I367" s="1499">
        <v>1.4</v>
      </c>
      <c r="J367" s="1499">
        <f t="shared" si="78"/>
        <v>1260</v>
      </c>
      <c r="K367" s="1499">
        <v>1.5</v>
      </c>
      <c r="L367" s="1499">
        <f t="shared" si="79"/>
        <v>1350</v>
      </c>
      <c r="M367" s="1499">
        <v>1.5</v>
      </c>
      <c r="N367" s="1499">
        <f t="shared" si="80"/>
        <v>1350</v>
      </c>
      <c r="O367" s="1499">
        <v>2</v>
      </c>
      <c r="P367" s="1499">
        <f t="shared" si="81"/>
        <v>1800</v>
      </c>
      <c r="Q367" s="1499">
        <v>2</v>
      </c>
      <c r="R367" s="1499">
        <f t="shared" si="82"/>
        <v>1800</v>
      </c>
      <c r="S367" s="1499">
        <v>1.5</v>
      </c>
      <c r="T367" s="1499">
        <f t="shared" si="83"/>
        <v>1350</v>
      </c>
    </row>
    <row r="368" spans="1:20" ht="15" thickBot="1" x14ac:dyDescent="0.4">
      <c r="A368" s="1187">
        <v>322</v>
      </c>
      <c r="B368" s="1188" t="s">
        <v>2707</v>
      </c>
      <c r="C368" s="1189" t="s">
        <v>3</v>
      </c>
      <c r="D368" s="1191">
        <v>1650</v>
      </c>
      <c r="E368" s="1499">
        <v>2.6</v>
      </c>
      <c r="F368" s="1499">
        <f t="shared" si="76"/>
        <v>4290</v>
      </c>
      <c r="G368" s="1499">
        <v>2.88</v>
      </c>
      <c r="H368" s="1499">
        <f t="shared" si="77"/>
        <v>4752</v>
      </c>
      <c r="I368" s="1499">
        <v>3</v>
      </c>
      <c r="J368" s="1499">
        <f t="shared" si="78"/>
        <v>4950</v>
      </c>
      <c r="K368" s="1499">
        <v>3</v>
      </c>
      <c r="L368" s="1499">
        <f t="shared" si="79"/>
        <v>4950</v>
      </c>
      <c r="M368" s="1499">
        <v>3</v>
      </c>
      <c r="N368" s="1499">
        <f t="shared" si="80"/>
        <v>4950</v>
      </c>
      <c r="O368" s="1499">
        <v>4</v>
      </c>
      <c r="P368" s="1499">
        <f t="shared" si="81"/>
        <v>6600</v>
      </c>
      <c r="Q368" s="1499">
        <v>3</v>
      </c>
      <c r="R368" s="1499">
        <f t="shared" si="82"/>
        <v>4950</v>
      </c>
      <c r="S368" s="1499">
        <v>2.8</v>
      </c>
      <c r="T368" s="1499">
        <f t="shared" si="83"/>
        <v>4620</v>
      </c>
    </row>
    <row r="369" spans="1:20" ht="15" thickBot="1" x14ac:dyDescent="0.4">
      <c r="A369" s="1187">
        <v>323</v>
      </c>
      <c r="B369" s="1188" t="s">
        <v>3822</v>
      </c>
      <c r="C369" s="1189" t="s">
        <v>3</v>
      </c>
      <c r="D369" s="1187">
        <v>110</v>
      </c>
      <c r="E369" s="1499">
        <v>12</v>
      </c>
      <c r="F369" s="1499">
        <f t="shared" si="76"/>
        <v>1320</v>
      </c>
      <c r="G369" s="1499">
        <v>13.32</v>
      </c>
      <c r="H369" s="1499">
        <f t="shared" si="77"/>
        <v>1465.2</v>
      </c>
      <c r="I369" s="1499">
        <v>14</v>
      </c>
      <c r="J369" s="1499">
        <f t="shared" si="78"/>
        <v>1540</v>
      </c>
      <c r="K369" s="1499">
        <v>14</v>
      </c>
      <c r="L369" s="1499">
        <f t="shared" si="79"/>
        <v>1540</v>
      </c>
      <c r="M369" s="1499">
        <v>14</v>
      </c>
      <c r="N369" s="1499">
        <f t="shared" si="80"/>
        <v>1540</v>
      </c>
      <c r="O369" s="1499">
        <v>17</v>
      </c>
      <c r="P369" s="1499">
        <f t="shared" si="81"/>
        <v>1870</v>
      </c>
      <c r="Q369" s="1499">
        <v>14</v>
      </c>
      <c r="R369" s="1499">
        <f t="shared" si="82"/>
        <v>1540</v>
      </c>
      <c r="S369" s="1499">
        <v>19.2</v>
      </c>
      <c r="T369" s="1499">
        <f t="shared" si="83"/>
        <v>2112</v>
      </c>
    </row>
    <row r="370" spans="1:20" ht="15" thickBot="1" x14ac:dyDescent="0.4">
      <c r="A370" s="1187">
        <v>324</v>
      </c>
      <c r="B370" s="1188" t="s">
        <v>3823</v>
      </c>
      <c r="C370" s="1189" t="s">
        <v>3</v>
      </c>
      <c r="D370" s="1187">
        <v>280</v>
      </c>
      <c r="E370" s="1499">
        <v>18.8</v>
      </c>
      <c r="F370" s="1499">
        <f t="shared" si="76"/>
        <v>5264</v>
      </c>
      <c r="G370" s="1499">
        <v>21</v>
      </c>
      <c r="H370" s="1499">
        <f t="shared" si="77"/>
        <v>5880</v>
      </c>
      <c r="I370" s="1499">
        <v>19.75</v>
      </c>
      <c r="J370" s="1499">
        <f t="shared" si="78"/>
        <v>5530</v>
      </c>
      <c r="K370" s="1499">
        <v>21</v>
      </c>
      <c r="L370" s="1499">
        <f t="shared" si="79"/>
        <v>5880</v>
      </c>
      <c r="M370" s="1499">
        <v>22</v>
      </c>
      <c r="N370" s="1499">
        <f t="shared" si="80"/>
        <v>6160</v>
      </c>
      <c r="O370" s="1499">
        <v>26</v>
      </c>
      <c r="P370" s="1499">
        <f t="shared" si="81"/>
        <v>7280</v>
      </c>
      <c r="Q370" s="1499">
        <v>22</v>
      </c>
      <c r="R370" s="1499">
        <f t="shared" si="82"/>
        <v>6160</v>
      </c>
      <c r="S370" s="1499">
        <v>21.6</v>
      </c>
      <c r="T370" s="1499">
        <f t="shared" si="83"/>
        <v>6048</v>
      </c>
    </row>
    <row r="371" spans="1:20" ht="15" thickBot="1" x14ac:dyDescent="0.4">
      <c r="A371" s="1187">
        <v>325</v>
      </c>
      <c r="B371" s="1188" t="s">
        <v>3871</v>
      </c>
      <c r="C371" s="1189" t="s">
        <v>563</v>
      </c>
      <c r="D371" s="1187">
        <v>1</v>
      </c>
      <c r="E371" s="1499">
        <v>1020</v>
      </c>
      <c r="F371" s="1499">
        <f t="shared" si="76"/>
        <v>1020</v>
      </c>
      <c r="G371" s="1499">
        <v>1130.4000000000001</v>
      </c>
      <c r="H371" s="1499">
        <f t="shared" si="77"/>
        <v>1130.4000000000001</v>
      </c>
      <c r="I371" s="1499">
        <v>1190</v>
      </c>
      <c r="J371" s="1499">
        <f t="shared" si="78"/>
        <v>1190</v>
      </c>
      <c r="K371" s="1499">
        <v>1131</v>
      </c>
      <c r="L371" s="1499">
        <f t="shared" si="79"/>
        <v>1131</v>
      </c>
      <c r="M371" s="1499">
        <v>1200</v>
      </c>
      <c r="N371" s="1499">
        <f t="shared" si="80"/>
        <v>1200</v>
      </c>
      <c r="O371" s="1499">
        <v>1400</v>
      </c>
      <c r="P371" s="1499">
        <f t="shared" si="81"/>
        <v>1400</v>
      </c>
      <c r="Q371" s="1499">
        <v>1200</v>
      </c>
      <c r="R371" s="1499">
        <f t="shared" si="82"/>
        <v>1200</v>
      </c>
      <c r="S371" s="1499">
        <v>1470</v>
      </c>
      <c r="T371" s="1499">
        <f t="shared" si="83"/>
        <v>1470</v>
      </c>
    </row>
    <row r="372" spans="1:20" ht="15" thickBot="1" x14ac:dyDescent="0.4">
      <c r="A372" s="1187">
        <v>326</v>
      </c>
      <c r="B372" s="1188" t="s">
        <v>3872</v>
      </c>
      <c r="C372" s="1189" t="s">
        <v>563</v>
      </c>
      <c r="D372" s="1187">
        <v>1</v>
      </c>
      <c r="E372" s="1499">
        <v>1900</v>
      </c>
      <c r="F372" s="1499">
        <f t="shared" si="76"/>
        <v>1900</v>
      </c>
      <c r="G372" s="1499">
        <v>2124</v>
      </c>
      <c r="H372" s="1499">
        <f t="shared" si="77"/>
        <v>2124</v>
      </c>
      <c r="I372" s="1499">
        <v>2240</v>
      </c>
      <c r="J372" s="1499">
        <f t="shared" si="78"/>
        <v>2240</v>
      </c>
      <c r="K372" s="1499">
        <v>2124</v>
      </c>
      <c r="L372" s="1499">
        <f t="shared" si="79"/>
        <v>2124</v>
      </c>
      <c r="M372" s="1499">
        <v>2200</v>
      </c>
      <c r="N372" s="1499">
        <f t="shared" si="80"/>
        <v>2200</v>
      </c>
      <c r="O372" s="1499">
        <v>2600</v>
      </c>
      <c r="P372" s="1499">
        <f t="shared" si="81"/>
        <v>2600</v>
      </c>
      <c r="Q372" s="1499">
        <v>2250</v>
      </c>
      <c r="R372" s="1499">
        <f t="shared" si="82"/>
        <v>2250</v>
      </c>
      <c r="S372" s="1499">
        <v>1320</v>
      </c>
      <c r="T372" s="1499">
        <f t="shared" si="83"/>
        <v>1320</v>
      </c>
    </row>
    <row r="373" spans="1:20" ht="21.5" thickBot="1" x14ac:dyDescent="0.4">
      <c r="A373" s="1187">
        <v>327</v>
      </c>
      <c r="B373" s="1188" t="s">
        <v>2741</v>
      </c>
      <c r="C373" s="1189" t="s">
        <v>563</v>
      </c>
      <c r="D373" s="1187">
        <v>1</v>
      </c>
      <c r="E373" s="1499">
        <v>210</v>
      </c>
      <c r="F373" s="1499">
        <f t="shared" si="76"/>
        <v>210</v>
      </c>
      <c r="G373" s="1499">
        <v>236.4</v>
      </c>
      <c r="H373" s="1499">
        <f t="shared" si="77"/>
        <v>236.4</v>
      </c>
      <c r="I373" s="1499">
        <v>250</v>
      </c>
      <c r="J373" s="1499">
        <f t="shared" si="78"/>
        <v>250</v>
      </c>
      <c r="K373" s="1499">
        <v>237</v>
      </c>
      <c r="L373" s="1499">
        <f t="shared" si="79"/>
        <v>237</v>
      </c>
      <c r="M373" s="1499">
        <v>240</v>
      </c>
      <c r="N373" s="1499">
        <f t="shared" si="80"/>
        <v>240</v>
      </c>
      <c r="O373" s="1499">
        <v>290</v>
      </c>
      <c r="P373" s="1499">
        <f t="shared" si="81"/>
        <v>290</v>
      </c>
      <c r="Q373" s="1499">
        <v>250</v>
      </c>
      <c r="R373" s="1499">
        <f t="shared" si="82"/>
        <v>250</v>
      </c>
      <c r="S373" s="1499">
        <v>540</v>
      </c>
      <c r="T373" s="1499">
        <f t="shared" si="83"/>
        <v>540</v>
      </c>
    </row>
    <row r="374" spans="1:20" ht="15" thickBot="1" x14ac:dyDescent="0.4">
      <c r="A374" s="1187">
        <v>328</v>
      </c>
      <c r="B374" s="1188" t="s">
        <v>3873</v>
      </c>
      <c r="C374" s="1189" t="s">
        <v>563</v>
      </c>
      <c r="D374" s="1187">
        <v>3</v>
      </c>
      <c r="E374" s="1499">
        <v>10</v>
      </c>
      <c r="F374" s="1499">
        <f t="shared" si="76"/>
        <v>30</v>
      </c>
      <c r="G374" s="1499">
        <v>10.8</v>
      </c>
      <c r="H374" s="1499">
        <f t="shared" si="77"/>
        <v>32.400000000000006</v>
      </c>
      <c r="I374" s="1499">
        <v>12</v>
      </c>
      <c r="J374" s="1499">
        <f t="shared" si="78"/>
        <v>36</v>
      </c>
      <c r="K374" s="1499">
        <v>11</v>
      </c>
      <c r="L374" s="1499">
        <f t="shared" si="79"/>
        <v>33</v>
      </c>
      <c r="M374" s="1499">
        <v>11</v>
      </c>
      <c r="N374" s="1499">
        <f t="shared" si="80"/>
        <v>33</v>
      </c>
      <c r="O374" s="1499">
        <v>14</v>
      </c>
      <c r="P374" s="1499">
        <f t="shared" si="81"/>
        <v>42</v>
      </c>
      <c r="Q374" s="1499">
        <v>25</v>
      </c>
      <c r="R374" s="1499">
        <f t="shared" si="82"/>
        <v>75</v>
      </c>
      <c r="S374" s="1499">
        <v>320.04000000000002</v>
      </c>
      <c r="T374" s="1499">
        <f t="shared" si="83"/>
        <v>960.12000000000012</v>
      </c>
    </row>
    <row r="375" spans="1:20" ht="15" thickBot="1" x14ac:dyDescent="0.4">
      <c r="A375" s="1187">
        <v>329</v>
      </c>
      <c r="B375" s="1188" t="s">
        <v>3874</v>
      </c>
      <c r="C375" s="1189" t="s">
        <v>563</v>
      </c>
      <c r="D375" s="1187">
        <v>1</v>
      </c>
      <c r="E375" s="1499">
        <v>1520</v>
      </c>
      <c r="F375" s="1499">
        <f t="shared" si="76"/>
        <v>1520</v>
      </c>
      <c r="G375" s="1499">
        <v>1692</v>
      </c>
      <c r="H375" s="1499">
        <f t="shared" si="77"/>
        <v>1692</v>
      </c>
      <c r="I375" s="1499">
        <v>1800</v>
      </c>
      <c r="J375" s="1499">
        <f t="shared" si="78"/>
        <v>1800</v>
      </c>
      <c r="K375" s="1499">
        <v>1692</v>
      </c>
      <c r="L375" s="1499">
        <f t="shared" si="79"/>
        <v>1692</v>
      </c>
      <c r="M375" s="1499">
        <v>1800</v>
      </c>
      <c r="N375" s="1499">
        <f t="shared" si="80"/>
        <v>1800</v>
      </c>
      <c r="O375" s="1499">
        <v>2100</v>
      </c>
      <c r="P375" s="1499">
        <f t="shared" si="81"/>
        <v>2100</v>
      </c>
      <c r="Q375" s="1499">
        <v>1800</v>
      </c>
      <c r="R375" s="1499">
        <f t="shared" si="82"/>
        <v>1800</v>
      </c>
      <c r="S375" s="1499">
        <v>293.95999999999998</v>
      </c>
      <c r="T375" s="1499">
        <f t="shared" si="83"/>
        <v>293.95999999999998</v>
      </c>
    </row>
    <row r="376" spans="1:20" ht="15" thickBot="1" x14ac:dyDescent="0.4">
      <c r="A376" s="1187">
        <v>330</v>
      </c>
      <c r="B376" s="1188" t="s">
        <v>3746</v>
      </c>
      <c r="C376" s="1189" t="s">
        <v>563</v>
      </c>
      <c r="D376" s="1187">
        <v>1</v>
      </c>
      <c r="E376" s="1499">
        <v>1400</v>
      </c>
      <c r="F376" s="1499">
        <f t="shared" si="76"/>
        <v>1400</v>
      </c>
      <c r="G376" s="1499">
        <v>1800</v>
      </c>
      <c r="H376" s="1499">
        <f t="shared" si="77"/>
        <v>1800</v>
      </c>
      <c r="I376" s="1499">
        <v>1350</v>
      </c>
      <c r="J376" s="1499">
        <f t="shared" si="78"/>
        <v>1350</v>
      </c>
      <c r="K376" s="1499">
        <v>2200</v>
      </c>
      <c r="L376" s="1499">
        <f t="shared" si="79"/>
        <v>2200</v>
      </c>
      <c r="M376" s="1499">
        <v>1100</v>
      </c>
      <c r="N376" s="1499">
        <f t="shared" si="80"/>
        <v>1100</v>
      </c>
      <c r="O376" s="1499">
        <v>1300</v>
      </c>
      <c r="P376" s="1499">
        <f t="shared" si="81"/>
        <v>1300</v>
      </c>
      <c r="Q376" s="1499">
        <v>1600</v>
      </c>
      <c r="R376" s="1499">
        <f t="shared" si="82"/>
        <v>1600</v>
      </c>
      <c r="S376" s="1499">
        <v>5644.76</v>
      </c>
      <c r="T376" s="1499">
        <f t="shared" si="83"/>
        <v>5644.76</v>
      </c>
    </row>
    <row r="377" spans="1:20" ht="15" thickBot="1" x14ac:dyDescent="0.4">
      <c r="A377" s="1187">
        <v>331</v>
      </c>
      <c r="B377" s="1188" t="s">
        <v>3749</v>
      </c>
      <c r="C377" s="1189" t="s">
        <v>3</v>
      </c>
      <c r="D377" s="1187">
        <v>50</v>
      </c>
      <c r="E377" s="1499">
        <v>35</v>
      </c>
      <c r="F377" s="1499">
        <f t="shared" si="76"/>
        <v>1750</v>
      </c>
      <c r="G377" s="1499">
        <v>53</v>
      </c>
      <c r="H377" s="1499">
        <f t="shared" si="77"/>
        <v>2650</v>
      </c>
      <c r="I377" s="1499">
        <v>57</v>
      </c>
      <c r="J377" s="1499">
        <f t="shared" si="78"/>
        <v>2850</v>
      </c>
      <c r="K377" s="1499">
        <v>40</v>
      </c>
      <c r="L377" s="1499">
        <f t="shared" si="79"/>
        <v>2000</v>
      </c>
      <c r="M377" s="1499">
        <v>32</v>
      </c>
      <c r="N377" s="1499">
        <f t="shared" si="80"/>
        <v>1600</v>
      </c>
      <c r="O377" s="1499">
        <v>76</v>
      </c>
      <c r="P377" s="1499">
        <f t="shared" si="81"/>
        <v>3800</v>
      </c>
      <c r="Q377" s="1499">
        <v>35</v>
      </c>
      <c r="R377" s="1499">
        <f t="shared" si="82"/>
        <v>1750</v>
      </c>
      <c r="S377" s="1499">
        <v>112.43</v>
      </c>
      <c r="T377" s="1499">
        <f t="shared" si="83"/>
        <v>5621.5</v>
      </c>
    </row>
    <row r="378" spans="1:20" ht="21.5" thickBot="1" x14ac:dyDescent="0.4">
      <c r="A378" s="1187">
        <v>332</v>
      </c>
      <c r="B378" s="1188" t="s">
        <v>3750</v>
      </c>
      <c r="C378" s="1189" t="s">
        <v>3</v>
      </c>
      <c r="D378" s="1187">
        <v>243</v>
      </c>
      <c r="E378" s="1499">
        <v>23</v>
      </c>
      <c r="F378" s="1499">
        <f t="shared" si="76"/>
        <v>5589</v>
      </c>
      <c r="G378" s="1499">
        <v>25</v>
      </c>
      <c r="H378" s="1499">
        <f t="shared" si="77"/>
        <v>6075</v>
      </c>
      <c r="I378" s="1499">
        <v>43</v>
      </c>
      <c r="J378" s="1499">
        <f t="shared" si="78"/>
        <v>10449</v>
      </c>
      <c r="K378" s="1499">
        <v>30</v>
      </c>
      <c r="L378" s="1499">
        <f t="shared" si="79"/>
        <v>7290</v>
      </c>
      <c r="M378" s="1499">
        <v>25</v>
      </c>
      <c r="N378" s="1499">
        <f t="shared" si="80"/>
        <v>6075</v>
      </c>
      <c r="O378" s="1499">
        <v>30</v>
      </c>
      <c r="P378" s="1499">
        <f t="shared" si="81"/>
        <v>7290</v>
      </c>
      <c r="Q378" s="1499">
        <v>16</v>
      </c>
      <c r="R378" s="1499">
        <f t="shared" si="82"/>
        <v>3888</v>
      </c>
      <c r="S378" s="1499">
        <v>68.84</v>
      </c>
      <c r="T378" s="1499">
        <f t="shared" si="83"/>
        <v>16728.120000000003</v>
      </c>
    </row>
    <row r="379" spans="1:20" ht="15.5" thickBot="1" x14ac:dyDescent="0.4">
      <c r="A379" s="2066" t="s">
        <v>3883</v>
      </c>
      <c r="B379" s="2067"/>
      <c r="C379" s="2067"/>
      <c r="D379" s="2068"/>
      <c r="E379" s="529"/>
      <c r="F379" s="529">
        <f>SUM(F353:F378)</f>
        <v>169199</v>
      </c>
      <c r="G379" s="529"/>
      <c r="H379" s="529">
        <f>SUM(H353:H378)</f>
        <v>144906.39999999997</v>
      </c>
      <c r="I379" s="529"/>
      <c r="J379" s="529">
        <f t="shared" ref="J379:R379" si="84">SUM(J353:J378)</f>
        <v>212363.75</v>
      </c>
      <c r="K379" s="529"/>
      <c r="L379" s="529">
        <f t="shared" si="84"/>
        <v>104883.8</v>
      </c>
      <c r="M379" s="529"/>
      <c r="N379" s="529">
        <f t="shared" si="84"/>
        <v>209513.8</v>
      </c>
      <c r="O379" s="529"/>
      <c r="P379" s="529">
        <f t="shared" si="84"/>
        <v>176817</v>
      </c>
      <c r="Q379" s="529"/>
      <c r="R379" s="529">
        <f t="shared" si="84"/>
        <v>264208</v>
      </c>
      <c r="S379" s="529"/>
      <c r="T379" s="529">
        <f t="shared" ref="T379" si="85">SUM(T353:T378)</f>
        <v>741736.74000000011</v>
      </c>
    </row>
    <row r="380" spans="1:20" x14ac:dyDescent="0.35">
      <c r="B380" s="1529" t="s">
        <v>2033</v>
      </c>
      <c r="E380" s="529"/>
      <c r="F380" s="529">
        <v>169199</v>
      </c>
      <c r="G380" s="529"/>
      <c r="H380" s="529">
        <v>144906.4</v>
      </c>
      <c r="I380" s="529"/>
      <c r="J380" s="529">
        <v>212363.75</v>
      </c>
      <c r="K380" s="529"/>
      <c r="L380" s="529">
        <v>104883.8</v>
      </c>
      <c r="M380" s="529"/>
      <c r="N380" s="529">
        <v>209513.8</v>
      </c>
      <c r="O380" s="529"/>
      <c r="P380" s="529">
        <v>176817</v>
      </c>
      <c r="Q380" s="529"/>
      <c r="R380" s="529">
        <v>264208</v>
      </c>
      <c r="S380" s="529"/>
      <c r="T380" s="529">
        <v>741736.74</v>
      </c>
    </row>
    <row r="381" spans="1:20" x14ac:dyDescent="0.35">
      <c r="B381" s="1529" t="s">
        <v>672</v>
      </c>
      <c r="E381" s="529"/>
      <c r="F381" s="529">
        <f>F379-F380</f>
        <v>0</v>
      </c>
      <c r="G381" s="529"/>
      <c r="H381" s="529">
        <f t="shared" ref="H381:T381" si="86">H379-H380</f>
        <v>0</v>
      </c>
      <c r="I381" s="529"/>
      <c r="J381" s="529">
        <f t="shared" si="86"/>
        <v>0</v>
      </c>
      <c r="K381" s="529"/>
      <c r="L381" s="529">
        <f t="shared" si="86"/>
        <v>0</v>
      </c>
      <c r="M381" s="529"/>
      <c r="N381" s="529">
        <f t="shared" si="86"/>
        <v>0</v>
      </c>
      <c r="O381" s="529"/>
      <c r="P381" s="529">
        <f t="shared" si="86"/>
        <v>0</v>
      </c>
      <c r="Q381" s="529"/>
      <c r="R381" s="529">
        <f t="shared" si="86"/>
        <v>0</v>
      </c>
      <c r="S381" s="529"/>
      <c r="T381" s="529">
        <f t="shared" si="86"/>
        <v>0</v>
      </c>
    </row>
    <row r="382" spans="1:20" ht="15" thickBot="1" x14ac:dyDescent="0.4">
      <c r="E382" s="529"/>
      <c r="F382" s="529"/>
      <c r="G382" s="529"/>
      <c r="H382" s="529"/>
      <c r="I382" s="529"/>
      <c r="J382" s="529"/>
      <c r="K382" s="529"/>
      <c r="L382" s="529"/>
      <c r="M382" s="529"/>
      <c r="N382" s="529"/>
      <c r="O382" s="529"/>
      <c r="P382" s="529"/>
      <c r="Q382" s="529"/>
      <c r="R382" s="529"/>
      <c r="S382" s="529"/>
      <c r="T382" s="529"/>
    </row>
    <row r="383" spans="1:20" ht="15.5" thickBot="1" x14ac:dyDescent="0.4">
      <c r="A383" s="2066" t="s">
        <v>3884</v>
      </c>
      <c r="B383" s="2067"/>
      <c r="C383" s="2067"/>
      <c r="D383" s="2068"/>
      <c r="E383" s="529"/>
      <c r="F383" s="529"/>
      <c r="G383" s="529"/>
      <c r="H383" s="529"/>
      <c r="I383" s="529"/>
      <c r="J383" s="529"/>
      <c r="K383" s="529"/>
      <c r="L383" s="529"/>
      <c r="M383" s="529"/>
      <c r="N383" s="529"/>
      <c r="O383" s="529"/>
      <c r="P383" s="529"/>
      <c r="Q383" s="529"/>
      <c r="R383" s="529"/>
      <c r="S383" s="529"/>
      <c r="T383" s="529"/>
    </row>
    <row r="384" spans="1:20" ht="15" thickBot="1" x14ac:dyDescent="0.4">
      <c r="A384" s="1532">
        <v>63</v>
      </c>
      <c r="B384" s="1200" t="s">
        <v>3885</v>
      </c>
      <c r="C384" s="1523" t="s">
        <v>563</v>
      </c>
      <c r="D384" s="1532">
        <v>2</v>
      </c>
      <c r="E384" s="1499">
        <v>520</v>
      </c>
      <c r="F384" s="1499">
        <f>E384*D384</f>
        <v>1040</v>
      </c>
      <c r="G384" s="1499">
        <v>480</v>
      </c>
      <c r="H384" s="1499">
        <f>G384*D384</f>
        <v>960</v>
      </c>
      <c r="I384" s="1499">
        <v>680</v>
      </c>
      <c r="J384" s="1499">
        <f>I384*D384</f>
        <v>1360</v>
      </c>
      <c r="K384" s="1499">
        <v>481</v>
      </c>
      <c r="L384" s="1499">
        <f>K384*D384</f>
        <v>962</v>
      </c>
      <c r="M384" s="1499">
        <v>500</v>
      </c>
      <c r="N384" s="1499">
        <f>M384*D384</f>
        <v>1000</v>
      </c>
      <c r="O384" s="1499">
        <v>600</v>
      </c>
      <c r="P384" s="1499">
        <f>O384*D384</f>
        <v>1200</v>
      </c>
      <c r="Q384" s="1499">
        <v>510</v>
      </c>
      <c r="R384" s="1499">
        <f>Q384*D384</f>
        <v>1020</v>
      </c>
      <c r="S384" s="1499">
        <v>894</v>
      </c>
      <c r="T384" s="1499">
        <f>S384*D384</f>
        <v>1788</v>
      </c>
    </row>
    <row r="385" spans="1:20" ht="15" thickBot="1" x14ac:dyDescent="0.4">
      <c r="A385" s="1187">
        <v>64</v>
      </c>
      <c r="B385" s="1195" t="s">
        <v>3886</v>
      </c>
      <c r="C385" s="1189" t="s">
        <v>1314</v>
      </c>
      <c r="D385" s="1187">
        <v>31</v>
      </c>
      <c r="E385" s="1499">
        <v>535</v>
      </c>
      <c r="F385" s="1499">
        <f t="shared" ref="F385:F386" si="87">E385*D385</f>
        <v>16585</v>
      </c>
      <c r="G385" s="1499">
        <v>496</v>
      </c>
      <c r="H385" s="1499">
        <f t="shared" ref="H385:H386" si="88">G385*D385</f>
        <v>15376</v>
      </c>
      <c r="I385" s="1499">
        <v>680</v>
      </c>
      <c r="J385" s="1499">
        <f t="shared" ref="J385:J386" si="89">I385*D385</f>
        <v>21080</v>
      </c>
      <c r="K385" s="1499">
        <v>496</v>
      </c>
      <c r="L385" s="1499">
        <f t="shared" ref="L385:L386" si="90">K385*D385</f>
        <v>15376</v>
      </c>
      <c r="M385" s="1499">
        <v>525</v>
      </c>
      <c r="N385" s="1499">
        <f t="shared" ref="N385:N386" si="91">M385*D385</f>
        <v>16275</v>
      </c>
      <c r="O385" s="1499">
        <v>600</v>
      </c>
      <c r="P385" s="1499">
        <f t="shared" ref="P385:P386" si="92">O385*D385</f>
        <v>18600</v>
      </c>
      <c r="Q385" s="1499">
        <v>525</v>
      </c>
      <c r="R385" s="1499">
        <f t="shared" ref="R385:R386" si="93">Q385*D385</f>
        <v>16275</v>
      </c>
      <c r="S385" s="1499">
        <v>894</v>
      </c>
      <c r="T385" s="1499">
        <f t="shared" ref="T385:T386" si="94">S385*D385</f>
        <v>27714</v>
      </c>
    </row>
    <row r="386" spans="1:20" ht="15" thickBot="1" x14ac:dyDescent="0.4">
      <c r="A386" s="1187">
        <v>65</v>
      </c>
      <c r="B386" s="1195" t="s">
        <v>3887</v>
      </c>
      <c r="C386" s="1189" t="s">
        <v>563</v>
      </c>
      <c r="D386" s="1187">
        <v>34</v>
      </c>
      <c r="E386" s="1499">
        <v>570</v>
      </c>
      <c r="F386" s="1499">
        <f t="shared" si="87"/>
        <v>19380</v>
      </c>
      <c r="G386" s="1499">
        <v>529</v>
      </c>
      <c r="H386" s="1499">
        <f t="shared" si="88"/>
        <v>17986</v>
      </c>
      <c r="I386" s="1499">
        <v>680</v>
      </c>
      <c r="J386" s="1499">
        <f t="shared" si="89"/>
        <v>23120</v>
      </c>
      <c r="K386" s="1499">
        <v>530</v>
      </c>
      <c r="L386" s="1499">
        <f t="shared" si="90"/>
        <v>18020</v>
      </c>
      <c r="M386" s="1499">
        <v>550</v>
      </c>
      <c r="N386" s="1499">
        <f t="shared" si="91"/>
        <v>18700</v>
      </c>
      <c r="O386" s="1499">
        <v>600</v>
      </c>
      <c r="P386" s="1499">
        <f t="shared" si="92"/>
        <v>20400</v>
      </c>
      <c r="Q386" s="1499">
        <v>575</v>
      </c>
      <c r="R386" s="1499">
        <f t="shared" si="93"/>
        <v>19550</v>
      </c>
      <c r="S386" s="1499">
        <v>894</v>
      </c>
      <c r="T386" s="1499">
        <f t="shared" si="94"/>
        <v>30396</v>
      </c>
    </row>
    <row r="387" spans="1:20" ht="15.5" thickBot="1" x14ac:dyDescent="0.4">
      <c r="A387" s="2066" t="s">
        <v>3888</v>
      </c>
      <c r="B387" s="2067"/>
      <c r="C387" s="2067"/>
      <c r="D387" s="2068"/>
      <c r="E387" s="529"/>
      <c r="F387" s="529">
        <f>SUM(F384:F386)</f>
        <v>37005</v>
      </c>
      <c r="G387" s="529"/>
      <c r="H387" s="529">
        <f>SUM(H384:H386)</f>
        <v>34322</v>
      </c>
      <c r="I387" s="529"/>
      <c r="J387" s="529">
        <f t="shared" ref="J387:R387" si="95">SUM(J384:J386)</f>
        <v>45560</v>
      </c>
      <c r="K387" s="529"/>
      <c r="L387" s="529">
        <f t="shared" si="95"/>
        <v>34358</v>
      </c>
      <c r="M387" s="529"/>
      <c r="N387" s="529">
        <f t="shared" si="95"/>
        <v>35975</v>
      </c>
      <c r="O387" s="529"/>
      <c r="P387" s="529">
        <f t="shared" si="95"/>
        <v>40200</v>
      </c>
      <c r="Q387" s="529"/>
      <c r="R387" s="529">
        <f t="shared" si="95"/>
        <v>36845</v>
      </c>
      <c r="S387" s="529"/>
      <c r="T387" s="529">
        <f t="shared" ref="T387" si="96">SUM(T384:T386)</f>
        <v>59898</v>
      </c>
    </row>
    <row r="388" spans="1:20" x14ac:dyDescent="0.35">
      <c r="B388" s="1536" t="s">
        <v>2033</v>
      </c>
      <c r="E388" s="529"/>
      <c r="F388" s="529">
        <v>37005</v>
      </c>
      <c r="G388" s="529"/>
      <c r="H388" s="529">
        <v>34322</v>
      </c>
      <c r="I388" s="529"/>
      <c r="J388" s="529">
        <v>45560</v>
      </c>
      <c r="K388" s="529"/>
      <c r="L388" s="529">
        <v>34358</v>
      </c>
      <c r="M388" s="529"/>
      <c r="N388" s="529">
        <v>35975</v>
      </c>
      <c r="O388" s="529"/>
      <c r="P388" s="529">
        <v>40200</v>
      </c>
      <c r="Q388" s="529"/>
      <c r="R388" s="529">
        <v>36845</v>
      </c>
      <c r="S388" s="529"/>
      <c r="T388" s="529">
        <v>59899</v>
      </c>
    </row>
    <row r="389" spans="1:20" x14ac:dyDescent="0.35">
      <c r="B389" s="1536" t="s">
        <v>672</v>
      </c>
      <c r="E389" s="529"/>
      <c r="F389" s="529">
        <f>F387-F388</f>
        <v>0</v>
      </c>
      <c r="G389" s="529"/>
      <c r="H389" s="529">
        <f t="shared" ref="H389:T389" si="97">H387-H388</f>
        <v>0</v>
      </c>
      <c r="I389" s="529"/>
      <c r="J389" s="529">
        <f t="shared" si="97"/>
        <v>0</v>
      </c>
      <c r="K389" s="529"/>
      <c r="L389" s="529">
        <f t="shared" si="97"/>
        <v>0</v>
      </c>
      <c r="M389" s="529"/>
      <c r="N389" s="529">
        <f t="shared" si="97"/>
        <v>0</v>
      </c>
      <c r="O389" s="529"/>
      <c r="P389" s="529">
        <f t="shared" si="97"/>
        <v>0</v>
      </c>
      <c r="Q389" s="529"/>
      <c r="R389" s="529">
        <f t="shared" si="97"/>
        <v>0</v>
      </c>
      <c r="S389" s="529"/>
      <c r="T389" s="529">
        <f t="shared" si="97"/>
        <v>-1</v>
      </c>
    </row>
    <row r="390" spans="1:20" x14ac:dyDescent="0.35">
      <c r="E390" s="529"/>
      <c r="F390" s="529"/>
      <c r="G390" s="529"/>
      <c r="H390" s="529"/>
      <c r="I390" s="529"/>
      <c r="J390" s="529"/>
      <c r="K390" s="529"/>
      <c r="L390" s="529"/>
      <c r="M390" s="529"/>
      <c r="N390" s="529"/>
      <c r="O390" s="529"/>
      <c r="P390" s="529"/>
      <c r="Q390" s="529"/>
      <c r="R390" s="529"/>
      <c r="S390" s="529"/>
      <c r="T390" s="529"/>
    </row>
    <row r="391" spans="1:20" x14ac:dyDescent="0.35">
      <c r="E391" s="529"/>
      <c r="F391" s="529"/>
      <c r="G391" s="529"/>
      <c r="H391" s="529"/>
      <c r="I391" s="529"/>
      <c r="J391" s="529"/>
      <c r="K391" s="529"/>
      <c r="L391" s="529"/>
      <c r="M391" s="529"/>
      <c r="N391" s="529"/>
      <c r="O391" s="529"/>
      <c r="P391" s="529"/>
      <c r="Q391" s="529"/>
      <c r="R391" s="529"/>
      <c r="S391" s="529"/>
      <c r="T391" s="529"/>
    </row>
    <row r="392" spans="1:20" x14ac:dyDescent="0.35">
      <c r="E392" s="529"/>
      <c r="F392" s="529"/>
      <c r="G392" s="529"/>
      <c r="H392" s="529"/>
      <c r="I392" s="529"/>
      <c r="J392" s="529"/>
      <c r="K392" s="529"/>
      <c r="L392" s="529"/>
      <c r="M392" s="529"/>
      <c r="N392" s="529"/>
      <c r="O392" s="529"/>
      <c r="P392" s="529"/>
      <c r="Q392" s="529"/>
      <c r="R392" s="529"/>
      <c r="S392" s="529"/>
      <c r="T392" s="529"/>
    </row>
    <row r="393" spans="1:20" x14ac:dyDescent="0.35">
      <c r="E393" s="529"/>
      <c r="F393" s="529"/>
      <c r="G393" s="529"/>
      <c r="H393" s="529"/>
      <c r="I393" s="529"/>
      <c r="J393" s="529"/>
      <c r="K393" s="529"/>
      <c r="L393" s="529"/>
      <c r="M393" s="529"/>
      <c r="N393" s="529"/>
      <c r="O393" s="529"/>
      <c r="P393" s="529"/>
      <c r="Q393" s="529"/>
      <c r="R393" s="529"/>
      <c r="S393" s="529"/>
      <c r="T393" s="529"/>
    </row>
    <row r="394" spans="1:20" x14ac:dyDescent="0.35">
      <c r="E394" s="529"/>
      <c r="F394" s="529"/>
      <c r="G394" s="529"/>
      <c r="H394" s="529"/>
      <c r="I394" s="529"/>
      <c r="J394" s="529"/>
      <c r="K394" s="529"/>
      <c r="L394" s="529"/>
      <c r="M394" s="529"/>
      <c r="N394" s="529"/>
      <c r="O394" s="529"/>
      <c r="P394" s="529"/>
      <c r="Q394" s="529"/>
      <c r="R394" s="529"/>
      <c r="S394" s="529"/>
      <c r="T394" s="529"/>
    </row>
    <row r="395" spans="1:20" x14ac:dyDescent="0.35">
      <c r="E395" s="529"/>
      <c r="F395" s="529"/>
      <c r="G395" s="529"/>
      <c r="H395" s="529"/>
      <c r="I395" s="529"/>
      <c r="J395" s="529"/>
      <c r="K395" s="529"/>
      <c r="L395" s="529"/>
      <c r="M395" s="529"/>
      <c r="N395" s="529"/>
      <c r="O395" s="529"/>
      <c r="P395" s="529"/>
      <c r="Q395" s="529"/>
      <c r="R395" s="529"/>
      <c r="S395" s="529"/>
      <c r="T395" s="529"/>
    </row>
    <row r="396" spans="1:20" x14ac:dyDescent="0.35">
      <c r="E396" s="529"/>
      <c r="F396" s="529"/>
      <c r="G396" s="529"/>
      <c r="H396" s="529"/>
      <c r="I396" s="529"/>
      <c r="J396" s="529"/>
      <c r="K396" s="529"/>
      <c r="L396" s="529"/>
      <c r="M396" s="529"/>
      <c r="N396" s="529"/>
      <c r="O396" s="529"/>
      <c r="P396" s="529"/>
      <c r="Q396" s="529"/>
      <c r="R396" s="529"/>
      <c r="S396" s="529"/>
      <c r="T396" s="529"/>
    </row>
    <row r="397" spans="1:20" x14ac:dyDescent="0.35">
      <c r="E397" s="529"/>
      <c r="F397" s="529"/>
      <c r="G397" s="529"/>
      <c r="H397" s="529"/>
      <c r="I397" s="529"/>
      <c r="J397" s="529"/>
      <c r="K397" s="529"/>
      <c r="L397" s="529"/>
      <c r="M397" s="529"/>
      <c r="N397" s="529"/>
      <c r="O397" s="529"/>
      <c r="P397" s="529"/>
      <c r="Q397" s="529"/>
      <c r="R397" s="529"/>
      <c r="S397" s="529"/>
      <c r="T397" s="529"/>
    </row>
    <row r="398" spans="1:20" x14ac:dyDescent="0.35">
      <c r="E398" s="529"/>
      <c r="F398" s="529"/>
      <c r="G398" s="529"/>
      <c r="H398" s="529"/>
      <c r="I398" s="529"/>
      <c r="J398" s="529"/>
      <c r="K398" s="529"/>
      <c r="L398" s="529"/>
      <c r="M398" s="529"/>
      <c r="N398" s="529"/>
      <c r="O398" s="529"/>
      <c r="P398" s="529"/>
      <c r="Q398" s="529"/>
      <c r="R398" s="529"/>
      <c r="S398" s="529"/>
      <c r="T398" s="529"/>
    </row>
    <row r="399" spans="1:20" x14ac:dyDescent="0.35">
      <c r="E399" s="529"/>
      <c r="F399" s="529"/>
      <c r="G399" s="529"/>
      <c r="H399" s="529"/>
      <c r="I399" s="529"/>
      <c r="J399" s="529"/>
      <c r="K399" s="529"/>
      <c r="L399" s="529"/>
      <c r="M399" s="529"/>
      <c r="N399" s="529"/>
      <c r="O399" s="529"/>
      <c r="P399" s="529"/>
      <c r="Q399" s="529"/>
      <c r="R399" s="529"/>
      <c r="S399" s="529"/>
      <c r="T399" s="529"/>
    </row>
    <row r="400" spans="1:20" x14ac:dyDescent="0.35">
      <c r="E400" s="529"/>
      <c r="F400" s="529"/>
      <c r="G400" s="529"/>
      <c r="H400" s="529"/>
      <c r="I400" s="529"/>
      <c r="J400" s="529"/>
      <c r="K400" s="529"/>
      <c r="L400" s="529"/>
      <c r="M400" s="529"/>
      <c r="N400" s="529"/>
      <c r="O400" s="529"/>
      <c r="P400" s="529"/>
      <c r="Q400" s="529"/>
      <c r="R400" s="529"/>
      <c r="S400" s="529"/>
      <c r="T400" s="529"/>
    </row>
    <row r="401" spans="5:20" x14ac:dyDescent="0.35">
      <c r="E401" s="529"/>
      <c r="F401" s="529"/>
      <c r="G401" s="529"/>
      <c r="H401" s="529"/>
      <c r="I401" s="529"/>
      <c r="J401" s="529"/>
      <c r="K401" s="529"/>
      <c r="L401" s="529"/>
      <c r="M401" s="529"/>
      <c r="N401" s="529"/>
      <c r="O401" s="529"/>
      <c r="P401" s="529"/>
      <c r="Q401" s="529"/>
      <c r="R401" s="529"/>
      <c r="S401" s="529"/>
      <c r="T401" s="529"/>
    </row>
    <row r="402" spans="5:20" x14ac:dyDescent="0.35">
      <c r="E402" s="529"/>
      <c r="F402" s="529"/>
      <c r="G402" s="529"/>
      <c r="H402" s="529"/>
      <c r="I402" s="529"/>
      <c r="J402" s="529"/>
      <c r="K402" s="529"/>
      <c r="L402" s="529"/>
      <c r="M402" s="529"/>
      <c r="N402" s="529"/>
      <c r="O402" s="529"/>
      <c r="P402" s="529"/>
      <c r="Q402" s="529"/>
      <c r="R402" s="529"/>
      <c r="S402" s="529"/>
      <c r="T402" s="529"/>
    </row>
    <row r="403" spans="5:20" x14ac:dyDescent="0.35">
      <c r="E403" s="529"/>
      <c r="F403" s="529"/>
      <c r="G403" s="529"/>
      <c r="H403" s="529"/>
      <c r="I403" s="529"/>
      <c r="J403" s="529"/>
      <c r="K403" s="529"/>
      <c r="L403" s="529"/>
      <c r="M403" s="529"/>
      <c r="N403" s="529"/>
      <c r="O403" s="529"/>
      <c r="P403" s="529"/>
      <c r="Q403" s="529"/>
      <c r="R403" s="529"/>
      <c r="S403" s="529"/>
      <c r="T403" s="529"/>
    </row>
    <row r="404" spans="5:20" x14ac:dyDescent="0.35">
      <c r="E404" s="529"/>
      <c r="F404" s="529"/>
      <c r="G404" s="529"/>
      <c r="H404" s="529"/>
      <c r="I404" s="529"/>
      <c r="J404" s="529"/>
      <c r="K404" s="529"/>
      <c r="L404" s="529"/>
      <c r="M404" s="529"/>
      <c r="N404" s="529"/>
      <c r="O404" s="529"/>
      <c r="P404" s="529"/>
      <c r="Q404" s="529"/>
      <c r="R404" s="529"/>
      <c r="S404" s="529"/>
      <c r="T404" s="529"/>
    </row>
    <row r="405" spans="5:20" x14ac:dyDescent="0.35">
      <c r="E405" s="529"/>
      <c r="F405" s="529"/>
      <c r="G405" s="529"/>
      <c r="H405" s="529"/>
      <c r="I405" s="529"/>
      <c r="J405" s="529"/>
      <c r="K405" s="529"/>
      <c r="L405" s="529"/>
      <c r="M405" s="529"/>
      <c r="N405" s="529"/>
      <c r="O405" s="529"/>
      <c r="P405" s="529"/>
      <c r="Q405" s="529"/>
      <c r="R405" s="529"/>
      <c r="S405" s="529"/>
      <c r="T405" s="529"/>
    </row>
    <row r="406" spans="5:20" x14ac:dyDescent="0.35">
      <c r="E406" s="529"/>
      <c r="F406" s="529"/>
      <c r="G406" s="529"/>
      <c r="H406" s="529"/>
      <c r="I406" s="529"/>
      <c r="J406" s="529"/>
      <c r="K406" s="529"/>
      <c r="L406" s="529"/>
      <c r="M406" s="529"/>
      <c r="N406" s="529"/>
      <c r="O406" s="529"/>
      <c r="P406" s="529"/>
      <c r="Q406" s="529"/>
      <c r="R406" s="529"/>
      <c r="S406" s="529"/>
      <c r="T406" s="529"/>
    </row>
    <row r="407" spans="5:20" x14ac:dyDescent="0.35">
      <c r="E407" s="529"/>
      <c r="F407" s="529"/>
      <c r="G407" s="529"/>
      <c r="H407" s="529"/>
      <c r="I407" s="529"/>
      <c r="J407" s="529"/>
      <c r="K407" s="529"/>
      <c r="L407" s="529"/>
      <c r="M407" s="529"/>
      <c r="N407" s="529"/>
      <c r="O407" s="529"/>
      <c r="P407" s="529"/>
      <c r="Q407" s="529"/>
      <c r="R407" s="529"/>
      <c r="S407" s="529"/>
      <c r="T407" s="529"/>
    </row>
    <row r="408" spans="5:20" x14ac:dyDescent="0.35">
      <c r="E408" s="529"/>
      <c r="F408" s="529"/>
      <c r="G408" s="529"/>
      <c r="H408" s="529"/>
      <c r="I408" s="529"/>
      <c r="J408" s="529"/>
      <c r="K408" s="529"/>
      <c r="L408" s="529"/>
      <c r="M408" s="529"/>
      <c r="N408" s="529"/>
      <c r="O408" s="529"/>
      <c r="P408" s="529"/>
      <c r="Q408" s="529"/>
      <c r="R408" s="529"/>
      <c r="S408" s="529"/>
      <c r="T408" s="529"/>
    </row>
    <row r="409" spans="5:20" x14ac:dyDescent="0.35">
      <c r="E409" s="529"/>
      <c r="F409" s="529"/>
      <c r="G409" s="529"/>
      <c r="H409" s="529"/>
      <c r="I409" s="529"/>
      <c r="J409" s="529"/>
      <c r="K409" s="529"/>
      <c r="L409" s="529"/>
      <c r="M409" s="529"/>
      <c r="N409" s="529"/>
      <c r="O409" s="529"/>
      <c r="P409" s="529"/>
      <c r="Q409" s="529"/>
      <c r="R409" s="529"/>
      <c r="S409" s="529"/>
      <c r="T409" s="529"/>
    </row>
    <row r="410" spans="5:20" x14ac:dyDescent="0.35">
      <c r="E410" s="529"/>
      <c r="F410" s="529"/>
      <c r="G410" s="529"/>
      <c r="H410" s="529"/>
      <c r="I410" s="529"/>
      <c r="J410" s="529"/>
      <c r="K410" s="529"/>
      <c r="L410" s="529"/>
      <c r="M410" s="529"/>
      <c r="N410" s="529"/>
      <c r="O410" s="529"/>
      <c r="P410" s="529"/>
      <c r="Q410" s="529"/>
      <c r="R410" s="529"/>
      <c r="S410" s="529"/>
      <c r="T410" s="529"/>
    </row>
    <row r="411" spans="5:20" x14ac:dyDescent="0.35">
      <c r="E411" s="529"/>
      <c r="F411" s="529"/>
      <c r="G411" s="529"/>
      <c r="H411" s="529"/>
      <c r="I411" s="529"/>
      <c r="J411" s="529"/>
      <c r="K411" s="529"/>
      <c r="L411" s="529"/>
      <c r="M411" s="529"/>
      <c r="N411" s="529"/>
      <c r="O411" s="529"/>
      <c r="P411" s="529"/>
      <c r="Q411" s="529"/>
      <c r="R411" s="529"/>
      <c r="S411" s="529"/>
      <c r="T411" s="529"/>
    </row>
    <row r="412" spans="5:20" x14ac:dyDescent="0.35">
      <c r="E412" s="529"/>
      <c r="F412" s="529"/>
      <c r="G412" s="529"/>
      <c r="H412" s="529"/>
      <c r="I412" s="529"/>
      <c r="J412" s="529"/>
      <c r="K412" s="529"/>
      <c r="L412" s="529"/>
      <c r="M412" s="529"/>
      <c r="N412" s="529"/>
      <c r="O412" s="529"/>
      <c r="P412" s="529"/>
      <c r="Q412" s="529"/>
      <c r="R412" s="529"/>
      <c r="S412" s="529"/>
      <c r="T412" s="529"/>
    </row>
    <row r="413" spans="5:20" x14ac:dyDescent="0.35">
      <c r="E413" s="529"/>
      <c r="F413" s="529"/>
      <c r="G413" s="529"/>
      <c r="H413" s="529"/>
      <c r="I413" s="529"/>
      <c r="J413" s="529"/>
      <c r="K413" s="529"/>
      <c r="L413" s="529"/>
      <c r="M413" s="529"/>
      <c r="N413" s="529"/>
      <c r="O413" s="529"/>
      <c r="P413" s="529"/>
      <c r="Q413" s="529"/>
      <c r="R413" s="529"/>
      <c r="S413" s="529"/>
      <c r="T413" s="529"/>
    </row>
    <row r="414" spans="5:20" x14ac:dyDescent="0.35">
      <c r="E414" s="529"/>
      <c r="F414" s="529"/>
      <c r="G414" s="529"/>
      <c r="H414" s="529"/>
      <c r="I414" s="529"/>
      <c r="J414" s="529"/>
      <c r="K414" s="529"/>
      <c r="L414" s="529"/>
      <c r="M414" s="529"/>
      <c r="N414" s="529"/>
      <c r="O414" s="529"/>
      <c r="P414" s="529"/>
      <c r="Q414" s="529"/>
      <c r="R414" s="529"/>
      <c r="S414" s="529"/>
      <c r="T414" s="529"/>
    </row>
    <row r="415" spans="5:20" x14ac:dyDescent="0.35">
      <c r="E415" s="529"/>
      <c r="F415" s="529"/>
      <c r="G415" s="529"/>
      <c r="H415" s="529"/>
      <c r="I415" s="529"/>
      <c r="J415" s="529"/>
      <c r="K415" s="529"/>
      <c r="L415" s="529"/>
      <c r="M415" s="529"/>
      <c r="N415" s="529"/>
      <c r="O415" s="529"/>
      <c r="P415" s="529"/>
      <c r="Q415" s="529"/>
      <c r="R415" s="529"/>
      <c r="S415" s="529"/>
      <c r="T415" s="529"/>
    </row>
    <row r="416" spans="5:20" x14ac:dyDescent="0.35">
      <c r="E416" s="529"/>
      <c r="F416" s="529"/>
      <c r="G416" s="529"/>
      <c r="H416" s="529"/>
      <c r="I416" s="529"/>
      <c r="J416" s="529"/>
      <c r="K416" s="529"/>
      <c r="L416" s="529"/>
      <c r="M416" s="529"/>
      <c r="N416" s="529"/>
      <c r="O416" s="529"/>
      <c r="P416" s="529"/>
      <c r="Q416" s="529"/>
      <c r="R416" s="529"/>
      <c r="S416" s="529"/>
      <c r="T416" s="529"/>
    </row>
    <row r="417" spans="5:20" x14ac:dyDescent="0.35">
      <c r="E417" s="529"/>
      <c r="F417" s="529"/>
      <c r="G417" s="529"/>
      <c r="H417" s="529"/>
      <c r="I417" s="529"/>
      <c r="J417" s="529"/>
      <c r="K417" s="529"/>
      <c r="L417" s="529"/>
      <c r="M417" s="529"/>
      <c r="N417" s="529"/>
      <c r="O417" s="529"/>
      <c r="P417" s="529"/>
      <c r="Q417" s="529"/>
      <c r="R417" s="529"/>
      <c r="S417" s="529"/>
      <c r="T417" s="529"/>
    </row>
    <row r="418" spans="5:20" x14ac:dyDescent="0.35">
      <c r="E418" s="529"/>
      <c r="F418" s="529"/>
      <c r="G418" s="529"/>
      <c r="H418" s="529"/>
      <c r="I418" s="529"/>
      <c r="J418" s="529"/>
      <c r="K418" s="529"/>
      <c r="L418" s="529"/>
      <c r="M418" s="529"/>
      <c r="N418" s="529"/>
      <c r="O418" s="529"/>
      <c r="P418" s="529"/>
      <c r="Q418" s="529"/>
      <c r="R418" s="529"/>
      <c r="S418" s="529"/>
      <c r="T418" s="529"/>
    </row>
    <row r="419" spans="5:20" x14ac:dyDescent="0.35">
      <c r="E419" s="529"/>
      <c r="F419" s="529"/>
      <c r="G419" s="529"/>
      <c r="H419" s="529"/>
      <c r="I419" s="529"/>
      <c r="J419" s="529"/>
      <c r="K419" s="529"/>
      <c r="L419" s="529"/>
      <c r="M419" s="529"/>
      <c r="N419" s="529"/>
      <c r="O419" s="529"/>
      <c r="P419" s="529"/>
      <c r="Q419" s="529"/>
      <c r="R419" s="529"/>
      <c r="S419" s="529"/>
      <c r="T419" s="529"/>
    </row>
    <row r="420" spans="5:20" x14ac:dyDescent="0.35">
      <c r="E420" s="529"/>
      <c r="F420" s="529"/>
      <c r="G420" s="529"/>
      <c r="H420" s="529"/>
      <c r="I420" s="529"/>
      <c r="J420" s="529"/>
      <c r="K420" s="529"/>
      <c r="L420" s="529"/>
      <c r="M420" s="529"/>
      <c r="N420" s="529"/>
      <c r="O420" s="529"/>
      <c r="P420" s="529"/>
      <c r="Q420" s="529"/>
      <c r="R420" s="529"/>
      <c r="S420" s="529"/>
      <c r="T420" s="529"/>
    </row>
    <row r="421" spans="5:20" x14ac:dyDescent="0.35">
      <c r="E421" s="529"/>
      <c r="F421" s="529"/>
      <c r="G421" s="529"/>
      <c r="H421" s="529"/>
      <c r="I421" s="529"/>
      <c r="J421" s="529"/>
      <c r="K421" s="529"/>
      <c r="L421" s="529"/>
      <c r="M421" s="529"/>
      <c r="N421" s="529"/>
      <c r="O421" s="529"/>
      <c r="P421" s="529"/>
      <c r="Q421" s="529"/>
      <c r="R421" s="529"/>
      <c r="S421" s="529"/>
      <c r="T421" s="529"/>
    </row>
    <row r="422" spans="5:20" x14ac:dyDescent="0.35">
      <c r="E422" s="529"/>
      <c r="F422" s="529"/>
      <c r="G422" s="529"/>
      <c r="H422" s="529"/>
      <c r="I422" s="529"/>
      <c r="J422" s="529"/>
      <c r="K422" s="529"/>
      <c r="L422" s="529"/>
      <c r="M422" s="529"/>
      <c r="N422" s="529"/>
      <c r="O422" s="529"/>
      <c r="P422" s="529"/>
      <c r="Q422" s="529"/>
      <c r="R422" s="529"/>
      <c r="S422" s="529"/>
      <c r="T422" s="529"/>
    </row>
    <row r="423" spans="5:20" x14ac:dyDescent="0.35">
      <c r="E423" s="529"/>
      <c r="F423" s="529"/>
      <c r="G423" s="529"/>
      <c r="H423" s="529"/>
      <c r="I423" s="529"/>
      <c r="J423" s="529"/>
      <c r="K423" s="529"/>
      <c r="L423" s="529"/>
      <c r="M423" s="529"/>
      <c r="N423" s="529"/>
      <c r="O423" s="529"/>
      <c r="P423" s="529"/>
      <c r="Q423" s="529"/>
      <c r="R423" s="529"/>
      <c r="S423" s="529"/>
      <c r="T423" s="529"/>
    </row>
    <row r="424" spans="5:20" x14ac:dyDescent="0.35">
      <c r="E424" s="529"/>
      <c r="F424" s="529"/>
      <c r="G424" s="529"/>
      <c r="H424" s="529"/>
      <c r="I424" s="529"/>
      <c r="J424" s="529"/>
      <c r="K424" s="529"/>
      <c r="L424" s="529"/>
      <c r="M424" s="529"/>
      <c r="N424" s="529"/>
      <c r="O424" s="529"/>
      <c r="P424" s="529"/>
      <c r="Q424" s="529"/>
      <c r="R424" s="529"/>
      <c r="S424" s="529"/>
      <c r="T424" s="529"/>
    </row>
    <row r="425" spans="5:20" x14ac:dyDescent="0.35">
      <c r="E425" s="529"/>
      <c r="F425" s="529"/>
      <c r="G425" s="529"/>
      <c r="H425" s="529"/>
      <c r="I425" s="529"/>
      <c r="J425" s="529"/>
      <c r="K425" s="529"/>
      <c r="L425" s="529"/>
      <c r="M425" s="529"/>
      <c r="N425" s="529"/>
      <c r="O425" s="529"/>
      <c r="P425" s="529"/>
      <c r="Q425" s="529"/>
      <c r="R425" s="529"/>
      <c r="S425" s="529"/>
      <c r="T425" s="529"/>
    </row>
    <row r="426" spans="5:20" x14ac:dyDescent="0.35">
      <c r="E426" s="529"/>
      <c r="F426" s="529"/>
      <c r="G426" s="529"/>
      <c r="H426" s="529"/>
      <c r="I426" s="529"/>
      <c r="J426" s="529"/>
      <c r="K426" s="529"/>
      <c r="L426" s="529"/>
      <c r="M426" s="529"/>
      <c r="N426" s="529"/>
      <c r="O426" s="529"/>
      <c r="P426" s="529"/>
      <c r="Q426" s="529"/>
      <c r="R426" s="529"/>
      <c r="S426" s="529"/>
      <c r="T426" s="529"/>
    </row>
    <row r="427" spans="5:20" x14ac:dyDescent="0.35">
      <c r="E427" s="529"/>
      <c r="F427" s="529"/>
      <c r="G427" s="529"/>
      <c r="H427" s="529"/>
      <c r="I427" s="529"/>
      <c r="J427" s="529"/>
      <c r="K427" s="529"/>
      <c r="L427" s="529"/>
      <c r="M427" s="529"/>
      <c r="N427" s="529"/>
      <c r="O427" s="529"/>
      <c r="P427" s="529"/>
      <c r="Q427" s="529"/>
      <c r="R427" s="529"/>
      <c r="S427" s="529"/>
      <c r="T427" s="529"/>
    </row>
    <row r="428" spans="5:20" x14ac:dyDescent="0.35">
      <c r="E428" s="529"/>
      <c r="F428" s="529"/>
      <c r="G428" s="529"/>
      <c r="H428" s="529"/>
      <c r="I428" s="529"/>
      <c r="J428" s="529"/>
      <c r="K428" s="529"/>
      <c r="L428" s="529"/>
      <c r="M428" s="529"/>
      <c r="N428" s="529"/>
      <c r="O428" s="529"/>
      <c r="P428" s="529"/>
      <c r="Q428" s="529"/>
      <c r="R428" s="529"/>
      <c r="S428" s="529"/>
      <c r="T428" s="529"/>
    </row>
    <row r="429" spans="5:20" x14ac:dyDescent="0.35">
      <c r="E429" s="529"/>
      <c r="F429" s="529"/>
      <c r="G429" s="529"/>
      <c r="H429" s="529"/>
      <c r="I429" s="529"/>
      <c r="J429" s="529"/>
      <c r="K429" s="529"/>
      <c r="L429" s="529"/>
      <c r="M429" s="529"/>
      <c r="N429" s="529"/>
      <c r="O429" s="529"/>
      <c r="P429" s="529"/>
      <c r="Q429" s="529"/>
      <c r="R429" s="529"/>
      <c r="S429" s="529"/>
      <c r="T429" s="529"/>
    </row>
    <row r="430" spans="5:20" x14ac:dyDescent="0.35">
      <c r="E430" s="529"/>
      <c r="F430" s="529"/>
      <c r="G430" s="529"/>
      <c r="H430" s="529"/>
      <c r="I430" s="529"/>
      <c r="J430" s="529"/>
      <c r="K430" s="529"/>
      <c r="L430" s="529"/>
      <c r="M430" s="529"/>
      <c r="N430" s="529"/>
      <c r="O430" s="529"/>
      <c r="P430" s="529"/>
      <c r="Q430" s="529"/>
      <c r="R430" s="529"/>
      <c r="S430" s="529"/>
      <c r="T430" s="529"/>
    </row>
    <row r="431" spans="5:20" x14ac:dyDescent="0.35">
      <c r="E431" s="529"/>
      <c r="F431" s="529"/>
      <c r="G431" s="529"/>
      <c r="H431" s="529"/>
      <c r="I431" s="529"/>
      <c r="J431" s="529"/>
      <c r="K431" s="529"/>
      <c r="L431" s="529"/>
      <c r="M431" s="529"/>
      <c r="N431" s="529"/>
      <c r="O431" s="529"/>
      <c r="P431" s="529"/>
      <c r="Q431" s="529"/>
      <c r="R431" s="529"/>
      <c r="S431" s="529"/>
      <c r="T431" s="529"/>
    </row>
    <row r="432" spans="5:20" x14ac:dyDescent="0.35">
      <c r="E432" s="529"/>
      <c r="F432" s="529"/>
      <c r="G432" s="529"/>
      <c r="H432" s="529"/>
      <c r="I432" s="529"/>
      <c r="J432" s="529"/>
      <c r="K432" s="529"/>
      <c r="L432" s="529"/>
      <c r="M432" s="529"/>
      <c r="N432" s="529"/>
      <c r="O432" s="529"/>
      <c r="P432" s="529"/>
      <c r="Q432" s="529"/>
      <c r="R432" s="529"/>
      <c r="S432" s="529"/>
      <c r="T432" s="529"/>
    </row>
    <row r="433" spans="5:20" x14ac:dyDescent="0.35">
      <c r="E433" s="529"/>
      <c r="F433" s="529"/>
      <c r="G433" s="529"/>
      <c r="H433" s="529"/>
      <c r="I433" s="529"/>
      <c r="J433" s="529"/>
      <c r="K433" s="529"/>
      <c r="L433" s="529"/>
      <c r="M433" s="529"/>
      <c r="N433" s="529"/>
      <c r="O433" s="529"/>
      <c r="P433" s="529"/>
      <c r="Q433" s="529"/>
      <c r="R433" s="529"/>
      <c r="S433" s="529"/>
      <c r="T433" s="529"/>
    </row>
    <row r="434" spans="5:20" x14ac:dyDescent="0.35">
      <c r="E434" s="529"/>
      <c r="F434" s="529"/>
      <c r="G434" s="529"/>
      <c r="H434" s="529"/>
      <c r="I434" s="529"/>
      <c r="J434" s="529"/>
      <c r="K434" s="529"/>
      <c r="L434" s="529"/>
      <c r="M434" s="529"/>
      <c r="N434" s="529"/>
      <c r="O434" s="529"/>
      <c r="P434" s="529"/>
      <c r="Q434" s="529"/>
      <c r="R434" s="529"/>
      <c r="S434" s="529"/>
      <c r="T434" s="529"/>
    </row>
    <row r="435" spans="5:20" x14ac:dyDescent="0.35">
      <c r="E435" s="529"/>
      <c r="F435" s="529"/>
      <c r="G435" s="529"/>
      <c r="H435" s="529"/>
      <c r="I435" s="529"/>
      <c r="J435" s="529"/>
      <c r="K435" s="529"/>
      <c r="L435" s="529"/>
      <c r="M435" s="529"/>
      <c r="N435" s="529"/>
      <c r="O435" s="529"/>
      <c r="P435" s="529"/>
      <c r="Q435" s="529"/>
      <c r="R435" s="529"/>
      <c r="S435" s="529"/>
      <c r="T435" s="529"/>
    </row>
    <row r="436" spans="5:20" x14ac:dyDescent="0.35">
      <c r="E436" s="529"/>
      <c r="F436" s="529"/>
      <c r="G436" s="529"/>
      <c r="H436" s="529"/>
      <c r="I436" s="529"/>
      <c r="J436" s="529"/>
      <c r="K436" s="529"/>
      <c r="L436" s="529"/>
      <c r="M436" s="529"/>
      <c r="N436" s="529"/>
      <c r="O436" s="529"/>
      <c r="P436" s="529"/>
      <c r="Q436" s="529"/>
      <c r="R436" s="529"/>
      <c r="S436" s="529"/>
      <c r="T436" s="529"/>
    </row>
    <row r="437" spans="5:20" x14ac:dyDescent="0.35">
      <c r="E437" s="529"/>
      <c r="F437" s="529"/>
      <c r="G437" s="529"/>
      <c r="H437" s="529"/>
      <c r="I437" s="529"/>
      <c r="J437" s="529"/>
      <c r="K437" s="529"/>
      <c r="L437" s="529"/>
      <c r="M437" s="529"/>
      <c r="N437" s="529"/>
      <c r="O437" s="529"/>
      <c r="P437" s="529"/>
      <c r="Q437" s="529"/>
      <c r="R437" s="529"/>
      <c r="S437" s="529"/>
      <c r="T437" s="529"/>
    </row>
    <row r="438" spans="5:20" x14ac:dyDescent="0.35">
      <c r="E438" s="529"/>
      <c r="F438" s="529"/>
      <c r="G438" s="529"/>
      <c r="H438" s="529"/>
      <c r="I438" s="529"/>
      <c r="J438" s="529"/>
      <c r="K438" s="529"/>
      <c r="L438" s="529"/>
      <c r="M438" s="529"/>
      <c r="N438" s="529"/>
      <c r="O438" s="529"/>
      <c r="P438" s="529"/>
      <c r="Q438" s="529"/>
      <c r="R438" s="529"/>
      <c r="S438" s="529"/>
      <c r="T438" s="529"/>
    </row>
    <row r="439" spans="5:20" x14ac:dyDescent="0.35">
      <c r="E439" s="529"/>
      <c r="F439" s="529"/>
      <c r="G439" s="529"/>
      <c r="H439" s="529"/>
      <c r="I439" s="529"/>
      <c r="J439" s="529"/>
      <c r="K439" s="529"/>
      <c r="L439" s="529"/>
      <c r="M439" s="529"/>
      <c r="N439" s="529"/>
      <c r="O439" s="529"/>
      <c r="P439" s="529"/>
      <c r="Q439" s="529"/>
      <c r="R439" s="529"/>
      <c r="S439" s="529"/>
      <c r="T439" s="529"/>
    </row>
    <row r="440" spans="5:20" x14ac:dyDescent="0.35">
      <c r="E440" s="529"/>
      <c r="F440" s="529"/>
      <c r="G440" s="529"/>
      <c r="H440" s="529"/>
      <c r="I440" s="529"/>
      <c r="J440" s="529"/>
      <c r="K440" s="529"/>
      <c r="L440" s="529"/>
      <c r="M440" s="529"/>
      <c r="N440" s="529"/>
      <c r="O440" s="529"/>
      <c r="P440" s="529"/>
      <c r="Q440" s="529"/>
      <c r="R440" s="529"/>
      <c r="S440" s="529"/>
      <c r="T440" s="529"/>
    </row>
    <row r="441" spans="5:20" x14ac:dyDescent="0.35">
      <c r="E441" s="529"/>
      <c r="F441" s="529"/>
      <c r="G441" s="529"/>
      <c r="H441" s="529"/>
      <c r="I441" s="529"/>
      <c r="J441" s="529"/>
      <c r="K441" s="529"/>
      <c r="L441" s="529"/>
      <c r="M441" s="529"/>
      <c r="N441" s="529"/>
      <c r="O441" s="529"/>
      <c r="P441" s="529"/>
      <c r="Q441" s="529"/>
      <c r="R441" s="529"/>
      <c r="S441" s="529"/>
      <c r="T441" s="529"/>
    </row>
    <row r="442" spans="5:20" x14ac:dyDescent="0.35">
      <c r="E442" s="529"/>
      <c r="F442" s="529"/>
      <c r="G442" s="529"/>
      <c r="H442" s="529"/>
      <c r="I442" s="529"/>
      <c r="J442" s="529"/>
      <c r="K442" s="529"/>
      <c r="L442" s="529"/>
      <c r="M442" s="529"/>
      <c r="N442" s="529"/>
      <c r="O442" s="529"/>
      <c r="P442" s="529"/>
      <c r="Q442" s="529"/>
      <c r="R442" s="529"/>
      <c r="S442" s="529"/>
      <c r="T442" s="529"/>
    </row>
    <row r="443" spans="5:20" x14ac:dyDescent="0.35">
      <c r="E443" s="529"/>
      <c r="F443" s="529"/>
      <c r="G443" s="529"/>
      <c r="H443" s="529"/>
      <c r="I443" s="529"/>
      <c r="J443" s="529"/>
      <c r="K443" s="529"/>
      <c r="L443" s="529"/>
      <c r="M443" s="529"/>
      <c r="N443" s="529"/>
      <c r="O443" s="529"/>
      <c r="P443" s="529"/>
      <c r="Q443" s="529"/>
      <c r="R443" s="529"/>
      <c r="S443" s="529"/>
      <c r="T443" s="529"/>
    </row>
    <row r="444" spans="5:20" x14ac:dyDescent="0.35">
      <c r="E444" s="529"/>
      <c r="F444" s="529"/>
      <c r="G444" s="529"/>
      <c r="H444" s="529"/>
      <c r="I444" s="529"/>
      <c r="J444" s="529"/>
      <c r="K444" s="529"/>
      <c r="L444" s="529"/>
      <c r="M444" s="529"/>
      <c r="N444" s="529"/>
      <c r="O444" s="529"/>
      <c r="P444" s="529"/>
      <c r="Q444" s="529"/>
      <c r="R444" s="529"/>
      <c r="S444" s="529"/>
      <c r="T444" s="529"/>
    </row>
    <row r="445" spans="5:20" x14ac:dyDescent="0.35">
      <c r="E445" s="529"/>
      <c r="F445" s="529"/>
      <c r="G445" s="529"/>
      <c r="H445" s="529"/>
      <c r="I445" s="529"/>
      <c r="J445" s="529"/>
      <c r="K445" s="529"/>
      <c r="L445" s="529"/>
      <c r="M445" s="529"/>
      <c r="N445" s="529"/>
      <c r="O445" s="529"/>
      <c r="P445" s="529"/>
      <c r="Q445" s="529"/>
      <c r="R445" s="529"/>
      <c r="S445" s="529"/>
      <c r="T445" s="529"/>
    </row>
    <row r="446" spans="5:20" x14ac:dyDescent="0.35">
      <c r="E446" s="529"/>
      <c r="F446" s="529"/>
      <c r="G446" s="529"/>
      <c r="H446" s="529"/>
      <c r="I446" s="529"/>
      <c r="J446" s="529"/>
      <c r="K446" s="529"/>
      <c r="L446" s="529"/>
      <c r="M446" s="529"/>
      <c r="N446" s="529"/>
      <c r="O446" s="529"/>
      <c r="P446" s="529"/>
      <c r="Q446" s="529"/>
      <c r="R446" s="529"/>
      <c r="S446" s="529"/>
      <c r="T446" s="529"/>
    </row>
    <row r="447" spans="5:20" x14ac:dyDescent="0.35">
      <c r="E447" s="529"/>
      <c r="F447" s="529"/>
      <c r="G447" s="529"/>
      <c r="H447" s="529"/>
      <c r="I447" s="529"/>
      <c r="J447" s="529"/>
      <c r="K447" s="529"/>
      <c r="L447" s="529"/>
      <c r="M447" s="529"/>
      <c r="N447" s="529"/>
      <c r="O447" s="529"/>
      <c r="P447" s="529"/>
      <c r="Q447" s="529"/>
      <c r="R447" s="529"/>
      <c r="S447" s="529"/>
      <c r="T447" s="529"/>
    </row>
    <row r="448" spans="5:20" x14ac:dyDescent="0.35">
      <c r="E448" s="529"/>
      <c r="F448" s="529"/>
      <c r="G448" s="529"/>
      <c r="H448" s="529"/>
      <c r="I448" s="529"/>
      <c r="J448" s="529"/>
      <c r="K448" s="529"/>
      <c r="L448" s="529"/>
      <c r="M448" s="529"/>
      <c r="N448" s="529"/>
      <c r="O448" s="529"/>
      <c r="P448" s="529"/>
      <c r="Q448" s="529"/>
      <c r="R448" s="529"/>
      <c r="S448" s="529"/>
      <c r="T448" s="529"/>
    </row>
    <row r="449" spans="5:20" x14ac:dyDescent="0.35">
      <c r="E449" s="529"/>
      <c r="F449" s="529"/>
      <c r="G449" s="529"/>
      <c r="H449" s="529"/>
      <c r="I449" s="529"/>
      <c r="J449" s="529"/>
      <c r="K449" s="529"/>
      <c r="L449" s="529"/>
      <c r="M449" s="529"/>
      <c r="N449" s="529"/>
      <c r="O449" s="529"/>
      <c r="P449" s="529"/>
      <c r="Q449" s="529"/>
      <c r="R449" s="529"/>
      <c r="S449" s="529"/>
      <c r="T449" s="529"/>
    </row>
    <row r="450" spans="5:20" x14ac:dyDescent="0.35">
      <c r="E450" s="529"/>
      <c r="F450" s="529"/>
      <c r="G450" s="529"/>
      <c r="H450" s="529"/>
      <c r="I450" s="529"/>
      <c r="J450" s="529"/>
      <c r="K450" s="529"/>
      <c r="L450" s="529"/>
      <c r="M450" s="529"/>
      <c r="N450" s="529"/>
      <c r="O450" s="529"/>
      <c r="P450" s="529"/>
      <c r="Q450" s="529"/>
      <c r="R450" s="529"/>
      <c r="S450" s="529"/>
      <c r="T450" s="529"/>
    </row>
    <row r="451" spans="5:20" x14ac:dyDescent="0.35">
      <c r="E451" s="529"/>
      <c r="F451" s="529"/>
      <c r="G451" s="529"/>
      <c r="H451" s="529"/>
      <c r="I451" s="529"/>
      <c r="J451" s="529"/>
      <c r="K451" s="529"/>
      <c r="L451" s="529"/>
      <c r="M451" s="529"/>
      <c r="N451" s="529"/>
      <c r="O451" s="529"/>
      <c r="P451" s="529"/>
      <c r="Q451" s="529"/>
      <c r="R451" s="529"/>
      <c r="S451" s="529"/>
      <c r="T451" s="529"/>
    </row>
    <row r="452" spans="5:20" x14ac:dyDescent="0.35">
      <c r="E452" s="529"/>
      <c r="F452" s="529"/>
      <c r="G452" s="529"/>
      <c r="H452" s="529"/>
      <c r="I452" s="529"/>
      <c r="J452" s="529"/>
      <c r="K452" s="529"/>
      <c r="L452" s="529"/>
      <c r="M452" s="529"/>
      <c r="N452" s="529"/>
      <c r="O452" s="529"/>
      <c r="P452" s="529"/>
      <c r="Q452" s="529"/>
      <c r="R452" s="529"/>
      <c r="S452" s="529"/>
      <c r="T452" s="529"/>
    </row>
    <row r="453" spans="5:20" x14ac:dyDescent="0.35">
      <c r="E453" s="529"/>
      <c r="F453" s="529"/>
      <c r="G453" s="529"/>
      <c r="H453" s="529"/>
      <c r="I453" s="529"/>
      <c r="J453" s="529"/>
      <c r="K453" s="529"/>
      <c r="L453" s="529"/>
      <c r="M453" s="529"/>
      <c r="N453" s="529"/>
      <c r="O453" s="529"/>
      <c r="P453" s="529"/>
      <c r="Q453" s="529"/>
      <c r="R453" s="529"/>
      <c r="S453" s="529"/>
      <c r="T453" s="529"/>
    </row>
    <row r="454" spans="5:20" x14ac:dyDescent="0.35">
      <c r="E454" s="529"/>
      <c r="F454" s="529"/>
      <c r="G454" s="529"/>
      <c r="H454" s="529"/>
      <c r="I454" s="529"/>
      <c r="J454" s="529"/>
      <c r="K454" s="529"/>
      <c r="L454" s="529"/>
      <c r="M454" s="529"/>
      <c r="N454" s="529"/>
      <c r="O454" s="529"/>
      <c r="P454" s="529"/>
      <c r="Q454" s="529"/>
      <c r="R454" s="529"/>
      <c r="S454" s="529"/>
      <c r="T454" s="529"/>
    </row>
    <row r="455" spans="5:20" x14ac:dyDescent="0.35">
      <c r="E455" s="529"/>
      <c r="F455" s="529"/>
      <c r="G455" s="529"/>
      <c r="H455" s="529"/>
      <c r="I455" s="529"/>
      <c r="J455" s="529"/>
      <c r="K455" s="529"/>
      <c r="L455" s="529"/>
      <c r="M455" s="529"/>
      <c r="N455" s="529"/>
      <c r="O455" s="529"/>
      <c r="P455" s="529"/>
      <c r="Q455" s="529"/>
      <c r="R455" s="529"/>
      <c r="S455" s="529"/>
      <c r="T455" s="529"/>
    </row>
    <row r="456" spans="5:20" x14ac:dyDescent="0.35">
      <c r="E456" s="529"/>
      <c r="F456" s="529"/>
      <c r="G456" s="529"/>
      <c r="H456" s="529"/>
      <c r="I456" s="529"/>
      <c r="J456" s="529"/>
      <c r="K456" s="529"/>
      <c r="L456" s="529"/>
      <c r="M456" s="529"/>
      <c r="N456" s="529"/>
      <c r="O456" s="529"/>
      <c r="P456" s="529"/>
      <c r="Q456" s="529"/>
      <c r="R456" s="529"/>
      <c r="S456" s="529"/>
      <c r="T456" s="529"/>
    </row>
    <row r="457" spans="5:20" x14ac:dyDescent="0.35">
      <c r="E457" s="529"/>
      <c r="F457" s="529"/>
      <c r="G457" s="529"/>
      <c r="H457" s="529"/>
      <c r="I457" s="529"/>
      <c r="J457" s="529"/>
      <c r="K457" s="529"/>
      <c r="L457" s="529"/>
      <c r="M457" s="529"/>
      <c r="N457" s="529"/>
      <c r="O457" s="529"/>
      <c r="P457" s="529"/>
      <c r="Q457" s="529"/>
      <c r="R457" s="529"/>
      <c r="S457" s="529"/>
      <c r="T457" s="529"/>
    </row>
    <row r="458" spans="5:20" x14ac:dyDescent="0.35">
      <c r="E458" s="529"/>
      <c r="F458" s="529"/>
      <c r="G458" s="529"/>
      <c r="H458" s="529"/>
      <c r="I458" s="529"/>
      <c r="J458" s="529"/>
      <c r="K458" s="529"/>
      <c r="L458" s="529"/>
      <c r="M458" s="529"/>
      <c r="N458" s="529"/>
      <c r="O458" s="529"/>
      <c r="P458" s="529"/>
      <c r="Q458" s="529"/>
      <c r="R458" s="529"/>
      <c r="S458" s="529"/>
      <c r="T458" s="529"/>
    </row>
    <row r="459" spans="5:20" x14ac:dyDescent="0.35">
      <c r="E459" s="529"/>
      <c r="F459" s="529"/>
      <c r="G459" s="529"/>
      <c r="H459" s="529"/>
      <c r="I459" s="529"/>
      <c r="J459" s="529"/>
      <c r="K459" s="529"/>
      <c r="L459" s="529"/>
      <c r="M459" s="529"/>
      <c r="N459" s="529"/>
      <c r="O459" s="529"/>
      <c r="P459" s="529"/>
      <c r="Q459" s="529"/>
      <c r="R459" s="529"/>
      <c r="S459" s="529"/>
      <c r="T459" s="529"/>
    </row>
    <row r="460" spans="5:20" x14ac:dyDescent="0.35">
      <c r="E460" s="529"/>
      <c r="F460" s="529"/>
      <c r="G460" s="529"/>
      <c r="H460" s="529"/>
      <c r="I460" s="529"/>
      <c r="J460" s="529"/>
      <c r="K460" s="529"/>
      <c r="L460" s="529"/>
      <c r="M460" s="529"/>
      <c r="N460" s="529"/>
      <c r="O460" s="529"/>
      <c r="P460" s="529"/>
      <c r="Q460" s="529"/>
      <c r="R460" s="529"/>
      <c r="S460" s="529"/>
      <c r="T460" s="529"/>
    </row>
    <row r="461" spans="5:20" x14ac:dyDescent="0.35">
      <c r="E461" s="529"/>
      <c r="F461" s="529"/>
      <c r="G461" s="529"/>
      <c r="H461" s="529"/>
      <c r="I461" s="529"/>
      <c r="J461" s="529"/>
      <c r="K461" s="529"/>
      <c r="L461" s="529"/>
      <c r="M461" s="529"/>
      <c r="N461" s="529"/>
      <c r="O461" s="529"/>
      <c r="P461" s="529"/>
      <c r="Q461" s="529"/>
      <c r="R461" s="529"/>
      <c r="S461" s="529"/>
      <c r="T461" s="529"/>
    </row>
    <row r="462" spans="5:20" x14ac:dyDescent="0.35">
      <c r="E462" s="529"/>
      <c r="F462" s="529"/>
      <c r="G462" s="529"/>
      <c r="H462" s="529"/>
      <c r="I462" s="529"/>
      <c r="J462" s="529"/>
      <c r="K462" s="529"/>
      <c r="L462" s="529"/>
      <c r="M462" s="529"/>
      <c r="N462" s="529"/>
      <c r="O462" s="529"/>
      <c r="P462" s="529"/>
      <c r="Q462" s="529"/>
      <c r="R462" s="529"/>
      <c r="S462" s="529"/>
      <c r="T462" s="529"/>
    </row>
    <row r="463" spans="5:20" x14ac:dyDescent="0.35">
      <c r="E463" s="529"/>
      <c r="F463" s="529"/>
      <c r="G463" s="529"/>
      <c r="H463" s="529"/>
      <c r="I463" s="529"/>
      <c r="J463" s="529"/>
      <c r="K463" s="529"/>
      <c r="L463" s="529"/>
      <c r="M463" s="529"/>
      <c r="N463" s="529"/>
      <c r="O463" s="529"/>
      <c r="P463" s="529"/>
      <c r="Q463" s="529"/>
      <c r="R463" s="529"/>
      <c r="S463" s="529"/>
      <c r="T463" s="529"/>
    </row>
    <row r="464" spans="5:20" x14ac:dyDescent="0.35">
      <c r="E464" s="529"/>
      <c r="F464" s="529"/>
      <c r="G464" s="529"/>
      <c r="H464" s="529"/>
      <c r="I464" s="529"/>
      <c r="J464" s="529"/>
      <c r="K464" s="529"/>
      <c r="L464" s="529"/>
      <c r="M464" s="529"/>
      <c r="N464" s="529"/>
      <c r="O464" s="529"/>
      <c r="P464" s="529"/>
      <c r="Q464" s="529"/>
      <c r="R464" s="529"/>
      <c r="S464" s="529"/>
      <c r="T464" s="529"/>
    </row>
    <row r="465" spans="5:20" x14ac:dyDescent="0.35">
      <c r="E465" s="529"/>
      <c r="F465" s="529"/>
      <c r="G465" s="529"/>
      <c r="H465" s="529"/>
      <c r="I465" s="529"/>
      <c r="J465" s="529"/>
      <c r="K465" s="529"/>
      <c r="L465" s="529"/>
      <c r="M465" s="529"/>
      <c r="N465" s="529"/>
      <c r="O465" s="529"/>
      <c r="P465" s="529"/>
      <c r="Q465" s="529"/>
      <c r="R465" s="529"/>
      <c r="S465" s="529"/>
      <c r="T465" s="529"/>
    </row>
    <row r="466" spans="5:20" x14ac:dyDescent="0.35">
      <c r="E466" s="529"/>
      <c r="F466" s="529"/>
      <c r="G466" s="529"/>
      <c r="H466" s="529"/>
      <c r="I466" s="529"/>
      <c r="J466" s="529"/>
      <c r="K466" s="529"/>
      <c r="L466" s="529"/>
      <c r="M466" s="529"/>
      <c r="N466" s="529"/>
      <c r="O466" s="529"/>
      <c r="P466" s="529"/>
      <c r="Q466" s="529"/>
      <c r="R466" s="529"/>
      <c r="S466" s="529"/>
      <c r="T466" s="529"/>
    </row>
    <row r="467" spans="5:20" x14ac:dyDescent="0.35">
      <c r="E467" s="529"/>
      <c r="F467" s="529"/>
      <c r="G467" s="529"/>
      <c r="H467" s="529"/>
      <c r="I467" s="529"/>
      <c r="J467" s="529"/>
      <c r="K467" s="529"/>
      <c r="L467" s="529"/>
      <c r="M467" s="529"/>
      <c r="N467" s="529"/>
      <c r="O467" s="529"/>
      <c r="P467" s="529"/>
      <c r="Q467" s="529"/>
      <c r="R467" s="529"/>
      <c r="S467" s="529"/>
      <c r="T467" s="529"/>
    </row>
    <row r="468" spans="5:20" x14ac:dyDescent="0.35">
      <c r="E468" s="529"/>
      <c r="F468" s="529"/>
      <c r="G468" s="529"/>
      <c r="H468" s="529"/>
      <c r="I468" s="529"/>
      <c r="J468" s="529"/>
      <c r="K468" s="529"/>
      <c r="L468" s="529"/>
      <c r="M468" s="529"/>
      <c r="N468" s="529"/>
      <c r="O468" s="529"/>
      <c r="P468" s="529"/>
      <c r="Q468" s="529"/>
      <c r="R468" s="529"/>
      <c r="S468" s="529"/>
      <c r="T468" s="529"/>
    </row>
    <row r="469" spans="5:20" x14ac:dyDescent="0.35">
      <c r="E469" s="529"/>
      <c r="F469" s="529"/>
      <c r="G469" s="529"/>
      <c r="H469" s="529"/>
      <c r="I469" s="529"/>
      <c r="J469" s="529"/>
      <c r="K469" s="529"/>
      <c r="L469" s="529"/>
      <c r="M469" s="529"/>
      <c r="N469" s="529"/>
      <c r="O469" s="529"/>
      <c r="P469" s="529"/>
      <c r="Q469" s="529"/>
      <c r="R469" s="529"/>
      <c r="S469" s="529"/>
      <c r="T469" s="529"/>
    </row>
    <row r="470" spans="5:20" x14ac:dyDescent="0.35">
      <c r="E470" s="529"/>
      <c r="F470" s="529"/>
      <c r="G470" s="529"/>
      <c r="H470" s="529"/>
      <c r="I470" s="529"/>
      <c r="J470" s="529"/>
      <c r="K470" s="529"/>
      <c r="L470" s="529"/>
      <c r="M470" s="529"/>
      <c r="N470" s="529"/>
      <c r="O470" s="529"/>
      <c r="P470" s="529"/>
      <c r="Q470" s="529"/>
      <c r="R470" s="529"/>
      <c r="S470" s="529"/>
      <c r="T470" s="529"/>
    </row>
    <row r="471" spans="5:20" x14ac:dyDescent="0.35">
      <c r="E471" s="529"/>
      <c r="F471" s="529"/>
      <c r="G471" s="529"/>
      <c r="H471" s="529"/>
      <c r="I471" s="529"/>
      <c r="J471" s="529"/>
      <c r="K471" s="529"/>
      <c r="L471" s="529"/>
      <c r="M471" s="529"/>
      <c r="N471" s="529"/>
      <c r="O471" s="529"/>
      <c r="P471" s="529"/>
      <c r="Q471" s="529"/>
      <c r="R471" s="529"/>
      <c r="S471" s="529"/>
      <c r="T471" s="529"/>
    </row>
    <row r="472" spans="5:20" x14ac:dyDescent="0.35">
      <c r="E472" s="529"/>
      <c r="F472" s="529"/>
      <c r="G472" s="529"/>
      <c r="H472" s="529"/>
      <c r="I472" s="529"/>
      <c r="J472" s="529"/>
      <c r="K472" s="529"/>
      <c r="L472" s="529"/>
      <c r="M472" s="529"/>
      <c r="N472" s="529"/>
      <c r="O472" s="529"/>
      <c r="P472" s="529"/>
      <c r="Q472" s="529"/>
      <c r="R472" s="529"/>
      <c r="S472" s="529"/>
      <c r="T472" s="529"/>
    </row>
    <row r="473" spans="5:20" x14ac:dyDescent="0.35">
      <c r="E473" s="529"/>
      <c r="F473" s="529"/>
      <c r="G473" s="529"/>
      <c r="H473" s="529"/>
      <c r="I473" s="529"/>
      <c r="J473" s="529"/>
      <c r="K473" s="529"/>
      <c r="L473" s="529"/>
      <c r="M473" s="529"/>
      <c r="N473" s="529"/>
      <c r="O473" s="529"/>
      <c r="P473" s="529"/>
      <c r="Q473" s="529"/>
      <c r="R473" s="529"/>
      <c r="S473" s="529"/>
      <c r="T473" s="529"/>
    </row>
    <row r="474" spans="5:20" x14ac:dyDescent="0.35">
      <c r="E474" s="529"/>
      <c r="F474" s="529"/>
      <c r="G474" s="529"/>
      <c r="H474" s="529"/>
      <c r="I474" s="529"/>
      <c r="J474" s="529"/>
      <c r="K474" s="529"/>
      <c r="L474" s="529"/>
      <c r="M474" s="529"/>
      <c r="N474" s="529"/>
      <c r="O474" s="529"/>
      <c r="P474" s="529"/>
      <c r="Q474" s="529"/>
      <c r="R474" s="529"/>
      <c r="S474" s="529"/>
      <c r="T474" s="529"/>
    </row>
    <row r="475" spans="5:20" x14ac:dyDescent="0.35">
      <c r="E475" s="529"/>
      <c r="F475" s="529"/>
      <c r="G475" s="529"/>
      <c r="H475" s="529"/>
      <c r="I475" s="529"/>
      <c r="J475" s="529"/>
      <c r="K475" s="529"/>
      <c r="L475" s="529"/>
      <c r="M475" s="529"/>
      <c r="N475" s="529"/>
      <c r="O475" s="529"/>
      <c r="P475" s="529"/>
      <c r="Q475" s="529"/>
      <c r="R475" s="529"/>
      <c r="S475" s="529"/>
      <c r="T475" s="529"/>
    </row>
    <row r="476" spans="5:20" x14ac:dyDescent="0.35">
      <c r="E476" s="529"/>
      <c r="F476" s="529"/>
      <c r="G476" s="529"/>
      <c r="H476" s="529"/>
      <c r="I476" s="529"/>
      <c r="J476" s="529"/>
      <c r="K476" s="529"/>
      <c r="L476" s="529"/>
      <c r="M476" s="529"/>
      <c r="N476" s="529"/>
      <c r="O476" s="529"/>
      <c r="P476" s="529"/>
      <c r="Q476" s="529"/>
      <c r="R476" s="529"/>
      <c r="S476" s="529"/>
      <c r="T476" s="529"/>
    </row>
    <row r="477" spans="5:20" x14ac:dyDescent="0.35">
      <c r="E477" s="529"/>
      <c r="F477" s="529"/>
      <c r="G477" s="529"/>
      <c r="H477" s="529"/>
      <c r="I477" s="529"/>
      <c r="J477" s="529"/>
      <c r="K477" s="529"/>
      <c r="L477" s="529"/>
      <c r="M477" s="529"/>
      <c r="N477" s="529"/>
      <c r="O477" s="529"/>
      <c r="P477" s="529"/>
      <c r="Q477" s="529"/>
      <c r="R477" s="529"/>
      <c r="S477" s="529"/>
      <c r="T477" s="529"/>
    </row>
    <row r="478" spans="5:20" x14ac:dyDescent="0.35">
      <c r="E478" s="529"/>
      <c r="F478" s="529"/>
      <c r="G478" s="529"/>
      <c r="H478" s="529"/>
      <c r="I478" s="529"/>
      <c r="J478" s="529"/>
      <c r="K478" s="529"/>
      <c r="L478" s="529"/>
      <c r="M478" s="529"/>
      <c r="N478" s="529"/>
      <c r="O478" s="529"/>
      <c r="P478" s="529"/>
      <c r="Q478" s="529"/>
      <c r="R478" s="529"/>
      <c r="S478" s="529"/>
      <c r="T478" s="529"/>
    </row>
    <row r="479" spans="5:20" x14ac:dyDescent="0.35">
      <c r="E479" s="529"/>
      <c r="F479" s="529"/>
      <c r="G479" s="529"/>
      <c r="H479" s="529"/>
      <c r="I479" s="529"/>
      <c r="J479" s="529"/>
      <c r="K479" s="529"/>
      <c r="L479" s="529"/>
      <c r="M479" s="529"/>
      <c r="N479" s="529"/>
      <c r="O479" s="529"/>
      <c r="P479" s="529"/>
      <c r="Q479" s="529"/>
      <c r="R479" s="529"/>
      <c r="S479" s="529"/>
      <c r="T479" s="529"/>
    </row>
    <row r="480" spans="5:20" x14ac:dyDescent="0.35">
      <c r="E480" s="529"/>
      <c r="F480" s="529"/>
      <c r="G480" s="529"/>
      <c r="H480" s="529"/>
      <c r="I480" s="529"/>
      <c r="J480" s="529"/>
      <c r="K480" s="529"/>
      <c r="L480" s="529"/>
      <c r="M480" s="529"/>
      <c r="N480" s="529"/>
      <c r="O480" s="529"/>
      <c r="P480" s="529"/>
      <c r="Q480" s="529"/>
      <c r="R480" s="529"/>
      <c r="S480" s="529"/>
      <c r="T480" s="529"/>
    </row>
    <row r="481" spans="5:20" x14ac:dyDescent="0.35">
      <c r="E481" s="529"/>
      <c r="F481" s="529"/>
      <c r="G481" s="529"/>
      <c r="H481" s="529"/>
      <c r="I481" s="529"/>
      <c r="J481" s="529"/>
      <c r="K481" s="529"/>
      <c r="L481" s="529"/>
      <c r="M481" s="529"/>
      <c r="N481" s="529"/>
      <c r="O481" s="529"/>
      <c r="P481" s="529"/>
      <c r="Q481" s="529"/>
      <c r="R481" s="529"/>
      <c r="S481" s="529"/>
      <c r="T481" s="529"/>
    </row>
    <row r="482" spans="5:20" x14ac:dyDescent="0.35">
      <c r="E482" s="529"/>
      <c r="F482" s="529"/>
      <c r="G482" s="529"/>
      <c r="H482" s="529"/>
      <c r="I482" s="529"/>
      <c r="J482" s="529"/>
      <c r="K482" s="529"/>
      <c r="L482" s="529"/>
      <c r="M482" s="529"/>
      <c r="N482" s="529"/>
      <c r="O482" s="529"/>
      <c r="P482" s="529"/>
      <c r="Q482" s="529"/>
      <c r="R482" s="529"/>
      <c r="S482" s="529"/>
      <c r="T482" s="529"/>
    </row>
    <row r="483" spans="5:20" x14ac:dyDescent="0.35">
      <c r="E483" s="529"/>
      <c r="F483" s="529"/>
      <c r="G483" s="529"/>
      <c r="H483" s="529"/>
      <c r="I483" s="529"/>
      <c r="J483" s="529"/>
      <c r="K483" s="529"/>
      <c r="L483" s="529"/>
      <c r="M483" s="529"/>
      <c r="N483" s="529"/>
      <c r="O483" s="529"/>
      <c r="P483" s="529"/>
      <c r="Q483" s="529"/>
      <c r="R483" s="529"/>
      <c r="S483" s="529"/>
      <c r="T483" s="529"/>
    </row>
    <row r="484" spans="5:20" x14ac:dyDescent="0.35">
      <c r="E484" s="529"/>
      <c r="F484" s="529"/>
      <c r="G484" s="529"/>
      <c r="H484" s="529"/>
      <c r="I484" s="529"/>
      <c r="J484" s="529"/>
      <c r="K484" s="529"/>
      <c r="L484" s="529"/>
      <c r="M484" s="529"/>
      <c r="N484" s="529"/>
      <c r="O484" s="529"/>
      <c r="P484" s="529"/>
      <c r="Q484" s="529"/>
      <c r="R484" s="529"/>
      <c r="S484" s="529"/>
      <c r="T484" s="529"/>
    </row>
    <row r="485" spans="5:20" x14ac:dyDescent="0.35">
      <c r="E485" s="529"/>
      <c r="F485" s="529"/>
      <c r="G485" s="529"/>
      <c r="H485" s="529"/>
      <c r="I485" s="529"/>
      <c r="J485" s="529"/>
      <c r="K485" s="529"/>
      <c r="L485" s="529"/>
      <c r="M485" s="529"/>
      <c r="N485" s="529"/>
      <c r="O485" s="529"/>
      <c r="P485" s="529"/>
      <c r="Q485" s="529"/>
      <c r="R485" s="529"/>
      <c r="S485" s="529"/>
      <c r="T485" s="529"/>
    </row>
    <row r="486" spans="5:20" x14ac:dyDescent="0.35">
      <c r="E486" s="529"/>
      <c r="F486" s="529"/>
      <c r="G486" s="529"/>
      <c r="H486" s="529"/>
      <c r="I486" s="529"/>
      <c r="J486" s="529"/>
      <c r="K486" s="529"/>
      <c r="L486" s="529"/>
      <c r="M486" s="529"/>
      <c r="N486" s="529"/>
      <c r="O486" s="529"/>
      <c r="P486" s="529"/>
      <c r="Q486" s="529"/>
      <c r="R486" s="529"/>
      <c r="S486" s="529"/>
      <c r="T486" s="529"/>
    </row>
    <row r="487" spans="5:20" x14ac:dyDescent="0.35">
      <c r="E487" s="529"/>
      <c r="F487" s="529"/>
      <c r="G487" s="529"/>
      <c r="H487" s="529"/>
      <c r="I487" s="529"/>
      <c r="J487" s="529"/>
      <c r="K487" s="529"/>
      <c r="L487" s="529"/>
      <c r="M487" s="529"/>
      <c r="N487" s="529"/>
      <c r="O487" s="529"/>
      <c r="P487" s="529"/>
      <c r="Q487" s="529"/>
      <c r="R487" s="529"/>
      <c r="S487" s="529"/>
      <c r="T487" s="529"/>
    </row>
    <row r="488" spans="5:20" x14ac:dyDescent="0.35">
      <c r="E488" s="529"/>
      <c r="F488" s="529"/>
      <c r="G488" s="529"/>
      <c r="H488" s="529"/>
      <c r="I488" s="529"/>
      <c r="J488" s="529"/>
      <c r="K488" s="529"/>
      <c r="L488" s="529"/>
      <c r="M488" s="529"/>
      <c r="N488" s="529"/>
      <c r="O488" s="529"/>
      <c r="P488" s="529"/>
      <c r="Q488" s="529"/>
      <c r="R488" s="529"/>
      <c r="S488" s="529"/>
      <c r="T488" s="529"/>
    </row>
    <row r="489" spans="5:20" x14ac:dyDescent="0.35">
      <c r="E489" s="529"/>
      <c r="F489" s="529"/>
      <c r="G489" s="529"/>
      <c r="H489" s="529"/>
      <c r="I489" s="529"/>
      <c r="J489" s="529"/>
      <c r="K489" s="529"/>
      <c r="L489" s="529"/>
      <c r="M489" s="529"/>
      <c r="N489" s="529"/>
      <c r="O489" s="529"/>
      <c r="P489" s="529"/>
      <c r="Q489" s="529"/>
      <c r="R489" s="529"/>
      <c r="S489" s="529"/>
      <c r="T489" s="529"/>
    </row>
    <row r="490" spans="5:20" x14ac:dyDescent="0.35">
      <c r="E490" s="529"/>
      <c r="F490" s="529"/>
      <c r="G490" s="529"/>
      <c r="H490" s="529"/>
      <c r="I490" s="529"/>
      <c r="J490" s="529"/>
      <c r="K490" s="529"/>
      <c r="L490" s="529"/>
      <c r="M490" s="529"/>
      <c r="N490" s="529"/>
      <c r="O490" s="529"/>
      <c r="P490" s="529"/>
      <c r="Q490" s="529"/>
      <c r="R490" s="529"/>
      <c r="S490" s="529"/>
      <c r="T490" s="529"/>
    </row>
    <row r="491" spans="5:20" x14ac:dyDescent="0.35">
      <c r="E491" s="529"/>
      <c r="F491" s="529"/>
      <c r="G491" s="529"/>
      <c r="H491" s="529"/>
      <c r="I491" s="529"/>
      <c r="J491" s="529"/>
      <c r="K491" s="529"/>
      <c r="L491" s="529"/>
      <c r="M491" s="529"/>
      <c r="N491" s="529"/>
      <c r="O491" s="529"/>
      <c r="P491" s="529"/>
      <c r="Q491" s="529"/>
      <c r="R491" s="529"/>
      <c r="S491" s="529"/>
      <c r="T491" s="529"/>
    </row>
    <row r="492" spans="5:20" x14ac:dyDescent="0.35">
      <c r="E492" s="529"/>
      <c r="F492" s="529"/>
      <c r="G492" s="529"/>
      <c r="H492" s="529"/>
      <c r="I492" s="529"/>
      <c r="J492" s="529"/>
      <c r="K492" s="529"/>
      <c r="L492" s="529"/>
      <c r="M492" s="529"/>
      <c r="N492" s="529"/>
      <c r="O492" s="529"/>
      <c r="P492" s="529"/>
      <c r="Q492" s="529"/>
      <c r="R492" s="529"/>
      <c r="S492" s="529"/>
      <c r="T492" s="529"/>
    </row>
    <row r="493" spans="5:20" x14ac:dyDescent="0.35">
      <c r="E493" s="529"/>
      <c r="F493" s="529"/>
      <c r="G493" s="529"/>
      <c r="H493" s="529"/>
      <c r="I493" s="529"/>
      <c r="J493" s="529"/>
      <c r="K493" s="529"/>
      <c r="L493" s="529"/>
      <c r="M493" s="529"/>
      <c r="N493" s="529"/>
      <c r="O493" s="529"/>
      <c r="P493" s="529"/>
      <c r="Q493" s="529"/>
      <c r="R493" s="529"/>
      <c r="S493" s="529"/>
      <c r="T493" s="529"/>
    </row>
    <row r="494" spans="5:20" x14ac:dyDescent="0.35">
      <c r="E494" s="529"/>
      <c r="F494" s="529"/>
      <c r="G494" s="529"/>
      <c r="H494" s="529"/>
      <c r="I494" s="529"/>
      <c r="J494" s="529"/>
      <c r="K494" s="529"/>
      <c r="L494" s="529"/>
      <c r="M494" s="529"/>
      <c r="N494" s="529"/>
      <c r="O494" s="529"/>
      <c r="P494" s="529"/>
      <c r="Q494" s="529"/>
      <c r="R494" s="529"/>
      <c r="S494" s="529"/>
      <c r="T494" s="529"/>
    </row>
    <row r="495" spans="5:20" x14ac:dyDescent="0.35">
      <c r="E495" s="529"/>
      <c r="F495" s="529"/>
      <c r="G495" s="529"/>
      <c r="H495" s="529"/>
      <c r="I495" s="529"/>
      <c r="J495" s="529"/>
      <c r="K495" s="529"/>
      <c r="L495" s="529"/>
      <c r="M495" s="529"/>
      <c r="N495" s="529"/>
      <c r="O495" s="529"/>
      <c r="P495" s="529"/>
      <c r="Q495" s="529"/>
      <c r="R495" s="529"/>
      <c r="S495" s="529"/>
      <c r="T495" s="529"/>
    </row>
    <row r="496" spans="5:20" x14ac:dyDescent="0.35">
      <c r="E496" s="529"/>
      <c r="F496" s="529"/>
      <c r="G496" s="529"/>
      <c r="H496" s="529"/>
      <c r="I496" s="529"/>
      <c r="J496" s="529"/>
      <c r="K496" s="529"/>
      <c r="L496" s="529"/>
      <c r="M496" s="529"/>
      <c r="N496" s="529"/>
      <c r="O496" s="529"/>
      <c r="P496" s="529"/>
      <c r="Q496" s="529"/>
      <c r="R496" s="529"/>
      <c r="S496" s="529"/>
      <c r="T496" s="529"/>
    </row>
    <row r="497" spans="5:20" x14ac:dyDescent="0.35">
      <c r="E497" s="529"/>
      <c r="F497" s="529"/>
      <c r="G497" s="529"/>
      <c r="H497" s="529"/>
      <c r="I497" s="529"/>
      <c r="J497" s="529"/>
      <c r="K497" s="529"/>
      <c r="L497" s="529"/>
      <c r="M497" s="529"/>
      <c r="N497" s="529"/>
      <c r="O497" s="529"/>
      <c r="P497" s="529"/>
      <c r="Q497" s="529"/>
      <c r="R497" s="529"/>
      <c r="S497" s="529"/>
      <c r="T497" s="529"/>
    </row>
    <row r="498" spans="5:20" x14ac:dyDescent="0.35">
      <c r="E498" s="529"/>
      <c r="F498" s="529"/>
      <c r="G498" s="529"/>
      <c r="H498" s="529"/>
      <c r="I498" s="529"/>
      <c r="J498" s="529"/>
      <c r="K498" s="529"/>
      <c r="L498" s="529"/>
      <c r="M498" s="529"/>
      <c r="N498" s="529"/>
      <c r="O498" s="529"/>
      <c r="P498" s="529"/>
      <c r="Q498" s="529"/>
      <c r="R498" s="529"/>
      <c r="S498" s="529"/>
      <c r="T498" s="529"/>
    </row>
    <row r="499" spans="5:20" x14ac:dyDescent="0.35">
      <c r="E499" s="529"/>
      <c r="F499" s="529"/>
      <c r="G499" s="529"/>
      <c r="H499" s="529"/>
      <c r="I499" s="529"/>
      <c r="J499" s="529"/>
      <c r="K499" s="529"/>
      <c r="L499" s="529"/>
      <c r="M499" s="529"/>
      <c r="N499" s="529"/>
      <c r="O499" s="529"/>
      <c r="P499" s="529"/>
      <c r="Q499" s="529"/>
      <c r="R499" s="529"/>
      <c r="S499" s="529"/>
      <c r="T499" s="529"/>
    </row>
    <row r="500" spans="5:20" x14ac:dyDescent="0.35">
      <c r="E500" s="529"/>
      <c r="F500" s="529"/>
      <c r="G500" s="529"/>
      <c r="H500" s="529"/>
      <c r="I500" s="529"/>
      <c r="J500" s="529"/>
      <c r="K500" s="529"/>
      <c r="L500" s="529"/>
      <c r="M500" s="529"/>
      <c r="N500" s="529"/>
      <c r="O500" s="529"/>
      <c r="P500" s="529"/>
      <c r="Q500" s="529"/>
      <c r="R500" s="529"/>
      <c r="S500" s="529"/>
      <c r="T500" s="529"/>
    </row>
    <row r="501" spans="5:20" x14ac:dyDescent="0.35">
      <c r="E501" s="529"/>
      <c r="F501" s="529"/>
      <c r="G501" s="529"/>
      <c r="H501" s="529"/>
      <c r="I501" s="529"/>
      <c r="J501" s="529"/>
      <c r="K501" s="529"/>
      <c r="L501" s="529"/>
      <c r="M501" s="529"/>
      <c r="N501" s="529"/>
      <c r="O501" s="529"/>
      <c r="P501" s="529"/>
      <c r="Q501" s="529"/>
      <c r="R501" s="529"/>
      <c r="S501" s="529"/>
      <c r="T501" s="529"/>
    </row>
    <row r="502" spans="5:20" x14ac:dyDescent="0.35">
      <c r="E502" s="529"/>
      <c r="F502" s="529"/>
      <c r="G502" s="529"/>
      <c r="H502" s="529"/>
      <c r="I502" s="529"/>
      <c r="J502" s="529"/>
      <c r="K502" s="529"/>
      <c r="L502" s="529"/>
      <c r="M502" s="529"/>
      <c r="N502" s="529"/>
      <c r="O502" s="529"/>
      <c r="P502" s="529"/>
      <c r="Q502" s="529"/>
      <c r="R502" s="529"/>
      <c r="S502" s="529"/>
      <c r="T502" s="529"/>
    </row>
    <row r="503" spans="5:20" x14ac:dyDescent="0.35">
      <c r="E503" s="529"/>
      <c r="F503" s="529"/>
      <c r="G503" s="529"/>
      <c r="H503" s="529"/>
      <c r="I503" s="529"/>
      <c r="J503" s="529"/>
      <c r="K503" s="529"/>
      <c r="L503" s="529"/>
      <c r="M503" s="529"/>
      <c r="N503" s="529"/>
      <c r="O503" s="529"/>
      <c r="P503" s="529"/>
      <c r="Q503" s="529"/>
      <c r="R503" s="529"/>
      <c r="S503" s="529"/>
      <c r="T503" s="529"/>
    </row>
    <row r="504" spans="5:20" x14ac:dyDescent="0.35">
      <c r="E504" s="529"/>
      <c r="F504" s="529"/>
      <c r="G504" s="529"/>
      <c r="H504" s="529"/>
      <c r="I504" s="529"/>
      <c r="J504" s="529"/>
      <c r="K504" s="529"/>
      <c r="L504" s="529"/>
      <c r="M504" s="529"/>
      <c r="N504" s="529"/>
      <c r="O504" s="529"/>
      <c r="P504" s="529"/>
      <c r="Q504" s="529"/>
      <c r="R504" s="529"/>
      <c r="S504" s="529"/>
      <c r="T504" s="529"/>
    </row>
    <row r="505" spans="5:20" x14ac:dyDescent="0.35">
      <c r="E505" s="529"/>
      <c r="F505" s="529"/>
      <c r="G505" s="529"/>
      <c r="H505" s="529"/>
      <c r="I505" s="529"/>
      <c r="J505" s="529"/>
      <c r="K505" s="529"/>
      <c r="L505" s="529"/>
      <c r="M505" s="529"/>
      <c r="N505" s="529"/>
      <c r="O505" s="529"/>
      <c r="P505" s="529"/>
      <c r="Q505" s="529"/>
      <c r="R505" s="529"/>
      <c r="S505" s="529"/>
      <c r="T505" s="529"/>
    </row>
    <row r="506" spans="5:20" x14ac:dyDescent="0.35">
      <c r="E506" s="529"/>
      <c r="F506" s="529"/>
      <c r="G506" s="529"/>
      <c r="H506" s="529"/>
      <c r="I506" s="529"/>
      <c r="J506" s="529"/>
      <c r="K506" s="529"/>
      <c r="L506" s="529"/>
      <c r="M506" s="529"/>
      <c r="N506" s="529"/>
      <c r="O506" s="529"/>
      <c r="P506" s="529"/>
      <c r="Q506" s="529"/>
      <c r="R506" s="529"/>
      <c r="S506" s="529"/>
      <c r="T506" s="529"/>
    </row>
    <row r="507" spans="5:20" x14ac:dyDescent="0.35">
      <c r="E507" s="529"/>
      <c r="F507" s="529"/>
      <c r="G507" s="529"/>
      <c r="H507" s="529"/>
      <c r="I507" s="529"/>
      <c r="J507" s="529"/>
      <c r="K507" s="529"/>
      <c r="L507" s="529"/>
      <c r="M507" s="529"/>
      <c r="N507" s="529"/>
      <c r="O507" s="529"/>
      <c r="P507" s="529"/>
      <c r="Q507" s="529"/>
      <c r="R507" s="529"/>
      <c r="S507" s="529"/>
      <c r="T507" s="529"/>
    </row>
    <row r="508" spans="5:20" x14ac:dyDescent="0.35">
      <c r="E508" s="529"/>
      <c r="F508" s="529"/>
      <c r="G508" s="529"/>
      <c r="H508" s="529"/>
      <c r="I508" s="529"/>
      <c r="J508" s="529"/>
      <c r="K508" s="529"/>
      <c r="L508" s="529"/>
      <c r="M508" s="529"/>
      <c r="N508" s="529"/>
      <c r="O508" s="529"/>
      <c r="P508" s="529"/>
      <c r="Q508" s="529"/>
      <c r="R508" s="529"/>
      <c r="S508" s="529"/>
      <c r="T508" s="529"/>
    </row>
    <row r="509" spans="5:20" x14ac:dyDescent="0.35">
      <c r="E509" s="529"/>
      <c r="F509" s="529"/>
      <c r="G509" s="529"/>
      <c r="H509" s="529"/>
      <c r="I509" s="529"/>
      <c r="J509" s="529"/>
      <c r="K509" s="529"/>
      <c r="L509" s="529"/>
      <c r="M509" s="529"/>
      <c r="N509" s="529"/>
      <c r="O509" s="529"/>
      <c r="P509" s="529"/>
      <c r="Q509" s="529"/>
      <c r="R509" s="529"/>
      <c r="S509" s="529"/>
      <c r="T509" s="529"/>
    </row>
    <row r="510" spans="5:20" x14ac:dyDescent="0.35">
      <c r="E510" s="529"/>
      <c r="F510" s="529"/>
      <c r="G510" s="529"/>
      <c r="H510" s="529"/>
      <c r="I510" s="529"/>
      <c r="J510" s="529"/>
      <c r="K510" s="529"/>
      <c r="L510" s="529"/>
      <c r="M510" s="529"/>
      <c r="N510" s="529"/>
      <c r="O510" s="529"/>
      <c r="P510" s="529"/>
      <c r="Q510" s="529"/>
      <c r="R510" s="529"/>
      <c r="S510" s="529"/>
      <c r="T510" s="529"/>
    </row>
    <row r="511" spans="5:20" x14ac:dyDescent="0.35">
      <c r="E511" s="529"/>
      <c r="F511" s="529"/>
      <c r="G511" s="529"/>
      <c r="H511" s="529"/>
      <c r="I511" s="529"/>
      <c r="J511" s="529"/>
      <c r="K511" s="529"/>
      <c r="L511" s="529"/>
      <c r="M511" s="529"/>
      <c r="N511" s="529"/>
      <c r="O511" s="529"/>
      <c r="P511" s="529"/>
      <c r="Q511" s="529"/>
      <c r="R511" s="529"/>
      <c r="S511" s="529"/>
      <c r="T511" s="529"/>
    </row>
    <row r="512" spans="5:20" x14ac:dyDescent="0.35">
      <c r="E512" s="529"/>
      <c r="F512" s="529"/>
      <c r="G512" s="529"/>
      <c r="H512" s="529"/>
      <c r="I512" s="529"/>
      <c r="J512" s="529"/>
      <c r="K512" s="529"/>
      <c r="L512" s="529"/>
      <c r="M512" s="529"/>
      <c r="N512" s="529"/>
      <c r="O512" s="529"/>
      <c r="P512" s="529"/>
      <c r="Q512" s="529"/>
      <c r="R512" s="529"/>
      <c r="S512" s="529"/>
      <c r="T512" s="529"/>
    </row>
    <row r="513" spans="5:20" x14ac:dyDescent="0.35">
      <c r="E513" s="529"/>
      <c r="F513" s="529"/>
      <c r="G513" s="529"/>
      <c r="H513" s="529"/>
      <c r="I513" s="529"/>
      <c r="J513" s="529"/>
      <c r="K513" s="529"/>
      <c r="L513" s="529"/>
      <c r="M513" s="529"/>
      <c r="N513" s="529"/>
      <c r="O513" s="529"/>
      <c r="P513" s="529"/>
      <c r="Q513" s="529"/>
      <c r="R513" s="529"/>
      <c r="S513" s="529"/>
      <c r="T513" s="529"/>
    </row>
    <row r="514" spans="5:20" x14ac:dyDescent="0.35">
      <c r="E514" s="529"/>
      <c r="F514" s="529"/>
      <c r="G514" s="529"/>
      <c r="H514" s="529"/>
      <c r="I514" s="529"/>
      <c r="J514" s="529"/>
      <c r="K514" s="529"/>
      <c r="L514" s="529"/>
      <c r="M514" s="529"/>
      <c r="N514" s="529"/>
      <c r="O514" s="529"/>
      <c r="P514" s="529"/>
      <c r="Q514" s="529"/>
      <c r="R514" s="529"/>
      <c r="S514" s="529"/>
      <c r="T514" s="529"/>
    </row>
    <row r="515" spans="5:20" x14ac:dyDescent="0.35">
      <c r="E515" s="529"/>
      <c r="F515" s="529"/>
      <c r="G515" s="529"/>
      <c r="H515" s="529"/>
      <c r="I515" s="529"/>
      <c r="J515" s="529"/>
      <c r="K515" s="529"/>
      <c r="L515" s="529"/>
      <c r="M515" s="529"/>
      <c r="N515" s="529"/>
      <c r="O515" s="529"/>
      <c r="P515" s="529"/>
      <c r="Q515" s="529"/>
      <c r="R515" s="529"/>
      <c r="S515" s="529"/>
      <c r="T515" s="529"/>
    </row>
    <row r="516" spans="5:20" x14ac:dyDescent="0.35">
      <c r="E516" s="529"/>
      <c r="F516" s="529"/>
      <c r="G516" s="529"/>
      <c r="H516" s="529"/>
      <c r="I516" s="529"/>
      <c r="J516" s="529"/>
      <c r="K516" s="529"/>
      <c r="L516" s="529"/>
      <c r="M516" s="529"/>
      <c r="N516" s="529"/>
      <c r="O516" s="529"/>
      <c r="P516" s="529"/>
      <c r="Q516" s="529"/>
      <c r="R516" s="529"/>
      <c r="S516" s="529"/>
      <c r="T516" s="529"/>
    </row>
    <row r="517" spans="5:20" x14ac:dyDescent="0.35">
      <c r="E517" s="529"/>
      <c r="F517" s="529"/>
      <c r="G517" s="529"/>
      <c r="H517" s="529"/>
      <c r="I517" s="529"/>
      <c r="J517" s="529"/>
      <c r="K517" s="529"/>
      <c r="L517" s="529"/>
      <c r="M517" s="529"/>
      <c r="N517" s="529"/>
      <c r="O517" s="529"/>
      <c r="P517" s="529"/>
      <c r="Q517" s="529"/>
      <c r="R517" s="529"/>
      <c r="S517" s="529"/>
      <c r="T517" s="529"/>
    </row>
    <row r="518" spans="5:20" x14ac:dyDescent="0.35">
      <c r="E518" s="529"/>
      <c r="F518" s="529"/>
      <c r="G518" s="529"/>
      <c r="H518" s="529"/>
      <c r="I518" s="529"/>
      <c r="J518" s="529"/>
      <c r="K518" s="529"/>
      <c r="L518" s="529"/>
      <c r="M518" s="529"/>
      <c r="N518" s="529"/>
      <c r="O518" s="529"/>
      <c r="P518" s="529"/>
      <c r="Q518" s="529"/>
      <c r="R518" s="529"/>
      <c r="S518" s="529"/>
      <c r="T518" s="529"/>
    </row>
    <row r="519" spans="5:20" x14ac:dyDescent="0.35">
      <c r="E519" s="529"/>
      <c r="F519" s="529"/>
      <c r="G519" s="529"/>
      <c r="H519" s="529"/>
      <c r="I519" s="529"/>
      <c r="J519" s="529"/>
      <c r="K519" s="529"/>
      <c r="L519" s="529"/>
      <c r="M519" s="529"/>
      <c r="N519" s="529"/>
      <c r="O519" s="529"/>
      <c r="P519" s="529"/>
      <c r="Q519" s="529"/>
      <c r="R519" s="529"/>
      <c r="S519" s="529"/>
      <c r="T519" s="529"/>
    </row>
    <row r="520" spans="5:20" x14ac:dyDescent="0.35">
      <c r="E520" s="529"/>
      <c r="F520" s="529"/>
      <c r="G520" s="529"/>
      <c r="H520" s="529"/>
      <c r="I520" s="529"/>
      <c r="J520" s="529"/>
      <c r="K520" s="529"/>
      <c r="L520" s="529"/>
      <c r="M520" s="529"/>
      <c r="N520" s="529"/>
      <c r="O520" s="529"/>
      <c r="P520" s="529"/>
      <c r="Q520" s="529"/>
      <c r="R520" s="529"/>
      <c r="S520" s="529"/>
      <c r="T520" s="529"/>
    </row>
    <row r="521" spans="5:20" x14ac:dyDescent="0.35">
      <c r="E521" s="529"/>
      <c r="F521" s="529"/>
      <c r="G521" s="529"/>
      <c r="H521" s="529"/>
      <c r="I521" s="529"/>
      <c r="J521" s="529"/>
      <c r="K521" s="529"/>
      <c r="L521" s="529"/>
      <c r="M521" s="529"/>
      <c r="N521" s="529"/>
      <c r="O521" s="529"/>
      <c r="P521" s="529"/>
      <c r="Q521" s="529"/>
      <c r="R521" s="529"/>
      <c r="S521" s="529"/>
      <c r="T521" s="529"/>
    </row>
    <row r="522" spans="5:20" x14ac:dyDescent="0.35">
      <c r="E522" s="529"/>
      <c r="F522" s="529"/>
      <c r="G522" s="529"/>
      <c r="H522" s="529"/>
      <c r="I522" s="529"/>
      <c r="J522" s="529"/>
      <c r="K522" s="529"/>
      <c r="L522" s="529"/>
      <c r="M522" s="529"/>
      <c r="N522" s="529"/>
      <c r="O522" s="529"/>
      <c r="P522" s="529"/>
      <c r="Q522" s="529"/>
      <c r="R522" s="529"/>
      <c r="S522" s="529"/>
      <c r="T522" s="529"/>
    </row>
    <row r="523" spans="5:20" x14ac:dyDescent="0.35">
      <c r="E523" s="529"/>
      <c r="F523" s="529"/>
      <c r="G523" s="529"/>
      <c r="H523" s="529"/>
      <c r="I523" s="529"/>
      <c r="J523" s="529"/>
      <c r="K523" s="529"/>
      <c r="L523" s="529"/>
      <c r="M523" s="529"/>
      <c r="N523" s="529"/>
      <c r="O523" s="529"/>
      <c r="P523" s="529"/>
      <c r="Q523" s="529"/>
      <c r="R523" s="529"/>
      <c r="S523" s="529"/>
      <c r="T523" s="529"/>
    </row>
    <row r="524" spans="5:20" x14ac:dyDescent="0.35">
      <c r="E524" s="529"/>
      <c r="F524" s="529"/>
      <c r="G524" s="529"/>
      <c r="H524" s="529"/>
      <c r="I524" s="529"/>
      <c r="J524" s="529"/>
      <c r="K524" s="529"/>
      <c r="L524" s="529"/>
      <c r="M524" s="529"/>
      <c r="N524" s="529"/>
      <c r="O524" s="529"/>
      <c r="P524" s="529"/>
      <c r="Q524" s="529"/>
      <c r="R524" s="529"/>
      <c r="S524" s="529"/>
      <c r="T524" s="529"/>
    </row>
    <row r="525" spans="5:20" x14ac:dyDescent="0.35">
      <c r="E525" s="529"/>
      <c r="F525" s="529"/>
      <c r="G525" s="529"/>
      <c r="H525" s="529"/>
      <c r="I525" s="529"/>
      <c r="J525" s="529"/>
      <c r="K525" s="529"/>
      <c r="L525" s="529"/>
      <c r="M525" s="529"/>
      <c r="N525" s="529"/>
      <c r="O525" s="529"/>
      <c r="P525" s="529"/>
      <c r="Q525" s="529"/>
      <c r="R525" s="529"/>
      <c r="S525" s="529"/>
      <c r="T525" s="529"/>
    </row>
    <row r="526" spans="5:20" x14ac:dyDescent="0.35">
      <c r="E526" s="529"/>
      <c r="F526" s="529"/>
      <c r="G526" s="529"/>
      <c r="H526" s="529"/>
      <c r="I526" s="529"/>
      <c r="J526" s="529"/>
      <c r="K526" s="529"/>
      <c r="L526" s="529"/>
      <c r="M526" s="529"/>
      <c r="N526" s="529"/>
      <c r="O526" s="529"/>
      <c r="P526" s="529"/>
      <c r="Q526" s="529"/>
      <c r="R526" s="529"/>
      <c r="S526" s="529"/>
      <c r="T526" s="529"/>
    </row>
    <row r="527" spans="5:20" x14ac:dyDescent="0.35">
      <c r="E527" s="529"/>
      <c r="F527" s="529"/>
      <c r="G527" s="529"/>
      <c r="H527" s="529"/>
      <c r="I527" s="529"/>
      <c r="J527" s="529"/>
      <c r="K527" s="529"/>
      <c r="L527" s="529"/>
      <c r="M527" s="529"/>
      <c r="N527" s="529"/>
      <c r="O527" s="529"/>
      <c r="P527" s="529"/>
      <c r="Q527" s="529"/>
      <c r="R527" s="529"/>
      <c r="S527" s="529"/>
      <c r="T527" s="529"/>
    </row>
    <row r="528" spans="5:20" x14ac:dyDescent="0.35">
      <c r="E528" s="529"/>
      <c r="F528" s="529"/>
      <c r="G528" s="529"/>
      <c r="H528" s="529"/>
      <c r="I528" s="529"/>
      <c r="J528" s="529"/>
      <c r="K528" s="529"/>
      <c r="L528" s="529"/>
      <c r="M528" s="529"/>
      <c r="N528" s="529"/>
      <c r="O528" s="529"/>
      <c r="P528" s="529"/>
      <c r="Q528" s="529"/>
      <c r="R528" s="529"/>
      <c r="S528" s="529"/>
      <c r="T528" s="529"/>
    </row>
    <row r="529" spans="5:20" x14ac:dyDescent="0.35">
      <c r="E529" s="529"/>
      <c r="F529" s="529"/>
      <c r="G529" s="529"/>
      <c r="H529" s="529"/>
      <c r="I529" s="529"/>
      <c r="J529" s="529"/>
      <c r="K529" s="529"/>
      <c r="L529" s="529"/>
      <c r="M529" s="529"/>
      <c r="N529" s="529"/>
      <c r="O529" s="529"/>
      <c r="P529" s="529"/>
      <c r="Q529" s="529"/>
      <c r="R529" s="529"/>
      <c r="S529" s="529"/>
      <c r="T529" s="529"/>
    </row>
    <row r="530" spans="5:20" x14ac:dyDescent="0.35">
      <c r="E530" s="529"/>
      <c r="F530" s="529"/>
      <c r="G530" s="529"/>
      <c r="H530" s="529"/>
      <c r="I530" s="529"/>
      <c r="J530" s="529"/>
      <c r="K530" s="529"/>
      <c r="L530" s="529"/>
      <c r="M530" s="529"/>
      <c r="N530" s="529"/>
      <c r="O530" s="529"/>
      <c r="P530" s="529"/>
      <c r="Q530" s="529"/>
      <c r="R530" s="529"/>
      <c r="S530" s="529"/>
      <c r="T530" s="529"/>
    </row>
    <row r="531" spans="5:20" x14ac:dyDescent="0.35">
      <c r="E531" s="529"/>
      <c r="F531" s="529"/>
      <c r="G531" s="529"/>
      <c r="H531" s="529"/>
      <c r="I531" s="529"/>
      <c r="J531" s="529"/>
      <c r="K531" s="529"/>
      <c r="L531" s="529"/>
      <c r="M531" s="529"/>
      <c r="N531" s="529"/>
      <c r="O531" s="529"/>
      <c r="P531" s="529"/>
      <c r="Q531" s="529"/>
      <c r="R531" s="529"/>
      <c r="S531" s="529"/>
      <c r="T531" s="529"/>
    </row>
    <row r="532" spans="5:20" x14ac:dyDescent="0.35">
      <c r="E532" s="529"/>
      <c r="F532" s="529"/>
      <c r="G532" s="529"/>
      <c r="H532" s="529"/>
      <c r="I532" s="529"/>
      <c r="J532" s="529"/>
      <c r="K532" s="529"/>
      <c r="L532" s="529"/>
      <c r="M532" s="529"/>
      <c r="N532" s="529"/>
      <c r="O532" s="529"/>
      <c r="P532" s="529"/>
      <c r="Q532" s="529"/>
      <c r="R532" s="529"/>
      <c r="S532" s="529"/>
      <c r="T532" s="529"/>
    </row>
    <row r="533" spans="5:20" x14ac:dyDescent="0.35">
      <c r="E533" s="529"/>
      <c r="F533" s="529"/>
      <c r="G533" s="529"/>
      <c r="H533" s="529"/>
      <c r="I533" s="529"/>
      <c r="J533" s="529"/>
      <c r="K533" s="529"/>
      <c r="L533" s="529"/>
      <c r="M533" s="529"/>
      <c r="N533" s="529"/>
      <c r="O533" s="529"/>
      <c r="P533" s="529"/>
      <c r="Q533" s="529"/>
      <c r="R533" s="529"/>
      <c r="S533" s="529"/>
      <c r="T533" s="529"/>
    </row>
    <row r="534" spans="5:20" x14ac:dyDescent="0.35">
      <c r="E534" s="529"/>
      <c r="F534" s="529"/>
      <c r="G534" s="529"/>
      <c r="H534" s="529"/>
      <c r="I534" s="529"/>
      <c r="J534" s="529"/>
      <c r="K534" s="529"/>
      <c r="L534" s="529"/>
      <c r="M534" s="529"/>
      <c r="N534" s="529"/>
      <c r="O534" s="529"/>
      <c r="P534" s="529"/>
      <c r="Q534" s="529"/>
      <c r="R534" s="529"/>
      <c r="S534" s="529"/>
      <c r="T534" s="529"/>
    </row>
    <row r="535" spans="5:20" x14ac:dyDescent="0.35">
      <c r="E535" s="529"/>
      <c r="F535" s="529"/>
      <c r="G535" s="529"/>
      <c r="H535" s="529"/>
      <c r="I535" s="529"/>
      <c r="J535" s="529"/>
      <c r="K535" s="529"/>
      <c r="L535" s="529"/>
      <c r="M535" s="529"/>
      <c r="N535" s="529"/>
      <c r="O535" s="529"/>
      <c r="P535" s="529"/>
      <c r="Q535" s="529"/>
      <c r="R535" s="529"/>
      <c r="S535" s="529"/>
      <c r="T535" s="529"/>
    </row>
    <row r="536" spans="5:20" x14ac:dyDescent="0.35">
      <c r="E536" s="529"/>
      <c r="F536" s="529"/>
      <c r="G536" s="529"/>
      <c r="H536" s="529"/>
      <c r="I536" s="529"/>
      <c r="J536" s="529"/>
      <c r="K536" s="529"/>
      <c r="L536" s="529"/>
      <c r="M536" s="529"/>
      <c r="N536" s="529"/>
      <c r="O536" s="529"/>
      <c r="P536" s="529"/>
      <c r="Q536" s="529"/>
      <c r="R536" s="529"/>
      <c r="S536" s="529"/>
      <c r="T536" s="529"/>
    </row>
    <row r="537" spans="5:20" x14ac:dyDescent="0.35">
      <c r="E537" s="529"/>
      <c r="F537" s="529"/>
      <c r="G537" s="529"/>
      <c r="H537" s="529"/>
      <c r="I537" s="529"/>
      <c r="J537" s="529"/>
      <c r="K537" s="529"/>
      <c r="L537" s="529"/>
      <c r="M537" s="529"/>
      <c r="N537" s="529"/>
      <c r="O537" s="529"/>
      <c r="P537" s="529"/>
      <c r="Q537" s="529"/>
      <c r="R537" s="529"/>
      <c r="S537" s="529"/>
      <c r="T537" s="529"/>
    </row>
    <row r="538" spans="5:20" x14ac:dyDescent="0.35">
      <c r="E538" s="529"/>
      <c r="F538" s="529"/>
      <c r="G538" s="529"/>
      <c r="H538" s="529"/>
      <c r="I538" s="529"/>
      <c r="J538" s="529"/>
      <c r="K538" s="529"/>
      <c r="L538" s="529"/>
      <c r="M538" s="529"/>
      <c r="N538" s="529"/>
      <c r="O538" s="529"/>
      <c r="P538" s="529"/>
      <c r="Q538" s="529"/>
      <c r="R538" s="529"/>
      <c r="S538" s="529"/>
      <c r="T538" s="529"/>
    </row>
    <row r="539" spans="5:20" x14ac:dyDescent="0.35">
      <c r="E539" s="529"/>
      <c r="F539" s="529"/>
      <c r="G539" s="529"/>
      <c r="H539" s="529"/>
      <c r="I539" s="529"/>
      <c r="J539" s="529"/>
      <c r="K539" s="529"/>
      <c r="L539" s="529"/>
      <c r="M539" s="529"/>
      <c r="N539" s="529"/>
      <c r="O539" s="529"/>
      <c r="P539" s="529"/>
      <c r="Q539" s="529"/>
      <c r="R539" s="529"/>
      <c r="S539" s="529"/>
      <c r="T539" s="529"/>
    </row>
    <row r="540" spans="5:20" x14ac:dyDescent="0.35">
      <c r="E540" s="529"/>
      <c r="F540" s="529"/>
      <c r="G540" s="529"/>
      <c r="H540" s="529"/>
      <c r="I540" s="529"/>
      <c r="J540" s="529"/>
      <c r="K540" s="529"/>
      <c r="L540" s="529"/>
      <c r="M540" s="529"/>
      <c r="N540" s="529"/>
      <c r="O540" s="529"/>
      <c r="P540" s="529"/>
      <c r="Q540" s="529"/>
      <c r="R540" s="529"/>
      <c r="S540" s="529"/>
      <c r="T540" s="529"/>
    </row>
    <row r="541" spans="5:20" x14ac:dyDescent="0.35">
      <c r="E541" s="529"/>
      <c r="F541" s="529"/>
      <c r="G541" s="529"/>
      <c r="H541" s="529"/>
      <c r="I541" s="529"/>
      <c r="J541" s="529"/>
      <c r="K541" s="529"/>
      <c r="L541" s="529"/>
      <c r="M541" s="529"/>
      <c r="N541" s="529"/>
      <c r="O541" s="529"/>
      <c r="P541" s="529"/>
      <c r="Q541" s="529"/>
      <c r="R541" s="529"/>
      <c r="S541" s="529"/>
      <c r="T541" s="529"/>
    </row>
    <row r="542" spans="5:20" x14ac:dyDescent="0.35">
      <c r="E542" s="529"/>
      <c r="F542" s="529"/>
      <c r="G542" s="529"/>
      <c r="H542" s="529"/>
      <c r="I542" s="529"/>
      <c r="J542" s="529"/>
      <c r="K542" s="529"/>
      <c r="L542" s="529"/>
      <c r="M542" s="529"/>
      <c r="N542" s="529"/>
      <c r="O542" s="529"/>
      <c r="P542" s="529"/>
      <c r="Q542" s="529"/>
      <c r="R542" s="529"/>
      <c r="S542" s="529"/>
      <c r="T542" s="529"/>
    </row>
    <row r="543" spans="5:20" x14ac:dyDescent="0.35">
      <c r="E543" s="529"/>
      <c r="F543" s="529"/>
      <c r="G543" s="529"/>
      <c r="H543" s="529"/>
      <c r="I543" s="529"/>
      <c r="J543" s="529"/>
      <c r="K543" s="529"/>
      <c r="L543" s="529"/>
      <c r="M543" s="529"/>
      <c r="N543" s="529"/>
      <c r="O543" s="529"/>
      <c r="P543" s="529"/>
      <c r="Q543" s="529"/>
      <c r="R543" s="529"/>
      <c r="S543" s="529"/>
      <c r="T543" s="529"/>
    </row>
    <row r="544" spans="5:20" x14ac:dyDescent="0.35">
      <c r="E544" s="529"/>
      <c r="F544" s="529"/>
      <c r="G544" s="529"/>
      <c r="H544" s="529"/>
      <c r="I544" s="529"/>
      <c r="J544" s="529"/>
      <c r="K544" s="529"/>
      <c r="L544" s="529"/>
      <c r="M544" s="529"/>
      <c r="N544" s="529"/>
      <c r="O544" s="529"/>
      <c r="P544" s="529"/>
      <c r="Q544" s="529"/>
      <c r="R544" s="529"/>
      <c r="S544" s="529"/>
      <c r="T544" s="529"/>
    </row>
    <row r="545" spans="5:20" x14ac:dyDescent="0.35">
      <c r="E545" s="529"/>
      <c r="F545" s="529"/>
      <c r="G545" s="529"/>
      <c r="H545" s="529"/>
      <c r="I545" s="529"/>
      <c r="J545" s="529"/>
      <c r="K545" s="529"/>
      <c r="L545" s="529"/>
      <c r="M545" s="529"/>
      <c r="N545" s="529"/>
      <c r="O545" s="529"/>
      <c r="P545" s="529"/>
      <c r="Q545" s="529"/>
      <c r="R545" s="529"/>
      <c r="S545" s="529"/>
      <c r="T545" s="529"/>
    </row>
    <row r="546" spans="5:20" x14ac:dyDescent="0.35">
      <c r="E546" s="529"/>
      <c r="F546" s="529"/>
      <c r="G546" s="529"/>
      <c r="H546" s="529"/>
      <c r="I546" s="529"/>
      <c r="J546" s="529"/>
      <c r="K546" s="529"/>
      <c r="L546" s="529"/>
      <c r="M546" s="529"/>
      <c r="N546" s="529"/>
      <c r="O546" s="529"/>
      <c r="P546" s="529"/>
      <c r="Q546" s="529"/>
      <c r="R546" s="529"/>
      <c r="S546" s="529"/>
      <c r="T546" s="529"/>
    </row>
    <row r="547" spans="5:20" x14ac:dyDescent="0.35">
      <c r="E547" s="529"/>
      <c r="F547" s="529"/>
      <c r="G547" s="529"/>
      <c r="H547" s="529"/>
      <c r="I547" s="529"/>
      <c r="J547" s="529"/>
      <c r="K547" s="529"/>
      <c r="L547" s="529"/>
      <c r="M547" s="529"/>
      <c r="N547" s="529"/>
      <c r="O547" s="529"/>
      <c r="P547" s="529"/>
      <c r="Q547" s="529"/>
      <c r="R547" s="529"/>
      <c r="S547" s="529"/>
      <c r="T547" s="529"/>
    </row>
    <row r="548" spans="5:20" x14ac:dyDescent="0.35">
      <c r="E548" s="529"/>
      <c r="F548" s="529"/>
      <c r="G548" s="529"/>
      <c r="H548" s="529"/>
      <c r="I548" s="529"/>
      <c r="J548" s="529"/>
      <c r="K548" s="529"/>
      <c r="L548" s="529"/>
      <c r="M548" s="529"/>
      <c r="N548" s="529"/>
      <c r="O548" s="529"/>
      <c r="P548" s="529"/>
      <c r="Q548" s="529"/>
      <c r="R548" s="529"/>
      <c r="S548" s="529"/>
      <c r="T548" s="529"/>
    </row>
    <row r="549" spans="5:20" x14ac:dyDescent="0.35">
      <c r="E549" s="529"/>
      <c r="F549" s="529"/>
      <c r="G549" s="529"/>
      <c r="H549" s="529"/>
      <c r="I549" s="529"/>
      <c r="J549" s="529"/>
      <c r="K549" s="529"/>
      <c r="L549" s="529"/>
      <c r="M549" s="529"/>
      <c r="N549" s="529"/>
      <c r="O549" s="529"/>
      <c r="P549" s="529"/>
      <c r="Q549" s="529"/>
      <c r="R549" s="529"/>
      <c r="S549" s="529"/>
      <c r="T549" s="529"/>
    </row>
    <row r="550" spans="5:20" x14ac:dyDescent="0.35">
      <c r="E550" s="529"/>
      <c r="F550" s="529"/>
      <c r="G550" s="529"/>
      <c r="H550" s="529"/>
      <c r="I550" s="529"/>
      <c r="J550" s="529"/>
      <c r="K550" s="529"/>
      <c r="L550" s="529"/>
      <c r="M550" s="529"/>
      <c r="N550" s="529"/>
      <c r="O550" s="529"/>
      <c r="P550" s="529"/>
      <c r="Q550" s="529"/>
      <c r="R550" s="529"/>
      <c r="S550" s="529"/>
      <c r="T550" s="529"/>
    </row>
    <row r="551" spans="5:20" x14ac:dyDescent="0.35">
      <c r="E551" s="529"/>
      <c r="F551" s="529"/>
      <c r="G551" s="529"/>
      <c r="H551" s="529"/>
      <c r="I551" s="529"/>
      <c r="J551" s="529"/>
      <c r="K551" s="529"/>
      <c r="L551" s="529"/>
      <c r="M551" s="529"/>
      <c r="N551" s="529"/>
      <c r="O551" s="529"/>
      <c r="P551" s="529"/>
      <c r="Q551" s="529"/>
      <c r="R551" s="529"/>
      <c r="S551" s="529"/>
      <c r="T551" s="529"/>
    </row>
    <row r="552" spans="5:20" x14ac:dyDescent="0.35">
      <c r="E552" s="529"/>
      <c r="F552" s="529"/>
      <c r="G552" s="529"/>
      <c r="H552" s="529"/>
      <c r="I552" s="529"/>
      <c r="J552" s="529"/>
      <c r="K552" s="529"/>
      <c r="L552" s="529"/>
      <c r="M552" s="529"/>
      <c r="N552" s="529"/>
      <c r="O552" s="529"/>
      <c r="P552" s="529"/>
      <c r="Q552" s="529"/>
      <c r="R552" s="529"/>
      <c r="S552" s="529"/>
      <c r="T552" s="529"/>
    </row>
    <row r="553" spans="5:20" x14ac:dyDescent="0.35">
      <c r="E553" s="529"/>
      <c r="F553" s="529"/>
      <c r="G553" s="529"/>
      <c r="H553" s="529"/>
      <c r="I553" s="529"/>
      <c r="J553" s="529"/>
      <c r="K553" s="529"/>
      <c r="L553" s="529"/>
      <c r="M553" s="529"/>
      <c r="N553" s="529"/>
      <c r="O553" s="529"/>
      <c r="P553" s="529"/>
      <c r="Q553" s="529"/>
      <c r="R553" s="529"/>
      <c r="S553" s="529"/>
      <c r="T553" s="529"/>
    </row>
    <row r="554" spans="5:20" x14ac:dyDescent="0.35">
      <c r="E554" s="529"/>
      <c r="F554" s="529"/>
      <c r="G554" s="529"/>
      <c r="H554" s="529"/>
      <c r="I554" s="529"/>
      <c r="J554" s="529"/>
      <c r="K554" s="529"/>
      <c r="L554" s="529"/>
      <c r="M554" s="529"/>
      <c r="N554" s="529"/>
      <c r="O554" s="529"/>
      <c r="P554" s="529"/>
      <c r="Q554" s="529"/>
      <c r="R554" s="529"/>
      <c r="S554" s="529"/>
      <c r="T554" s="529"/>
    </row>
    <row r="555" spans="5:20" x14ac:dyDescent="0.35">
      <c r="E555" s="529"/>
      <c r="F555" s="529"/>
      <c r="G555" s="529"/>
      <c r="H555" s="529"/>
      <c r="I555" s="529"/>
      <c r="J555" s="529"/>
      <c r="K555" s="529"/>
      <c r="L555" s="529"/>
      <c r="M555" s="529"/>
      <c r="N555" s="529"/>
      <c r="O555" s="529"/>
      <c r="P555" s="529"/>
      <c r="Q555" s="529"/>
      <c r="R555" s="529"/>
      <c r="S555" s="529"/>
      <c r="T555" s="529"/>
    </row>
    <row r="556" spans="5:20" x14ac:dyDescent="0.35">
      <c r="E556" s="529"/>
      <c r="F556" s="529"/>
      <c r="G556" s="529"/>
      <c r="H556" s="529"/>
      <c r="I556" s="529"/>
      <c r="J556" s="529"/>
      <c r="K556" s="529"/>
      <c r="L556" s="529"/>
      <c r="M556" s="529"/>
      <c r="N556" s="529"/>
      <c r="O556" s="529"/>
      <c r="P556" s="529"/>
      <c r="Q556" s="529"/>
      <c r="R556" s="529"/>
      <c r="S556" s="529"/>
      <c r="T556" s="529"/>
    </row>
    <row r="557" spans="5:20" x14ac:dyDescent="0.35">
      <c r="E557" s="529"/>
      <c r="F557" s="529"/>
      <c r="G557" s="529"/>
      <c r="H557" s="529"/>
      <c r="I557" s="529"/>
      <c r="J557" s="529"/>
      <c r="K557" s="529"/>
      <c r="L557" s="529"/>
      <c r="M557" s="529"/>
      <c r="N557" s="529"/>
      <c r="O557" s="529"/>
      <c r="P557" s="529"/>
      <c r="Q557" s="529"/>
      <c r="R557" s="529"/>
      <c r="S557" s="529"/>
      <c r="T557" s="529"/>
    </row>
    <row r="558" spans="5:20" x14ac:dyDescent="0.35">
      <c r="E558" s="529"/>
      <c r="F558" s="529"/>
      <c r="G558" s="529"/>
      <c r="H558" s="529"/>
      <c r="I558" s="529"/>
      <c r="J558" s="529"/>
      <c r="K558" s="529"/>
      <c r="L558" s="529"/>
      <c r="M558" s="529"/>
      <c r="N558" s="529"/>
      <c r="O558" s="529"/>
      <c r="P558" s="529"/>
      <c r="Q558" s="529"/>
      <c r="R558" s="529"/>
      <c r="S558" s="529"/>
      <c r="T558" s="529"/>
    </row>
    <row r="559" spans="5:20" x14ac:dyDescent="0.35">
      <c r="E559" s="529"/>
      <c r="F559" s="529"/>
      <c r="G559" s="529"/>
      <c r="H559" s="529"/>
      <c r="I559" s="529"/>
      <c r="J559" s="529"/>
      <c r="K559" s="529"/>
      <c r="L559" s="529"/>
      <c r="M559" s="529"/>
      <c r="N559" s="529"/>
      <c r="O559" s="529"/>
      <c r="P559" s="529"/>
      <c r="Q559" s="529"/>
      <c r="R559" s="529"/>
      <c r="S559" s="529"/>
      <c r="T559" s="529"/>
    </row>
    <row r="560" spans="5:20" x14ac:dyDescent="0.35">
      <c r="E560" s="529"/>
      <c r="F560" s="529"/>
      <c r="G560" s="529"/>
      <c r="H560" s="529"/>
      <c r="I560" s="529"/>
      <c r="J560" s="529"/>
      <c r="K560" s="529"/>
      <c r="L560" s="529"/>
      <c r="M560" s="529"/>
      <c r="N560" s="529"/>
      <c r="O560" s="529"/>
      <c r="P560" s="529"/>
      <c r="Q560" s="529"/>
      <c r="R560" s="529"/>
      <c r="S560" s="529"/>
      <c r="T560" s="529"/>
    </row>
    <row r="561" spans="5:20" x14ac:dyDescent="0.35">
      <c r="E561" s="529"/>
      <c r="F561" s="529"/>
      <c r="G561" s="529"/>
      <c r="H561" s="529"/>
      <c r="I561" s="529"/>
      <c r="J561" s="529"/>
      <c r="K561" s="529"/>
      <c r="L561" s="529"/>
      <c r="M561" s="529"/>
      <c r="N561" s="529"/>
      <c r="O561" s="529"/>
      <c r="P561" s="529"/>
      <c r="Q561" s="529"/>
      <c r="R561" s="529"/>
      <c r="S561" s="529"/>
      <c r="T561" s="529"/>
    </row>
    <row r="562" spans="5:20" x14ac:dyDescent="0.35">
      <c r="E562" s="529"/>
      <c r="F562" s="529"/>
      <c r="G562" s="529"/>
      <c r="H562" s="529"/>
      <c r="I562" s="529"/>
      <c r="J562" s="529"/>
      <c r="K562" s="529"/>
      <c r="L562" s="529"/>
      <c r="M562" s="529"/>
      <c r="N562" s="529"/>
      <c r="O562" s="529"/>
      <c r="P562" s="529"/>
      <c r="Q562" s="529"/>
      <c r="R562" s="529"/>
      <c r="S562" s="529"/>
      <c r="T562" s="529"/>
    </row>
    <row r="563" spans="5:20" x14ac:dyDescent="0.35">
      <c r="E563" s="529"/>
      <c r="F563" s="529"/>
      <c r="G563" s="529"/>
      <c r="H563" s="529"/>
      <c r="I563" s="529"/>
      <c r="J563" s="529"/>
      <c r="K563" s="529"/>
      <c r="L563" s="529"/>
      <c r="M563" s="529"/>
      <c r="N563" s="529"/>
      <c r="O563" s="529"/>
      <c r="P563" s="529"/>
      <c r="Q563" s="529"/>
      <c r="R563" s="529"/>
      <c r="S563" s="529"/>
      <c r="T563" s="529"/>
    </row>
    <row r="564" spans="5:20" x14ac:dyDescent="0.35">
      <c r="E564" s="529"/>
      <c r="F564" s="529"/>
      <c r="G564" s="529"/>
      <c r="H564" s="529"/>
      <c r="I564" s="529"/>
      <c r="J564" s="529"/>
      <c r="K564" s="529"/>
      <c r="L564" s="529"/>
      <c r="M564" s="529"/>
      <c r="N564" s="529"/>
      <c r="O564" s="529"/>
      <c r="P564" s="529"/>
      <c r="Q564" s="529"/>
      <c r="R564" s="529"/>
      <c r="S564" s="529"/>
      <c r="T564" s="529"/>
    </row>
    <row r="565" spans="5:20" x14ac:dyDescent="0.35">
      <c r="E565" s="529"/>
      <c r="F565" s="529"/>
      <c r="G565" s="529"/>
      <c r="H565" s="529"/>
      <c r="I565" s="529"/>
      <c r="J565" s="529"/>
      <c r="K565" s="529"/>
      <c r="L565" s="529"/>
      <c r="M565" s="529"/>
      <c r="N565" s="529"/>
      <c r="O565" s="529"/>
      <c r="P565" s="529"/>
      <c r="Q565" s="529"/>
      <c r="R565" s="529"/>
      <c r="S565" s="529"/>
      <c r="T565" s="529"/>
    </row>
    <row r="566" spans="5:20" x14ac:dyDescent="0.35">
      <c r="E566" s="529"/>
      <c r="F566" s="529"/>
      <c r="G566" s="529"/>
      <c r="H566" s="529"/>
      <c r="I566" s="529"/>
      <c r="J566" s="529"/>
      <c r="K566" s="529"/>
      <c r="L566" s="529"/>
      <c r="M566" s="529"/>
      <c r="N566" s="529"/>
      <c r="O566" s="529"/>
      <c r="P566" s="529"/>
      <c r="Q566" s="529"/>
      <c r="R566" s="529"/>
      <c r="S566" s="529"/>
      <c r="T566" s="529"/>
    </row>
    <row r="567" spans="5:20" x14ac:dyDescent="0.35">
      <c r="E567" s="529"/>
      <c r="F567" s="529"/>
      <c r="G567" s="529"/>
      <c r="H567" s="529"/>
      <c r="I567" s="529"/>
      <c r="J567" s="529"/>
      <c r="K567" s="529"/>
      <c r="L567" s="529"/>
      <c r="M567" s="529"/>
      <c r="N567" s="529"/>
      <c r="O567" s="529"/>
      <c r="P567" s="529"/>
      <c r="Q567" s="529"/>
      <c r="R567" s="529"/>
      <c r="S567" s="529"/>
      <c r="T567" s="529"/>
    </row>
    <row r="568" spans="5:20" x14ac:dyDescent="0.35">
      <c r="E568" s="529"/>
      <c r="F568" s="529"/>
      <c r="G568" s="529"/>
      <c r="H568" s="529"/>
      <c r="I568" s="529"/>
      <c r="J568" s="529"/>
      <c r="K568" s="529"/>
      <c r="L568" s="529"/>
      <c r="M568" s="529"/>
      <c r="N568" s="529"/>
      <c r="O568" s="529"/>
      <c r="P568" s="529"/>
      <c r="Q568" s="529"/>
      <c r="R568" s="529"/>
      <c r="S568" s="529"/>
      <c r="T568" s="529"/>
    </row>
    <row r="569" spans="5:20" x14ac:dyDescent="0.35">
      <c r="E569" s="529"/>
      <c r="F569" s="529"/>
      <c r="G569" s="529"/>
      <c r="H569" s="529"/>
      <c r="I569" s="529"/>
      <c r="J569" s="529"/>
      <c r="K569" s="529"/>
      <c r="L569" s="529"/>
      <c r="M569" s="529"/>
      <c r="N569" s="529"/>
      <c r="O569" s="529"/>
      <c r="P569" s="529"/>
      <c r="Q569" s="529"/>
      <c r="R569" s="529"/>
      <c r="S569" s="529"/>
      <c r="T569" s="529"/>
    </row>
    <row r="570" spans="5:20" x14ac:dyDescent="0.35">
      <c r="E570" s="529"/>
      <c r="F570" s="529"/>
      <c r="G570" s="529"/>
      <c r="H570" s="529"/>
      <c r="I570" s="529"/>
      <c r="J570" s="529"/>
      <c r="K570" s="529"/>
      <c r="L570" s="529"/>
      <c r="M570" s="529"/>
      <c r="N570" s="529"/>
      <c r="O570" s="529"/>
      <c r="P570" s="529"/>
      <c r="Q570" s="529"/>
      <c r="R570" s="529"/>
      <c r="S570" s="529"/>
      <c r="T570" s="529"/>
    </row>
    <row r="571" spans="5:20" x14ac:dyDescent="0.35">
      <c r="E571" s="529"/>
      <c r="F571" s="529"/>
      <c r="G571" s="529"/>
      <c r="H571" s="529"/>
      <c r="I571" s="529"/>
      <c r="J571" s="529"/>
      <c r="K571" s="529"/>
      <c r="L571" s="529"/>
      <c r="M571" s="529"/>
      <c r="N571" s="529"/>
      <c r="O571" s="529"/>
      <c r="P571" s="529"/>
      <c r="Q571" s="529"/>
      <c r="R571" s="529"/>
      <c r="S571" s="529"/>
      <c r="T571" s="529"/>
    </row>
    <row r="572" spans="5:20" x14ac:dyDescent="0.35">
      <c r="E572" s="529"/>
      <c r="F572" s="529"/>
      <c r="G572" s="529"/>
      <c r="H572" s="529"/>
      <c r="I572" s="529"/>
      <c r="J572" s="529"/>
      <c r="K572" s="529"/>
      <c r="L572" s="529"/>
      <c r="M572" s="529"/>
      <c r="N572" s="529"/>
      <c r="O572" s="529"/>
      <c r="P572" s="529"/>
      <c r="Q572" s="529"/>
      <c r="R572" s="529"/>
      <c r="S572" s="529"/>
      <c r="T572" s="529"/>
    </row>
    <row r="573" spans="5:20" x14ac:dyDescent="0.35">
      <c r="E573" s="529"/>
      <c r="F573" s="529"/>
      <c r="G573" s="529"/>
      <c r="H573" s="529"/>
      <c r="I573" s="529"/>
      <c r="J573" s="529"/>
      <c r="K573" s="529"/>
      <c r="L573" s="529"/>
      <c r="M573" s="529"/>
      <c r="N573" s="529"/>
      <c r="O573" s="529"/>
      <c r="P573" s="529"/>
      <c r="Q573" s="529"/>
      <c r="R573" s="529"/>
      <c r="S573" s="529"/>
      <c r="T573" s="529"/>
    </row>
    <row r="574" spans="5:20" x14ac:dyDescent="0.35">
      <c r="E574" s="529"/>
      <c r="F574" s="529"/>
      <c r="G574" s="529"/>
      <c r="H574" s="529"/>
      <c r="I574" s="529"/>
      <c r="J574" s="529"/>
      <c r="K574" s="529"/>
      <c r="L574" s="529"/>
      <c r="M574" s="529"/>
      <c r="N574" s="529"/>
      <c r="O574" s="529"/>
      <c r="P574" s="529"/>
      <c r="Q574" s="529"/>
      <c r="R574" s="529"/>
      <c r="S574" s="529"/>
      <c r="T574" s="529"/>
    </row>
    <row r="575" spans="5:20" x14ac:dyDescent="0.35">
      <c r="E575" s="529"/>
      <c r="F575" s="529"/>
      <c r="G575" s="529"/>
      <c r="H575" s="529"/>
      <c r="I575" s="529"/>
      <c r="J575" s="529"/>
      <c r="K575" s="529"/>
      <c r="L575" s="529"/>
      <c r="M575" s="529"/>
      <c r="N575" s="529"/>
      <c r="O575" s="529"/>
      <c r="P575" s="529"/>
      <c r="Q575" s="529"/>
      <c r="R575" s="529"/>
      <c r="S575" s="529"/>
      <c r="T575" s="529"/>
    </row>
    <row r="576" spans="5:20" x14ac:dyDescent="0.35">
      <c r="E576" s="529"/>
      <c r="F576" s="529"/>
      <c r="G576" s="529"/>
      <c r="H576" s="529"/>
      <c r="I576" s="529"/>
      <c r="J576" s="529"/>
      <c r="K576" s="529"/>
      <c r="L576" s="529"/>
      <c r="M576" s="529"/>
      <c r="N576" s="529"/>
      <c r="O576" s="529"/>
      <c r="P576" s="529"/>
      <c r="Q576" s="529"/>
      <c r="R576" s="529"/>
      <c r="S576" s="529"/>
      <c r="T576" s="529"/>
    </row>
    <row r="577" spans="5:20" x14ac:dyDescent="0.35">
      <c r="E577" s="529"/>
      <c r="F577" s="529"/>
      <c r="G577" s="529"/>
      <c r="H577" s="529"/>
      <c r="I577" s="529"/>
      <c r="J577" s="529"/>
      <c r="K577" s="529"/>
      <c r="L577" s="529"/>
      <c r="M577" s="529"/>
      <c r="N577" s="529"/>
      <c r="O577" s="529"/>
      <c r="P577" s="529"/>
      <c r="Q577" s="529"/>
      <c r="R577" s="529"/>
      <c r="S577" s="529"/>
      <c r="T577" s="529"/>
    </row>
    <row r="578" spans="5:20" x14ac:dyDescent="0.35">
      <c r="E578" s="529"/>
      <c r="F578" s="529"/>
      <c r="G578" s="529"/>
      <c r="H578" s="529"/>
      <c r="I578" s="529"/>
      <c r="J578" s="529"/>
      <c r="K578" s="529"/>
      <c r="L578" s="529"/>
      <c r="M578" s="529"/>
      <c r="N578" s="529"/>
      <c r="O578" s="529"/>
      <c r="P578" s="529"/>
      <c r="Q578" s="529"/>
      <c r="R578" s="529"/>
      <c r="S578" s="529"/>
      <c r="T578" s="529"/>
    </row>
    <row r="579" spans="5:20" x14ac:dyDescent="0.35">
      <c r="E579" s="529"/>
      <c r="F579" s="529"/>
      <c r="G579" s="529"/>
      <c r="H579" s="529"/>
      <c r="I579" s="529"/>
      <c r="J579" s="529"/>
      <c r="K579" s="529"/>
      <c r="L579" s="529"/>
      <c r="M579" s="529"/>
      <c r="N579" s="529"/>
      <c r="O579" s="529"/>
      <c r="P579" s="529"/>
      <c r="Q579" s="529"/>
      <c r="R579" s="529"/>
      <c r="S579" s="529"/>
      <c r="T579" s="529"/>
    </row>
    <row r="580" spans="5:20" x14ac:dyDescent="0.35">
      <c r="E580" s="529"/>
      <c r="F580" s="529"/>
      <c r="G580" s="529"/>
      <c r="H580" s="529"/>
      <c r="I580" s="529"/>
      <c r="J580" s="529"/>
      <c r="K580" s="529"/>
      <c r="L580" s="529"/>
      <c r="M580" s="529"/>
      <c r="N580" s="529"/>
      <c r="O580" s="529"/>
      <c r="P580" s="529"/>
      <c r="Q580" s="529"/>
      <c r="R580" s="529"/>
      <c r="S580" s="529"/>
      <c r="T580" s="529"/>
    </row>
    <row r="581" spans="5:20" x14ac:dyDescent="0.35">
      <c r="E581" s="529"/>
      <c r="F581" s="529"/>
      <c r="G581" s="529"/>
      <c r="H581" s="529"/>
      <c r="I581" s="529"/>
      <c r="J581" s="529"/>
      <c r="K581" s="529"/>
      <c r="L581" s="529"/>
      <c r="M581" s="529"/>
      <c r="N581" s="529"/>
      <c r="O581" s="529"/>
      <c r="P581" s="529"/>
      <c r="Q581" s="529"/>
      <c r="R581" s="529"/>
      <c r="S581" s="529"/>
      <c r="T581" s="529"/>
    </row>
    <row r="582" spans="5:20" x14ac:dyDescent="0.35">
      <c r="E582" s="529"/>
      <c r="F582" s="529"/>
      <c r="G582" s="529"/>
      <c r="H582" s="529"/>
      <c r="I582" s="529"/>
      <c r="J582" s="529"/>
      <c r="K582" s="529"/>
      <c r="L582" s="529"/>
      <c r="M582" s="529"/>
      <c r="N582" s="529"/>
      <c r="O582" s="529"/>
      <c r="P582" s="529"/>
      <c r="Q582" s="529"/>
      <c r="R582" s="529"/>
      <c r="S582" s="529"/>
      <c r="T582" s="529"/>
    </row>
    <row r="583" spans="5:20" x14ac:dyDescent="0.35">
      <c r="E583" s="529"/>
      <c r="F583" s="529"/>
      <c r="G583" s="529"/>
      <c r="H583" s="529"/>
      <c r="I583" s="529"/>
      <c r="J583" s="529"/>
      <c r="K583" s="529"/>
      <c r="L583" s="529"/>
      <c r="M583" s="529"/>
      <c r="N583" s="529"/>
      <c r="O583" s="529"/>
      <c r="P583" s="529"/>
      <c r="Q583" s="529"/>
      <c r="R583" s="529"/>
      <c r="S583" s="529"/>
      <c r="T583" s="529"/>
    </row>
    <row r="584" spans="5:20" x14ac:dyDescent="0.35">
      <c r="E584" s="529"/>
      <c r="F584" s="529"/>
      <c r="G584" s="529"/>
      <c r="H584" s="529"/>
      <c r="I584" s="529"/>
      <c r="J584" s="529"/>
      <c r="K584" s="529"/>
      <c r="L584" s="529"/>
      <c r="M584" s="529"/>
      <c r="N584" s="529"/>
      <c r="O584" s="529"/>
      <c r="P584" s="529"/>
      <c r="Q584" s="529"/>
      <c r="R584" s="529"/>
      <c r="S584" s="529"/>
      <c r="T584" s="529"/>
    </row>
    <row r="585" spans="5:20" x14ac:dyDescent="0.35">
      <c r="E585" s="529"/>
      <c r="F585" s="529"/>
      <c r="G585" s="529"/>
      <c r="H585" s="529"/>
      <c r="I585" s="529"/>
      <c r="J585" s="529"/>
      <c r="K585" s="529"/>
      <c r="L585" s="529"/>
      <c r="M585" s="529"/>
      <c r="N585" s="529"/>
      <c r="O585" s="529"/>
      <c r="P585" s="529"/>
      <c r="Q585" s="529"/>
      <c r="R585" s="529"/>
      <c r="S585" s="529"/>
      <c r="T585" s="529"/>
    </row>
    <row r="586" spans="5:20" x14ac:dyDescent="0.35">
      <c r="E586" s="529"/>
      <c r="F586" s="529"/>
      <c r="G586" s="529"/>
      <c r="H586" s="529"/>
      <c r="I586" s="529"/>
      <c r="J586" s="529"/>
      <c r="K586" s="529"/>
      <c r="L586" s="529"/>
      <c r="M586" s="529"/>
      <c r="N586" s="529"/>
      <c r="O586" s="529"/>
      <c r="P586" s="529"/>
      <c r="Q586" s="529"/>
      <c r="R586" s="529"/>
      <c r="S586" s="529"/>
      <c r="T586" s="529"/>
    </row>
    <row r="587" spans="5:20" x14ac:dyDescent="0.35">
      <c r="E587" s="529"/>
      <c r="F587" s="529"/>
      <c r="G587" s="529"/>
      <c r="H587" s="529"/>
      <c r="I587" s="529"/>
      <c r="J587" s="529"/>
      <c r="K587" s="529"/>
      <c r="L587" s="529"/>
      <c r="M587" s="529"/>
      <c r="N587" s="529"/>
      <c r="O587" s="529"/>
      <c r="P587" s="529"/>
      <c r="Q587" s="529"/>
      <c r="R587" s="529"/>
      <c r="S587" s="529"/>
      <c r="T587" s="529"/>
    </row>
    <row r="588" spans="5:20" x14ac:dyDescent="0.35">
      <c r="E588" s="529"/>
      <c r="F588" s="529"/>
      <c r="G588" s="529"/>
      <c r="H588" s="529"/>
      <c r="I588" s="529"/>
      <c r="J588" s="529"/>
      <c r="K588" s="529"/>
      <c r="L588" s="529"/>
      <c r="M588" s="529"/>
      <c r="N588" s="529"/>
      <c r="O588" s="529"/>
      <c r="P588" s="529"/>
      <c r="Q588" s="529"/>
      <c r="R588" s="529"/>
      <c r="S588" s="529"/>
      <c r="T588" s="529"/>
    </row>
    <row r="589" spans="5:20" x14ac:dyDescent="0.35">
      <c r="E589" s="529"/>
      <c r="F589" s="529"/>
      <c r="G589" s="529"/>
      <c r="H589" s="529"/>
      <c r="I589" s="529"/>
      <c r="J589" s="529"/>
      <c r="K589" s="529"/>
      <c r="L589" s="529"/>
      <c r="M589" s="529"/>
      <c r="N589" s="529"/>
      <c r="O589" s="529"/>
      <c r="P589" s="529"/>
      <c r="Q589" s="529"/>
      <c r="R589" s="529"/>
      <c r="S589" s="529"/>
      <c r="T589" s="529"/>
    </row>
    <row r="590" spans="5:20" x14ac:dyDescent="0.35">
      <c r="E590" s="529"/>
      <c r="F590" s="529"/>
      <c r="G590" s="529"/>
      <c r="H590" s="529"/>
      <c r="I590" s="529"/>
      <c r="J590" s="529"/>
      <c r="K590" s="529"/>
      <c r="L590" s="529"/>
      <c r="M590" s="529"/>
      <c r="N590" s="529"/>
      <c r="O590" s="529"/>
      <c r="P590" s="529"/>
      <c r="Q590" s="529"/>
      <c r="R590" s="529"/>
      <c r="S590" s="529"/>
      <c r="T590" s="529"/>
    </row>
    <row r="591" spans="5:20" x14ac:dyDescent="0.35">
      <c r="E591" s="529"/>
      <c r="F591" s="529"/>
      <c r="G591" s="529"/>
      <c r="H591" s="529"/>
      <c r="I591" s="529"/>
      <c r="J591" s="529"/>
      <c r="K591" s="529"/>
      <c r="L591" s="529"/>
      <c r="M591" s="529"/>
      <c r="N591" s="529"/>
      <c r="O591" s="529"/>
      <c r="P591" s="529"/>
      <c r="Q591" s="529"/>
      <c r="R591" s="529"/>
      <c r="S591" s="529"/>
      <c r="T591" s="529"/>
    </row>
    <row r="592" spans="5:20" x14ac:dyDescent="0.35">
      <c r="E592" s="529"/>
      <c r="F592" s="529"/>
      <c r="G592" s="529"/>
      <c r="H592" s="529"/>
      <c r="I592" s="529"/>
      <c r="J592" s="529"/>
      <c r="K592" s="529"/>
      <c r="L592" s="529"/>
      <c r="M592" s="529"/>
      <c r="N592" s="529"/>
      <c r="O592" s="529"/>
      <c r="P592" s="529"/>
      <c r="Q592" s="529"/>
      <c r="R592" s="529"/>
      <c r="S592" s="529"/>
      <c r="T592" s="529"/>
    </row>
    <row r="593" spans="5:20" x14ac:dyDescent="0.35">
      <c r="E593" s="529"/>
      <c r="F593" s="529"/>
      <c r="G593" s="529"/>
      <c r="H593" s="529"/>
      <c r="I593" s="529"/>
      <c r="J593" s="529"/>
      <c r="K593" s="529"/>
      <c r="L593" s="529"/>
      <c r="M593" s="529"/>
      <c r="N593" s="529"/>
      <c r="O593" s="529"/>
      <c r="P593" s="529"/>
      <c r="Q593" s="529"/>
      <c r="R593" s="529"/>
      <c r="S593" s="529"/>
      <c r="T593" s="529"/>
    </row>
    <row r="594" spans="5:20" x14ac:dyDescent="0.35">
      <c r="E594" s="529"/>
      <c r="F594" s="529"/>
      <c r="G594" s="529"/>
      <c r="H594" s="529"/>
      <c r="I594" s="529"/>
      <c r="J594" s="529"/>
      <c r="K594" s="529"/>
      <c r="L594" s="529"/>
      <c r="M594" s="529"/>
      <c r="N594" s="529"/>
      <c r="O594" s="529"/>
      <c r="P594" s="529"/>
      <c r="Q594" s="529"/>
      <c r="R594" s="529"/>
      <c r="S594" s="529"/>
      <c r="T594" s="529"/>
    </row>
    <row r="595" spans="5:20" x14ac:dyDescent="0.35">
      <c r="E595" s="529"/>
      <c r="F595" s="529"/>
      <c r="G595" s="529"/>
      <c r="H595" s="529"/>
      <c r="I595" s="529"/>
      <c r="J595" s="529"/>
      <c r="K595" s="529"/>
      <c r="L595" s="529"/>
      <c r="M595" s="529"/>
      <c r="N595" s="529"/>
      <c r="O595" s="529"/>
      <c r="P595" s="529"/>
      <c r="Q595" s="529"/>
      <c r="R595" s="529"/>
      <c r="S595" s="529"/>
      <c r="T595" s="529"/>
    </row>
    <row r="596" spans="5:20" x14ac:dyDescent="0.35">
      <c r="E596" s="529"/>
      <c r="F596" s="529"/>
      <c r="G596" s="529"/>
      <c r="H596" s="529"/>
      <c r="I596" s="529"/>
      <c r="J596" s="529"/>
      <c r="K596" s="529"/>
      <c r="L596" s="529"/>
      <c r="M596" s="529"/>
      <c r="N596" s="529"/>
      <c r="O596" s="529"/>
      <c r="P596" s="529"/>
      <c r="Q596" s="529"/>
      <c r="R596" s="529"/>
      <c r="S596" s="529"/>
      <c r="T596" s="529"/>
    </row>
    <row r="597" spans="5:20" x14ac:dyDescent="0.35">
      <c r="E597" s="529"/>
      <c r="F597" s="529"/>
      <c r="G597" s="529"/>
      <c r="H597" s="529"/>
      <c r="I597" s="529"/>
      <c r="J597" s="529"/>
      <c r="K597" s="529"/>
      <c r="L597" s="529"/>
      <c r="M597" s="529"/>
      <c r="N597" s="529"/>
      <c r="O597" s="529"/>
      <c r="P597" s="529"/>
      <c r="Q597" s="529"/>
      <c r="R597" s="529"/>
      <c r="S597" s="529"/>
      <c r="T597" s="529"/>
    </row>
    <row r="598" spans="5:20" x14ac:dyDescent="0.35">
      <c r="E598" s="529"/>
      <c r="F598" s="529"/>
      <c r="G598" s="529"/>
      <c r="H598" s="529"/>
      <c r="I598" s="529"/>
      <c r="J598" s="529"/>
      <c r="K598" s="529"/>
      <c r="L598" s="529"/>
      <c r="M598" s="529"/>
      <c r="N598" s="529"/>
      <c r="O598" s="529"/>
      <c r="P598" s="529"/>
      <c r="Q598" s="529"/>
      <c r="R598" s="529"/>
      <c r="S598" s="529"/>
      <c r="T598" s="529"/>
    </row>
    <row r="599" spans="5:20" x14ac:dyDescent="0.35">
      <c r="E599" s="529"/>
      <c r="F599" s="529"/>
      <c r="G599" s="529"/>
      <c r="H599" s="529"/>
      <c r="I599" s="529"/>
      <c r="J599" s="529"/>
      <c r="K599" s="529"/>
      <c r="L599" s="529"/>
      <c r="M599" s="529"/>
      <c r="N599" s="529"/>
      <c r="O599" s="529"/>
      <c r="P599" s="529"/>
      <c r="Q599" s="529"/>
      <c r="R599" s="529"/>
      <c r="S599" s="529"/>
      <c r="T599" s="529"/>
    </row>
    <row r="600" spans="5:20" x14ac:dyDescent="0.35">
      <c r="E600" s="529"/>
      <c r="F600" s="529"/>
      <c r="G600" s="529"/>
      <c r="H600" s="529"/>
      <c r="I600" s="529"/>
      <c r="J600" s="529"/>
      <c r="K600" s="529"/>
      <c r="L600" s="529"/>
      <c r="M600" s="529"/>
      <c r="N600" s="529"/>
      <c r="O600" s="529"/>
      <c r="P600" s="529"/>
      <c r="Q600" s="529"/>
      <c r="R600" s="529"/>
      <c r="S600" s="529"/>
      <c r="T600" s="529"/>
    </row>
    <row r="601" spans="5:20" x14ac:dyDescent="0.35">
      <c r="E601" s="529"/>
      <c r="F601" s="529"/>
      <c r="G601" s="529"/>
      <c r="H601" s="529"/>
      <c r="I601" s="529"/>
      <c r="J601" s="529"/>
      <c r="K601" s="529"/>
      <c r="L601" s="529"/>
      <c r="M601" s="529"/>
      <c r="N601" s="529"/>
      <c r="O601" s="529"/>
      <c r="P601" s="529"/>
      <c r="Q601" s="529"/>
      <c r="R601" s="529"/>
      <c r="S601" s="529"/>
      <c r="T601" s="529"/>
    </row>
    <row r="602" spans="5:20" x14ac:dyDescent="0.35">
      <c r="E602" s="529"/>
      <c r="F602" s="529"/>
      <c r="G602" s="529"/>
      <c r="H602" s="529"/>
      <c r="I602" s="529"/>
      <c r="J602" s="529"/>
      <c r="K602" s="529"/>
      <c r="L602" s="529"/>
      <c r="M602" s="529"/>
      <c r="N602" s="529"/>
      <c r="O602" s="529"/>
      <c r="P602" s="529"/>
      <c r="Q602" s="529"/>
      <c r="R602" s="529"/>
      <c r="S602" s="529"/>
      <c r="T602" s="529"/>
    </row>
    <row r="603" spans="5:20" x14ac:dyDescent="0.35">
      <c r="E603" s="529"/>
      <c r="F603" s="529"/>
      <c r="G603" s="529"/>
      <c r="H603" s="529"/>
      <c r="I603" s="529"/>
      <c r="J603" s="529"/>
      <c r="K603" s="529"/>
      <c r="L603" s="529"/>
      <c r="M603" s="529"/>
      <c r="N603" s="529"/>
      <c r="O603" s="529"/>
      <c r="P603" s="529"/>
      <c r="Q603" s="529"/>
      <c r="R603" s="529"/>
      <c r="S603" s="529"/>
      <c r="T603" s="529"/>
    </row>
    <row r="604" spans="5:20" x14ac:dyDescent="0.35">
      <c r="E604" s="529"/>
      <c r="F604" s="529"/>
      <c r="G604" s="529"/>
      <c r="H604" s="529"/>
      <c r="I604" s="529"/>
      <c r="J604" s="529"/>
      <c r="K604" s="529"/>
      <c r="L604" s="529"/>
      <c r="M604" s="529"/>
      <c r="N604" s="529"/>
      <c r="O604" s="529"/>
      <c r="P604" s="529"/>
      <c r="Q604" s="529"/>
      <c r="R604" s="529"/>
      <c r="S604" s="529"/>
      <c r="T604" s="529"/>
    </row>
    <row r="605" spans="5:20" x14ac:dyDescent="0.35">
      <c r="E605" s="529"/>
      <c r="F605" s="529"/>
      <c r="G605" s="529"/>
      <c r="H605" s="529"/>
      <c r="I605" s="529"/>
      <c r="J605" s="529"/>
      <c r="K605" s="529"/>
      <c r="L605" s="529"/>
      <c r="M605" s="529"/>
      <c r="N605" s="529"/>
      <c r="O605" s="529"/>
      <c r="P605" s="529"/>
      <c r="Q605" s="529"/>
      <c r="R605" s="529"/>
      <c r="S605" s="529"/>
      <c r="T605" s="529"/>
    </row>
    <row r="606" spans="5:20" x14ac:dyDescent="0.35">
      <c r="E606" s="529"/>
      <c r="F606" s="529"/>
      <c r="G606" s="529"/>
      <c r="H606" s="529"/>
      <c r="I606" s="529"/>
      <c r="J606" s="529"/>
      <c r="K606" s="529"/>
      <c r="L606" s="529"/>
      <c r="M606" s="529"/>
      <c r="N606" s="529"/>
      <c r="O606" s="529"/>
      <c r="P606" s="529"/>
      <c r="Q606" s="529"/>
      <c r="R606" s="529"/>
      <c r="S606" s="529"/>
      <c r="T606" s="529"/>
    </row>
    <row r="607" spans="5:20" x14ac:dyDescent="0.35">
      <c r="E607" s="529"/>
      <c r="F607" s="529"/>
      <c r="G607" s="529"/>
      <c r="H607" s="529"/>
      <c r="I607" s="529"/>
      <c r="J607" s="529"/>
      <c r="K607" s="529"/>
      <c r="L607" s="529"/>
      <c r="M607" s="529"/>
      <c r="N607" s="529"/>
      <c r="O607" s="529"/>
      <c r="P607" s="529"/>
      <c r="Q607" s="529"/>
      <c r="R607" s="529"/>
      <c r="S607" s="529"/>
      <c r="T607" s="529"/>
    </row>
    <row r="608" spans="5:20" x14ac:dyDescent="0.35">
      <c r="E608" s="529"/>
      <c r="F608" s="529"/>
      <c r="G608" s="529"/>
      <c r="H608" s="529"/>
      <c r="I608" s="529"/>
      <c r="J608" s="529"/>
      <c r="K608" s="529"/>
      <c r="L608" s="529"/>
      <c r="M608" s="529"/>
      <c r="N608" s="529"/>
      <c r="O608" s="529"/>
      <c r="P608" s="529"/>
      <c r="Q608" s="529"/>
      <c r="R608" s="529"/>
      <c r="S608" s="529"/>
      <c r="T608" s="529"/>
    </row>
    <row r="609" spans="5:20" x14ac:dyDescent="0.35">
      <c r="E609" s="529"/>
      <c r="F609" s="529"/>
      <c r="G609" s="529"/>
      <c r="H609" s="529"/>
      <c r="I609" s="529"/>
      <c r="J609" s="529"/>
      <c r="K609" s="529"/>
      <c r="L609" s="529"/>
      <c r="M609" s="529"/>
      <c r="N609" s="529"/>
      <c r="O609" s="529"/>
      <c r="P609" s="529"/>
      <c r="Q609" s="529"/>
      <c r="R609" s="529"/>
      <c r="S609" s="529"/>
      <c r="T609" s="529"/>
    </row>
    <row r="610" spans="5:20" x14ac:dyDescent="0.35">
      <c r="E610" s="529"/>
      <c r="F610" s="529"/>
      <c r="G610" s="529"/>
      <c r="H610" s="529"/>
      <c r="I610" s="529"/>
      <c r="J610" s="529"/>
      <c r="K610" s="529"/>
      <c r="L610" s="529"/>
      <c r="M610" s="529"/>
      <c r="N610" s="529"/>
      <c r="O610" s="529"/>
      <c r="P610" s="529"/>
      <c r="Q610" s="529"/>
      <c r="R610" s="529"/>
      <c r="S610" s="529"/>
      <c r="T610" s="529"/>
    </row>
    <row r="611" spans="5:20" x14ac:dyDescent="0.35">
      <c r="E611" s="529"/>
      <c r="F611" s="529"/>
      <c r="G611" s="529"/>
      <c r="H611" s="529"/>
      <c r="I611" s="529"/>
      <c r="J611" s="529"/>
      <c r="K611" s="529"/>
      <c r="L611" s="529"/>
      <c r="M611" s="529"/>
      <c r="N611" s="529"/>
      <c r="O611" s="529"/>
      <c r="P611" s="529"/>
      <c r="Q611" s="529"/>
      <c r="R611" s="529"/>
      <c r="S611" s="529"/>
      <c r="T611" s="529"/>
    </row>
    <row r="612" spans="5:20" x14ac:dyDescent="0.35">
      <c r="E612" s="529"/>
      <c r="F612" s="529"/>
      <c r="G612" s="529"/>
      <c r="H612" s="529"/>
      <c r="I612" s="529"/>
      <c r="J612" s="529"/>
      <c r="K612" s="529"/>
      <c r="L612" s="529"/>
      <c r="M612" s="529"/>
      <c r="N612" s="529"/>
      <c r="O612" s="529"/>
      <c r="P612" s="529"/>
      <c r="Q612" s="529"/>
      <c r="R612" s="529"/>
      <c r="S612" s="529"/>
      <c r="T612" s="529"/>
    </row>
    <row r="613" spans="5:20" x14ac:dyDescent="0.35">
      <c r="E613" s="529"/>
      <c r="F613" s="529"/>
      <c r="G613" s="529"/>
      <c r="H613" s="529"/>
      <c r="I613" s="529"/>
      <c r="J613" s="529"/>
      <c r="K613" s="529"/>
      <c r="L613" s="529"/>
      <c r="M613" s="529"/>
      <c r="N613" s="529"/>
      <c r="O613" s="529"/>
      <c r="P613" s="529"/>
      <c r="Q613" s="529"/>
      <c r="R613" s="529"/>
      <c r="S613" s="529"/>
      <c r="T613" s="529"/>
    </row>
    <row r="614" spans="5:20" x14ac:dyDescent="0.35">
      <c r="E614" s="529"/>
      <c r="F614" s="529"/>
      <c r="G614" s="529"/>
      <c r="H614" s="529"/>
      <c r="I614" s="529"/>
      <c r="J614" s="529"/>
      <c r="K614" s="529"/>
      <c r="L614" s="529"/>
      <c r="M614" s="529"/>
      <c r="N614" s="529"/>
      <c r="O614" s="529"/>
      <c r="P614" s="529"/>
      <c r="Q614" s="529"/>
      <c r="R614" s="529"/>
      <c r="S614" s="529"/>
      <c r="T614" s="529"/>
    </row>
    <row r="615" spans="5:20" x14ac:dyDescent="0.35">
      <c r="E615" s="529"/>
      <c r="F615" s="529"/>
      <c r="G615" s="529"/>
      <c r="H615" s="529"/>
      <c r="I615" s="529"/>
      <c r="J615" s="529"/>
      <c r="K615" s="529"/>
      <c r="L615" s="529"/>
      <c r="M615" s="529"/>
      <c r="N615" s="529"/>
      <c r="O615" s="529"/>
      <c r="P615" s="529"/>
      <c r="Q615" s="529"/>
      <c r="R615" s="529"/>
      <c r="S615" s="529"/>
      <c r="T615" s="529"/>
    </row>
    <row r="616" spans="5:20" x14ac:dyDescent="0.35">
      <c r="E616" s="529"/>
      <c r="F616" s="529"/>
      <c r="G616" s="529"/>
      <c r="H616" s="529"/>
      <c r="I616" s="529"/>
      <c r="J616" s="529"/>
      <c r="K616" s="529"/>
      <c r="L616" s="529"/>
      <c r="M616" s="529"/>
      <c r="N616" s="529"/>
      <c r="O616" s="529"/>
      <c r="P616" s="529"/>
      <c r="Q616" s="529"/>
      <c r="R616" s="529"/>
      <c r="S616" s="529"/>
      <c r="T616" s="529"/>
    </row>
    <row r="617" spans="5:20" x14ac:dyDescent="0.35">
      <c r="E617" s="529"/>
      <c r="F617" s="529"/>
      <c r="G617" s="529"/>
      <c r="H617" s="529"/>
      <c r="I617" s="529"/>
      <c r="J617" s="529"/>
      <c r="K617" s="529"/>
      <c r="L617" s="529"/>
      <c r="M617" s="529"/>
      <c r="N617" s="529"/>
      <c r="O617" s="529"/>
      <c r="P617" s="529"/>
      <c r="Q617" s="529"/>
      <c r="R617" s="529"/>
      <c r="S617" s="529"/>
      <c r="T617" s="529"/>
    </row>
    <row r="618" spans="5:20" x14ac:dyDescent="0.35">
      <c r="E618" s="529"/>
      <c r="F618" s="529"/>
      <c r="G618" s="529"/>
      <c r="H618" s="529"/>
      <c r="I618" s="529"/>
      <c r="J618" s="529"/>
      <c r="K618" s="529"/>
      <c r="L618" s="529"/>
      <c r="M618" s="529"/>
      <c r="N618" s="529"/>
      <c r="O618" s="529"/>
      <c r="P618" s="529"/>
      <c r="Q618" s="529"/>
      <c r="R618" s="529"/>
      <c r="S618" s="529"/>
      <c r="T618" s="529"/>
    </row>
    <row r="619" spans="5:20" x14ac:dyDescent="0.35">
      <c r="E619" s="529"/>
      <c r="F619" s="529"/>
      <c r="G619" s="529"/>
      <c r="H619" s="529"/>
      <c r="I619" s="529"/>
      <c r="J619" s="529"/>
      <c r="K619" s="529"/>
      <c r="L619" s="529"/>
      <c r="M619" s="529"/>
      <c r="N619" s="529"/>
      <c r="O619" s="529"/>
      <c r="P619" s="529"/>
      <c r="Q619" s="529"/>
      <c r="R619" s="529"/>
      <c r="S619" s="529"/>
      <c r="T619" s="529"/>
    </row>
    <row r="620" spans="5:20" x14ac:dyDescent="0.35">
      <c r="E620" s="529"/>
      <c r="F620" s="529"/>
      <c r="G620" s="529"/>
      <c r="H620" s="529"/>
      <c r="I620" s="529"/>
      <c r="J620" s="529"/>
      <c r="K620" s="529"/>
      <c r="L620" s="529"/>
      <c r="M620" s="529"/>
      <c r="N620" s="529"/>
      <c r="O620" s="529"/>
      <c r="P620" s="529"/>
      <c r="Q620" s="529"/>
      <c r="R620" s="529"/>
      <c r="S620" s="529"/>
      <c r="T620" s="529"/>
    </row>
    <row r="621" spans="5:20" x14ac:dyDescent="0.35">
      <c r="E621" s="529"/>
      <c r="F621" s="529"/>
      <c r="G621" s="529"/>
      <c r="H621" s="529"/>
      <c r="I621" s="529"/>
      <c r="J621" s="529"/>
      <c r="K621" s="529"/>
      <c r="L621" s="529"/>
      <c r="M621" s="529"/>
      <c r="N621" s="529"/>
      <c r="O621" s="529"/>
      <c r="P621" s="529"/>
      <c r="Q621" s="529"/>
      <c r="R621" s="529"/>
      <c r="S621" s="529"/>
      <c r="T621" s="529"/>
    </row>
    <row r="622" spans="5:20" x14ac:dyDescent="0.35">
      <c r="E622" s="529"/>
      <c r="F622" s="529"/>
      <c r="G622" s="529"/>
      <c r="H622" s="529"/>
      <c r="I622" s="529"/>
      <c r="J622" s="529"/>
      <c r="K622" s="529"/>
      <c r="L622" s="529"/>
      <c r="M622" s="529"/>
      <c r="N622" s="529"/>
      <c r="O622" s="529"/>
      <c r="P622" s="529"/>
      <c r="Q622" s="529"/>
      <c r="R622" s="529"/>
      <c r="S622" s="529"/>
      <c r="T622" s="529"/>
    </row>
    <row r="623" spans="5:20" x14ac:dyDescent="0.35">
      <c r="E623" s="529"/>
      <c r="F623" s="529"/>
      <c r="G623" s="529"/>
      <c r="H623" s="529"/>
      <c r="I623" s="529"/>
      <c r="J623" s="529"/>
      <c r="K623" s="529"/>
      <c r="L623" s="529"/>
      <c r="M623" s="529"/>
      <c r="N623" s="529"/>
      <c r="O623" s="529"/>
      <c r="P623" s="529"/>
      <c r="Q623" s="529"/>
      <c r="R623" s="529"/>
      <c r="S623" s="529"/>
      <c r="T623" s="529"/>
    </row>
    <row r="624" spans="5:20" x14ac:dyDescent="0.35">
      <c r="E624" s="529"/>
      <c r="F624" s="529"/>
      <c r="G624" s="529"/>
      <c r="H624" s="529"/>
      <c r="I624" s="529"/>
      <c r="J624" s="529"/>
      <c r="K624" s="529"/>
      <c r="L624" s="529"/>
      <c r="M624" s="529"/>
      <c r="N624" s="529"/>
      <c r="O624" s="529"/>
      <c r="P624" s="529"/>
      <c r="Q624" s="529"/>
      <c r="R624" s="529"/>
      <c r="S624" s="529"/>
      <c r="T624" s="529"/>
    </row>
    <row r="625" spans="5:20" x14ac:dyDescent="0.35">
      <c r="E625" s="529"/>
      <c r="F625" s="529"/>
      <c r="G625" s="529"/>
      <c r="H625" s="529"/>
      <c r="I625" s="529"/>
      <c r="J625" s="529"/>
      <c r="K625" s="529"/>
      <c r="L625" s="529"/>
      <c r="M625" s="529"/>
      <c r="N625" s="529"/>
      <c r="O625" s="529"/>
      <c r="P625" s="529"/>
      <c r="Q625" s="529"/>
      <c r="R625" s="529"/>
      <c r="S625" s="529"/>
      <c r="T625" s="529"/>
    </row>
    <row r="626" spans="5:20" x14ac:dyDescent="0.35">
      <c r="E626" s="529"/>
      <c r="F626" s="529"/>
      <c r="G626" s="529"/>
      <c r="H626" s="529"/>
      <c r="I626" s="529"/>
      <c r="J626" s="529"/>
      <c r="K626" s="529"/>
      <c r="L626" s="529"/>
      <c r="M626" s="529"/>
      <c r="N626" s="529"/>
      <c r="O626" s="529"/>
      <c r="P626" s="529"/>
      <c r="Q626" s="529"/>
      <c r="R626" s="529"/>
      <c r="S626" s="529"/>
      <c r="T626" s="529"/>
    </row>
    <row r="627" spans="5:20" x14ac:dyDescent="0.35">
      <c r="E627" s="529"/>
      <c r="F627" s="529"/>
      <c r="G627" s="529"/>
      <c r="H627" s="529"/>
      <c r="I627" s="529"/>
      <c r="J627" s="529"/>
      <c r="K627" s="529"/>
      <c r="L627" s="529"/>
      <c r="M627" s="529"/>
      <c r="N627" s="529"/>
      <c r="O627" s="529"/>
      <c r="P627" s="529"/>
      <c r="Q627" s="529"/>
      <c r="R627" s="529"/>
      <c r="S627" s="529"/>
      <c r="T627" s="529"/>
    </row>
    <row r="628" spans="5:20" x14ac:dyDescent="0.35">
      <c r="E628" s="529"/>
      <c r="F628" s="529"/>
      <c r="G628" s="529"/>
      <c r="H628" s="529"/>
      <c r="I628" s="529"/>
      <c r="J628" s="529"/>
      <c r="K628" s="529"/>
      <c r="L628" s="529"/>
      <c r="M628" s="529"/>
      <c r="N628" s="529"/>
      <c r="O628" s="529"/>
      <c r="P628" s="529"/>
      <c r="Q628" s="529"/>
      <c r="R628" s="529"/>
      <c r="S628" s="529"/>
      <c r="T628" s="529"/>
    </row>
    <row r="629" spans="5:20" x14ac:dyDescent="0.35">
      <c r="E629" s="529"/>
      <c r="F629" s="529"/>
      <c r="G629" s="529"/>
      <c r="H629" s="529"/>
      <c r="I629" s="529"/>
      <c r="J629" s="529"/>
      <c r="K629" s="529"/>
      <c r="L629" s="529"/>
      <c r="M629" s="529"/>
      <c r="N629" s="529"/>
      <c r="O629" s="529"/>
      <c r="P629" s="529"/>
      <c r="Q629" s="529"/>
      <c r="R629" s="529"/>
      <c r="S629" s="529"/>
      <c r="T629" s="529"/>
    </row>
    <row r="630" spans="5:20" x14ac:dyDescent="0.35">
      <c r="E630" s="529"/>
      <c r="F630" s="529"/>
      <c r="G630" s="529"/>
      <c r="H630" s="529"/>
      <c r="I630" s="529"/>
      <c r="J630" s="529"/>
      <c r="K630" s="529"/>
      <c r="L630" s="529"/>
      <c r="M630" s="529"/>
      <c r="N630" s="529"/>
      <c r="O630" s="529"/>
      <c r="P630" s="529"/>
      <c r="Q630" s="529"/>
      <c r="R630" s="529"/>
      <c r="S630" s="529"/>
      <c r="T630" s="529"/>
    </row>
    <row r="631" spans="5:20" x14ac:dyDescent="0.35">
      <c r="E631" s="529"/>
      <c r="F631" s="529"/>
      <c r="G631" s="529"/>
      <c r="H631" s="529"/>
      <c r="I631" s="529"/>
      <c r="J631" s="529"/>
      <c r="K631" s="529"/>
      <c r="L631" s="529"/>
      <c r="M631" s="529"/>
      <c r="N631" s="529"/>
      <c r="O631" s="529"/>
      <c r="P631" s="529"/>
      <c r="Q631" s="529"/>
      <c r="R631" s="529"/>
      <c r="S631" s="529"/>
      <c r="T631" s="529"/>
    </row>
    <row r="632" spans="5:20" x14ac:dyDescent="0.35">
      <c r="E632" s="529"/>
      <c r="F632" s="529"/>
      <c r="G632" s="529"/>
      <c r="H632" s="529"/>
      <c r="I632" s="529"/>
      <c r="J632" s="529"/>
      <c r="K632" s="529"/>
      <c r="L632" s="529"/>
      <c r="M632" s="529"/>
      <c r="N632" s="529"/>
      <c r="O632" s="529"/>
      <c r="P632" s="529"/>
      <c r="Q632" s="529"/>
      <c r="R632" s="529"/>
      <c r="S632" s="529"/>
      <c r="T632" s="529"/>
    </row>
    <row r="633" spans="5:20" x14ac:dyDescent="0.35">
      <c r="E633" s="529"/>
      <c r="F633" s="529"/>
      <c r="G633" s="529"/>
      <c r="H633" s="529"/>
      <c r="I633" s="529"/>
      <c r="J633" s="529"/>
      <c r="K633" s="529"/>
      <c r="L633" s="529"/>
      <c r="M633" s="529"/>
      <c r="N633" s="529"/>
      <c r="O633" s="529"/>
      <c r="P633" s="529"/>
      <c r="Q633" s="529"/>
      <c r="R633" s="529"/>
      <c r="S633" s="529"/>
      <c r="T633" s="529"/>
    </row>
    <row r="634" spans="5:20" x14ac:dyDescent="0.35">
      <c r="E634" s="529"/>
      <c r="F634" s="529"/>
      <c r="G634" s="529"/>
      <c r="H634" s="529"/>
      <c r="I634" s="529"/>
      <c r="J634" s="529"/>
      <c r="K634" s="529"/>
      <c r="L634" s="529"/>
      <c r="M634" s="529"/>
      <c r="N634" s="529"/>
      <c r="O634" s="529"/>
      <c r="P634" s="529"/>
      <c r="Q634" s="529"/>
      <c r="R634" s="529"/>
      <c r="S634" s="529"/>
      <c r="T634" s="529"/>
    </row>
    <row r="635" spans="5:20" x14ac:dyDescent="0.35">
      <c r="E635" s="529"/>
      <c r="F635" s="529"/>
      <c r="G635" s="529"/>
      <c r="H635" s="529"/>
      <c r="I635" s="529"/>
      <c r="J635" s="529"/>
      <c r="K635" s="529"/>
      <c r="L635" s="529"/>
      <c r="M635" s="529"/>
      <c r="N635" s="529"/>
      <c r="O635" s="529"/>
      <c r="P635" s="529"/>
      <c r="Q635" s="529"/>
      <c r="R635" s="529"/>
      <c r="S635" s="529"/>
      <c r="T635" s="529"/>
    </row>
    <row r="636" spans="5:20" x14ac:dyDescent="0.35">
      <c r="E636" s="529"/>
      <c r="F636" s="529"/>
      <c r="G636" s="529"/>
      <c r="H636" s="529"/>
      <c r="I636" s="529"/>
      <c r="J636" s="529"/>
      <c r="K636" s="529"/>
      <c r="L636" s="529"/>
      <c r="M636" s="529"/>
      <c r="N636" s="529"/>
      <c r="O636" s="529"/>
      <c r="P636" s="529"/>
      <c r="Q636" s="529"/>
      <c r="R636" s="529"/>
      <c r="S636" s="529"/>
      <c r="T636" s="529"/>
    </row>
    <row r="637" spans="5:20" x14ac:dyDescent="0.35">
      <c r="E637" s="529"/>
      <c r="F637" s="529"/>
      <c r="G637" s="529"/>
      <c r="H637" s="529"/>
      <c r="I637" s="529"/>
      <c r="J637" s="529"/>
      <c r="K637" s="529"/>
      <c r="L637" s="529"/>
      <c r="M637" s="529"/>
      <c r="N637" s="529"/>
      <c r="O637" s="529"/>
      <c r="P637" s="529"/>
      <c r="Q637" s="529"/>
      <c r="R637" s="529"/>
      <c r="S637" s="529"/>
      <c r="T637" s="529"/>
    </row>
    <row r="638" spans="5:20" x14ac:dyDescent="0.35">
      <c r="E638" s="529"/>
      <c r="F638" s="529"/>
      <c r="G638" s="529"/>
      <c r="H638" s="529"/>
      <c r="I638" s="529"/>
      <c r="J638" s="529"/>
      <c r="K638" s="529"/>
      <c r="L638" s="529"/>
      <c r="M638" s="529"/>
      <c r="N638" s="529"/>
      <c r="O638" s="529"/>
      <c r="P638" s="529"/>
      <c r="Q638" s="529"/>
      <c r="R638" s="529"/>
      <c r="S638" s="529"/>
      <c r="T638" s="529"/>
    </row>
    <row r="639" spans="5:20" x14ac:dyDescent="0.35">
      <c r="E639" s="529"/>
      <c r="F639" s="529"/>
      <c r="G639" s="529"/>
      <c r="H639" s="529"/>
      <c r="I639" s="529"/>
      <c r="J639" s="529"/>
      <c r="K639" s="529"/>
      <c r="L639" s="529"/>
      <c r="M639" s="529"/>
      <c r="N639" s="529"/>
      <c r="O639" s="529"/>
      <c r="P639" s="529"/>
      <c r="Q639" s="529"/>
      <c r="R639" s="529"/>
      <c r="S639" s="529"/>
      <c r="T639" s="529"/>
    </row>
    <row r="640" spans="5:20" x14ac:dyDescent="0.35">
      <c r="E640" s="529"/>
      <c r="F640" s="529"/>
      <c r="G640" s="529"/>
      <c r="H640" s="529"/>
      <c r="I640" s="529"/>
      <c r="J640" s="529"/>
      <c r="K640" s="529"/>
      <c r="L640" s="529"/>
      <c r="M640" s="529"/>
      <c r="N640" s="529"/>
      <c r="O640" s="529"/>
      <c r="P640" s="529"/>
      <c r="Q640" s="529"/>
      <c r="R640" s="529"/>
      <c r="S640" s="529"/>
      <c r="T640" s="529"/>
    </row>
    <row r="641" spans="5:20" x14ac:dyDescent="0.35">
      <c r="E641" s="529"/>
      <c r="F641" s="529"/>
      <c r="G641" s="529"/>
      <c r="H641" s="529"/>
      <c r="I641" s="529"/>
      <c r="J641" s="529"/>
      <c r="K641" s="529"/>
      <c r="L641" s="529"/>
      <c r="M641" s="529"/>
      <c r="N641" s="529"/>
      <c r="O641" s="529"/>
      <c r="P641" s="529"/>
      <c r="Q641" s="529"/>
      <c r="R641" s="529"/>
      <c r="S641" s="529"/>
      <c r="T641" s="529"/>
    </row>
    <row r="642" spans="5:20" x14ac:dyDescent="0.35">
      <c r="E642" s="529"/>
      <c r="F642" s="529"/>
      <c r="G642" s="529"/>
      <c r="H642" s="529"/>
      <c r="I642" s="529"/>
      <c r="J642" s="529"/>
      <c r="K642" s="529"/>
      <c r="L642" s="529"/>
      <c r="M642" s="529"/>
      <c r="N642" s="529"/>
      <c r="O642" s="529"/>
      <c r="P642" s="529"/>
      <c r="Q642" s="529"/>
      <c r="R642" s="529"/>
      <c r="S642" s="529"/>
      <c r="T642" s="529"/>
    </row>
    <row r="643" spans="5:20" x14ac:dyDescent="0.35">
      <c r="E643" s="529"/>
      <c r="F643" s="529"/>
      <c r="G643" s="529"/>
      <c r="H643" s="529"/>
      <c r="I643" s="529"/>
      <c r="J643" s="529"/>
      <c r="K643" s="529"/>
      <c r="L643" s="529"/>
      <c r="M643" s="529"/>
      <c r="N643" s="529"/>
      <c r="O643" s="529"/>
      <c r="P643" s="529"/>
      <c r="Q643" s="529"/>
      <c r="R643" s="529"/>
      <c r="S643" s="529"/>
      <c r="T643" s="529"/>
    </row>
    <row r="644" spans="5:20" x14ac:dyDescent="0.35">
      <c r="E644" s="529"/>
      <c r="F644" s="529"/>
      <c r="G644" s="529"/>
      <c r="H644" s="529"/>
      <c r="I644" s="529"/>
      <c r="J644" s="529"/>
      <c r="K644" s="529"/>
      <c r="L644" s="529"/>
      <c r="M644" s="529"/>
      <c r="N644" s="529"/>
      <c r="O644" s="529"/>
      <c r="P644" s="529"/>
      <c r="Q644" s="529"/>
      <c r="R644" s="529"/>
      <c r="S644" s="529"/>
      <c r="T644" s="529"/>
    </row>
    <row r="645" spans="5:20" x14ac:dyDescent="0.35">
      <c r="E645" s="529"/>
      <c r="F645" s="529"/>
      <c r="G645" s="529"/>
      <c r="H645" s="529"/>
      <c r="I645" s="529"/>
      <c r="J645" s="529"/>
      <c r="K645" s="529"/>
      <c r="L645" s="529"/>
      <c r="M645" s="529"/>
      <c r="N645" s="529"/>
      <c r="O645" s="529"/>
      <c r="P645" s="529"/>
      <c r="Q645" s="529"/>
      <c r="R645" s="529"/>
      <c r="S645" s="529"/>
      <c r="T645" s="529"/>
    </row>
    <row r="646" spans="5:20" x14ac:dyDescent="0.35">
      <c r="E646" s="529"/>
      <c r="F646" s="529"/>
      <c r="G646" s="529"/>
      <c r="H646" s="529"/>
      <c r="I646" s="529"/>
      <c r="J646" s="529"/>
      <c r="K646" s="529"/>
      <c r="L646" s="529"/>
      <c r="M646" s="529"/>
      <c r="N646" s="529"/>
      <c r="O646" s="529"/>
      <c r="P646" s="529"/>
      <c r="Q646" s="529"/>
      <c r="R646" s="529"/>
      <c r="S646" s="529"/>
      <c r="T646" s="529"/>
    </row>
    <row r="647" spans="5:20" x14ac:dyDescent="0.35">
      <c r="E647" s="529"/>
      <c r="F647" s="529"/>
      <c r="G647" s="529"/>
      <c r="H647" s="529"/>
      <c r="I647" s="529"/>
      <c r="J647" s="529"/>
      <c r="K647" s="529"/>
      <c r="L647" s="529"/>
      <c r="M647" s="529"/>
      <c r="N647" s="529"/>
      <c r="O647" s="529"/>
      <c r="P647" s="529"/>
      <c r="Q647" s="529"/>
      <c r="R647" s="529"/>
      <c r="S647" s="529"/>
      <c r="T647" s="529"/>
    </row>
    <row r="648" spans="5:20" x14ac:dyDescent="0.35">
      <c r="E648" s="529"/>
      <c r="F648" s="529"/>
      <c r="G648" s="529"/>
      <c r="H648" s="529"/>
      <c r="I648" s="529"/>
      <c r="J648" s="529"/>
      <c r="K648" s="529"/>
      <c r="L648" s="529"/>
      <c r="M648" s="529"/>
      <c r="N648" s="529"/>
      <c r="O648" s="529"/>
      <c r="P648" s="529"/>
      <c r="Q648" s="529"/>
      <c r="R648" s="529"/>
      <c r="S648" s="529"/>
      <c r="T648" s="529"/>
    </row>
    <row r="649" spans="5:20" x14ac:dyDescent="0.35">
      <c r="E649" s="529"/>
      <c r="F649" s="529"/>
      <c r="G649" s="529"/>
      <c r="H649" s="529"/>
      <c r="I649" s="529"/>
      <c r="J649" s="529"/>
      <c r="K649" s="529"/>
      <c r="L649" s="529"/>
      <c r="M649" s="529"/>
      <c r="N649" s="529"/>
      <c r="O649" s="529"/>
      <c r="P649" s="529"/>
      <c r="Q649" s="529"/>
      <c r="R649" s="529"/>
      <c r="S649" s="529"/>
      <c r="T649" s="529"/>
    </row>
    <row r="650" spans="5:20" x14ac:dyDescent="0.35">
      <c r="E650" s="529"/>
      <c r="F650" s="529"/>
      <c r="G650" s="529"/>
      <c r="H650" s="529"/>
      <c r="I650" s="529"/>
      <c r="J650" s="529"/>
      <c r="K650" s="529"/>
      <c r="L650" s="529"/>
      <c r="M650" s="529"/>
      <c r="N650" s="529"/>
      <c r="O650" s="529"/>
      <c r="P650" s="529"/>
      <c r="Q650" s="529"/>
      <c r="R650" s="529"/>
      <c r="S650" s="529"/>
      <c r="T650" s="529"/>
    </row>
    <row r="651" spans="5:20" x14ac:dyDescent="0.35">
      <c r="E651" s="529"/>
      <c r="F651" s="529"/>
      <c r="G651" s="529"/>
      <c r="H651" s="529"/>
      <c r="I651" s="529"/>
      <c r="J651" s="529"/>
      <c r="K651" s="529"/>
      <c r="L651" s="529"/>
      <c r="M651" s="529"/>
      <c r="N651" s="529"/>
      <c r="O651" s="529"/>
      <c r="P651" s="529"/>
      <c r="Q651" s="529"/>
      <c r="R651" s="529"/>
      <c r="S651" s="529"/>
      <c r="T651" s="529"/>
    </row>
    <row r="652" spans="5:20" x14ac:dyDescent="0.35">
      <c r="E652" s="529"/>
      <c r="F652" s="529"/>
      <c r="G652" s="529"/>
      <c r="H652" s="529"/>
      <c r="I652" s="529"/>
      <c r="J652" s="529"/>
      <c r="K652" s="529"/>
      <c r="L652" s="529"/>
      <c r="M652" s="529"/>
      <c r="N652" s="529"/>
      <c r="O652" s="529"/>
      <c r="P652" s="529"/>
      <c r="Q652" s="529"/>
      <c r="R652" s="529"/>
      <c r="S652" s="529"/>
      <c r="T652" s="529"/>
    </row>
    <row r="653" spans="5:20" x14ac:dyDescent="0.35">
      <c r="E653" s="529"/>
      <c r="F653" s="529"/>
      <c r="G653" s="529"/>
      <c r="H653" s="529"/>
      <c r="I653" s="529"/>
      <c r="J653" s="529"/>
      <c r="K653" s="529"/>
      <c r="L653" s="529"/>
      <c r="M653" s="529"/>
      <c r="N653" s="529"/>
      <c r="O653" s="529"/>
      <c r="P653" s="529"/>
      <c r="Q653" s="529"/>
      <c r="R653" s="529"/>
      <c r="S653" s="529"/>
      <c r="T653" s="529"/>
    </row>
    <row r="654" spans="5:20" x14ac:dyDescent="0.35">
      <c r="E654" s="529"/>
      <c r="F654" s="529"/>
      <c r="G654" s="529"/>
      <c r="H654" s="529"/>
      <c r="I654" s="529"/>
      <c r="J654" s="529"/>
      <c r="K654" s="529"/>
      <c r="L654" s="529"/>
      <c r="M654" s="529"/>
      <c r="N654" s="529"/>
      <c r="O654" s="529"/>
      <c r="P654" s="529"/>
      <c r="Q654" s="529"/>
      <c r="R654" s="529"/>
      <c r="S654" s="529"/>
      <c r="T654" s="529"/>
    </row>
    <row r="655" spans="5:20" x14ac:dyDescent="0.35">
      <c r="E655" s="529"/>
      <c r="F655" s="529"/>
      <c r="G655" s="529"/>
      <c r="H655" s="529"/>
      <c r="I655" s="529"/>
      <c r="J655" s="529"/>
      <c r="K655" s="529"/>
      <c r="L655" s="529"/>
      <c r="M655" s="529"/>
      <c r="N655" s="529"/>
      <c r="O655" s="529"/>
      <c r="P655" s="529"/>
      <c r="Q655" s="529"/>
      <c r="R655" s="529"/>
      <c r="S655" s="529"/>
      <c r="T655" s="529"/>
    </row>
    <row r="656" spans="5:20" x14ac:dyDescent="0.35">
      <c r="E656" s="529"/>
      <c r="F656" s="529"/>
      <c r="G656" s="529"/>
      <c r="H656" s="529"/>
      <c r="I656" s="529"/>
      <c r="J656" s="529"/>
      <c r="K656" s="529"/>
      <c r="L656" s="529"/>
      <c r="M656" s="529"/>
      <c r="N656" s="529"/>
      <c r="O656" s="529"/>
      <c r="P656" s="529"/>
      <c r="Q656" s="529"/>
      <c r="R656" s="529"/>
      <c r="S656" s="529"/>
      <c r="T656" s="529"/>
    </row>
    <row r="657" spans="5:20" x14ac:dyDescent="0.35">
      <c r="E657" s="529"/>
      <c r="F657" s="529"/>
      <c r="G657" s="529"/>
      <c r="H657" s="529"/>
      <c r="I657" s="529"/>
      <c r="J657" s="529"/>
      <c r="K657" s="529"/>
      <c r="L657" s="529"/>
      <c r="M657" s="529"/>
      <c r="N657" s="529"/>
      <c r="O657" s="529"/>
      <c r="P657" s="529"/>
      <c r="Q657" s="529"/>
      <c r="R657" s="529"/>
      <c r="S657" s="529"/>
      <c r="T657" s="529"/>
    </row>
    <row r="658" spans="5:20" x14ac:dyDescent="0.35">
      <c r="E658" s="529"/>
      <c r="F658" s="529"/>
      <c r="G658" s="529"/>
      <c r="H658" s="529"/>
      <c r="I658" s="529"/>
      <c r="J658" s="529"/>
      <c r="K658" s="529"/>
      <c r="L658" s="529"/>
      <c r="M658" s="529"/>
      <c r="N658" s="529"/>
      <c r="O658" s="529"/>
      <c r="P658" s="529"/>
      <c r="Q658" s="529"/>
      <c r="R658" s="529"/>
      <c r="S658" s="529"/>
      <c r="T658" s="529"/>
    </row>
    <row r="659" spans="5:20" x14ac:dyDescent="0.35">
      <c r="E659" s="529"/>
      <c r="F659" s="529"/>
      <c r="G659" s="529"/>
      <c r="H659" s="529"/>
      <c r="I659" s="529"/>
      <c r="J659" s="529"/>
      <c r="K659" s="529"/>
      <c r="L659" s="529"/>
      <c r="M659" s="529"/>
      <c r="N659" s="529"/>
      <c r="O659" s="529"/>
      <c r="P659" s="529"/>
      <c r="Q659" s="529"/>
      <c r="R659" s="529"/>
      <c r="S659" s="529"/>
      <c r="T659" s="529"/>
    </row>
    <row r="660" spans="5:20" x14ac:dyDescent="0.35">
      <c r="E660" s="529"/>
      <c r="F660" s="529"/>
      <c r="G660" s="529"/>
      <c r="H660" s="529"/>
      <c r="I660" s="529"/>
      <c r="J660" s="529"/>
      <c r="K660" s="529"/>
      <c r="L660" s="529"/>
      <c r="M660" s="529"/>
      <c r="N660" s="529"/>
      <c r="O660" s="529"/>
      <c r="P660" s="529"/>
      <c r="Q660" s="529"/>
      <c r="R660" s="529"/>
      <c r="S660" s="529"/>
      <c r="T660" s="529"/>
    </row>
    <row r="661" spans="5:20" x14ac:dyDescent="0.35">
      <c r="E661" s="529"/>
      <c r="F661" s="529"/>
      <c r="G661" s="529"/>
      <c r="H661" s="529"/>
      <c r="I661" s="529"/>
      <c r="J661" s="529"/>
      <c r="K661" s="529"/>
      <c r="L661" s="529"/>
      <c r="M661" s="529"/>
      <c r="N661" s="529"/>
      <c r="O661" s="529"/>
      <c r="P661" s="529"/>
      <c r="Q661" s="529"/>
      <c r="R661" s="529"/>
      <c r="S661" s="529"/>
      <c r="T661" s="529"/>
    </row>
    <row r="662" spans="5:20" x14ac:dyDescent="0.35">
      <c r="E662" s="529"/>
      <c r="F662" s="529"/>
      <c r="G662" s="529"/>
      <c r="H662" s="529"/>
      <c r="I662" s="529"/>
      <c r="J662" s="529"/>
      <c r="K662" s="529"/>
      <c r="L662" s="529"/>
      <c r="M662" s="529"/>
      <c r="N662" s="529"/>
      <c r="O662" s="529"/>
      <c r="P662" s="529"/>
      <c r="Q662" s="529"/>
      <c r="R662" s="529"/>
      <c r="S662" s="529"/>
      <c r="T662" s="529"/>
    </row>
    <row r="663" spans="5:20" x14ac:dyDescent="0.35">
      <c r="E663" s="529"/>
      <c r="F663" s="529"/>
      <c r="G663" s="529"/>
      <c r="H663" s="529"/>
      <c r="I663" s="529"/>
      <c r="J663" s="529"/>
      <c r="K663" s="529"/>
      <c r="L663" s="529"/>
      <c r="M663" s="529"/>
      <c r="N663" s="529"/>
      <c r="O663" s="529"/>
      <c r="P663" s="529"/>
      <c r="Q663" s="529"/>
      <c r="R663" s="529"/>
      <c r="S663" s="529"/>
      <c r="T663" s="529"/>
    </row>
    <row r="664" spans="5:20" x14ac:dyDescent="0.35">
      <c r="E664" s="529"/>
      <c r="F664" s="529"/>
      <c r="G664" s="529"/>
      <c r="H664" s="529"/>
      <c r="I664" s="529"/>
      <c r="J664" s="529"/>
      <c r="K664" s="529"/>
      <c r="L664" s="529"/>
      <c r="M664" s="529"/>
      <c r="N664" s="529"/>
      <c r="O664" s="529"/>
      <c r="P664" s="529"/>
      <c r="Q664" s="529"/>
      <c r="R664" s="529"/>
      <c r="S664" s="529"/>
      <c r="T664" s="529"/>
    </row>
    <row r="665" spans="5:20" x14ac:dyDescent="0.35">
      <c r="E665" s="529"/>
      <c r="F665" s="529"/>
      <c r="G665" s="529"/>
      <c r="H665" s="529"/>
      <c r="I665" s="529"/>
      <c r="J665" s="529"/>
      <c r="K665" s="529"/>
      <c r="L665" s="529"/>
      <c r="M665" s="529"/>
      <c r="N665" s="529"/>
      <c r="O665" s="529"/>
      <c r="P665" s="529"/>
      <c r="Q665" s="529"/>
      <c r="R665" s="529"/>
      <c r="S665" s="529"/>
      <c r="T665" s="529"/>
    </row>
    <row r="666" spans="5:20" x14ac:dyDescent="0.35">
      <c r="E666" s="529"/>
      <c r="F666" s="529"/>
      <c r="G666" s="529"/>
      <c r="H666" s="529"/>
      <c r="I666" s="529"/>
      <c r="J666" s="529"/>
      <c r="K666" s="529"/>
      <c r="L666" s="529"/>
      <c r="M666" s="529"/>
      <c r="N666" s="529"/>
      <c r="O666" s="529"/>
      <c r="P666" s="529"/>
      <c r="Q666" s="529"/>
      <c r="R666" s="529"/>
      <c r="S666" s="529"/>
      <c r="T666" s="529"/>
    </row>
    <row r="667" spans="5:20" x14ac:dyDescent="0.35">
      <c r="E667" s="529"/>
      <c r="F667" s="529"/>
      <c r="G667" s="529"/>
      <c r="H667" s="529"/>
      <c r="I667" s="529"/>
      <c r="J667" s="529"/>
      <c r="K667" s="529"/>
      <c r="L667" s="529"/>
      <c r="M667" s="529"/>
      <c r="N667" s="529"/>
      <c r="O667" s="529"/>
      <c r="P667" s="529"/>
      <c r="Q667" s="529"/>
      <c r="R667" s="529"/>
      <c r="S667" s="529"/>
      <c r="T667" s="529"/>
    </row>
    <row r="668" spans="5:20" x14ac:dyDescent="0.35">
      <c r="E668" s="529"/>
      <c r="F668" s="529"/>
      <c r="G668" s="529"/>
      <c r="H668" s="529"/>
      <c r="I668" s="529"/>
      <c r="J668" s="529"/>
      <c r="K668" s="529"/>
      <c r="L668" s="529"/>
      <c r="M668" s="529"/>
      <c r="N668" s="529"/>
      <c r="O668" s="529"/>
      <c r="P668" s="529"/>
      <c r="Q668" s="529"/>
      <c r="R668" s="529"/>
      <c r="S668" s="529"/>
      <c r="T668" s="529"/>
    </row>
    <row r="669" spans="5:20" x14ac:dyDescent="0.35">
      <c r="E669" s="529"/>
      <c r="F669" s="529"/>
      <c r="G669" s="529"/>
      <c r="H669" s="529"/>
      <c r="I669" s="529"/>
      <c r="J669" s="529"/>
      <c r="K669" s="529"/>
      <c r="L669" s="529"/>
      <c r="M669" s="529"/>
      <c r="N669" s="529"/>
      <c r="O669" s="529"/>
      <c r="P669" s="529"/>
      <c r="Q669" s="529"/>
      <c r="R669" s="529"/>
      <c r="S669" s="529"/>
      <c r="T669" s="529"/>
    </row>
    <row r="670" spans="5:20" x14ac:dyDescent="0.35">
      <c r="E670" s="529"/>
      <c r="F670" s="529"/>
      <c r="G670" s="529"/>
      <c r="H670" s="529"/>
      <c r="I670" s="529"/>
      <c r="J670" s="529"/>
      <c r="K670" s="529"/>
      <c r="L670" s="529"/>
      <c r="M670" s="529"/>
      <c r="N670" s="529"/>
      <c r="O670" s="529"/>
      <c r="P670" s="529"/>
      <c r="Q670" s="529"/>
      <c r="R670" s="529"/>
      <c r="S670" s="529"/>
      <c r="T670" s="529"/>
    </row>
    <row r="671" spans="5:20" x14ac:dyDescent="0.35">
      <c r="E671" s="529"/>
      <c r="F671" s="529"/>
      <c r="G671" s="529"/>
      <c r="H671" s="529"/>
      <c r="I671" s="529"/>
      <c r="J671" s="529"/>
      <c r="K671" s="529"/>
      <c r="L671" s="529"/>
      <c r="M671" s="529"/>
      <c r="N671" s="529"/>
      <c r="O671" s="529"/>
      <c r="P671" s="529"/>
      <c r="Q671" s="529"/>
      <c r="R671" s="529"/>
      <c r="S671" s="529"/>
      <c r="T671" s="529"/>
    </row>
    <row r="672" spans="5:20" x14ac:dyDescent="0.35">
      <c r="E672" s="529"/>
      <c r="F672" s="529"/>
      <c r="G672" s="529"/>
      <c r="H672" s="529"/>
      <c r="I672" s="529"/>
      <c r="J672" s="529"/>
      <c r="K672" s="529"/>
      <c r="L672" s="529"/>
      <c r="M672" s="529"/>
      <c r="N672" s="529"/>
      <c r="O672" s="529"/>
      <c r="P672" s="529"/>
      <c r="Q672" s="529"/>
      <c r="R672" s="529"/>
      <c r="S672" s="529"/>
      <c r="T672" s="529"/>
    </row>
    <row r="673" spans="5:20" x14ac:dyDescent="0.35">
      <c r="E673" s="529"/>
      <c r="F673" s="529"/>
      <c r="G673" s="529"/>
      <c r="H673" s="529"/>
      <c r="I673" s="529"/>
      <c r="J673" s="529"/>
      <c r="K673" s="529"/>
      <c r="L673" s="529"/>
      <c r="M673" s="529"/>
      <c r="N673" s="529"/>
      <c r="O673" s="529"/>
      <c r="P673" s="529"/>
      <c r="Q673" s="529"/>
      <c r="R673" s="529"/>
      <c r="S673" s="529"/>
      <c r="T673" s="529"/>
    </row>
    <row r="674" spans="5:20" x14ac:dyDescent="0.35">
      <c r="E674" s="529"/>
      <c r="F674" s="529"/>
      <c r="G674" s="529"/>
      <c r="H674" s="529"/>
      <c r="I674" s="529"/>
      <c r="J674" s="529"/>
      <c r="K674" s="529"/>
      <c r="L674" s="529"/>
      <c r="M674" s="529"/>
      <c r="N674" s="529"/>
      <c r="O674" s="529"/>
      <c r="P674" s="529"/>
      <c r="Q674" s="529"/>
      <c r="R674" s="529"/>
      <c r="S674" s="529"/>
      <c r="T674" s="529"/>
    </row>
    <row r="675" spans="5:20" x14ac:dyDescent="0.35">
      <c r="E675" s="529"/>
      <c r="F675" s="529"/>
      <c r="G675" s="529"/>
      <c r="H675" s="529"/>
      <c r="I675" s="529"/>
      <c r="J675" s="529"/>
      <c r="K675" s="529"/>
      <c r="L675" s="529"/>
      <c r="M675" s="529"/>
      <c r="N675" s="529"/>
      <c r="O675" s="529"/>
      <c r="P675" s="529"/>
      <c r="Q675" s="529"/>
      <c r="R675" s="529"/>
      <c r="S675" s="529"/>
      <c r="T675" s="529"/>
    </row>
    <row r="676" spans="5:20" x14ac:dyDescent="0.35">
      <c r="E676" s="529"/>
      <c r="F676" s="529"/>
      <c r="G676" s="529"/>
      <c r="H676" s="529"/>
      <c r="I676" s="529"/>
      <c r="J676" s="529"/>
      <c r="K676" s="529"/>
      <c r="L676" s="529"/>
      <c r="M676" s="529"/>
      <c r="N676" s="529"/>
      <c r="O676" s="529"/>
      <c r="P676" s="529"/>
      <c r="Q676" s="529"/>
      <c r="R676" s="529"/>
      <c r="S676" s="529"/>
      <c r="T676" s="529"/>
    </row>
    <row r="677" spans="5:20" x14ac:dyDescent="0.35">
      <c r="E677" s="529"/>
      <c r="F677" s="529"/>
      <c r="G677" s="529"/>
      <c r="H677" s="529"/>
      <c r="I677" s="529"/>
      <c r="J677" s="529"/>
      <c r="K677" s="529"/>
      <c r="L677" s="529"/>
      <c r="M677" s="529"/>
      <c r="N677" s="529"/>
      <c r="O677" s="529"/>
      <c r="P677" s="529"/>
      <c r="Q677" s="529"/>
      <c r="R677" s="529"/>
      <c r="S677" s="529"/>
      <c r="T677" s="529"/>
    </row>
    <row r="678" spans="5:20" x14ac:dyDescent="0.35">
      <c r="E678" s="529"/>
      <c r="F678" s="529"/>
      <c r="G678" s="529"/>
      <c r="H678" s="529"/>
      <c r="I678" s="529"/>
      <c r="J678" s="529"/>
      <c r="K678" s="529"/>
      <c r="L678" s="529"/>
      <c r="M678" s="529"/>
      <c r="N678" s="529"/>
      <c r="O678" s="529"/>
      <c r="P678" s="529"/>
      <c r="Q678" s="529"/>
      <c r="R678" s="529"/>
      <c r="S678" s="529"/>
      <c r="T678" s="529"/>
    </row>
    <row r="679" spans="5:20" x14ac:dyDescent="0.35">
      <c r="E679" s="529"/>
      <c r="F679" s="529"/>
      <c r="G679" s="529"/>
      <c r="H679" s="529"/>
      <c r="I679" s="529"/>
      <c r="J679" s="529"/>
      <c r="K679" s="529"/>
      <c r="L679" s="529"/>
      <c r="M679" s="529"/>
      <c r="N679" s="529"/>
      <c r="O679" s="529"/>
      <c r="P679" s="529"/>
      <c r="Q679" s="529"/>
      <c r="R679" s="529"/>
      <c r="S679" s="529"/>
      <c r="T679" s="529"/>
    </row>
    <row r="680" spans="5:20" x14ac:dyDescent="0.35">
      <c r="E680" s="529"/>
      <c r="F680" s="529"/>
      <c r="G680" s="529"/>
      <c r="H680" s="529"/>
      <c r="I680" s="529"/>
      <c r="J680" s="529"/>
      <c r="K680" s="529"/>
      <c r="L680" s="529"/>
      <c r="M680" s="529"/>
      <c r="N680" s="529"/>
      <c r="O680" s="529"/>
      <c r="P680" s="529"/>
      <c r="Q680" s="529"/>
      <c r="R680" s="529"/>
      <c r="S680" s="529"/>
      <c r="T680" s="529"/>
    </row>
    <row r="681" spans="5:20" x14ac:dyDescent="0.35">
      <c r="E681" s="529"/>
      <c r="F681" s="529"/>
      <c r="G681" s="529"/>
      <c r="H681" s="529"/>
      <c r="I681" s="529"/>
      <c r="J681" s="529"/>
      <c r="K681" s="529"/>
      <c r="L681" s="529"/>
      <c r="M681" s="529"/>
      <c r="N681" s="529"/>
      <c r="O681" s="529"/>
      <c r="P681" s="529"/>
      <c r="Q681" s="529"/>
      <c r="R681" s="529"/>
      <c r="S681" s="529"/>
      <c r="T681" s="529"/>
    </row>
    <row r="682" spans="5:20" x14ac:dyDescent="0.35">
      <c r="E682" s="529"/>
      <c r="F682" s="529"/>
      <c r="G682" s="529"/>
      <c r="H682" s="529"/>
      <c r="I682" s="529"/>
      <c r="J682" s="529"/>
      <c r="K682" s="529"/>
      <c r="L682" s="529"/>
      <c r="M682" s="529"/>
      <c r="N682" s="529"/>
      <c r="O682" s="529"/>
      <c r="P682" s="529"/>
      <c r="Q682" s="529"/>
      <c r="R682" s="529"/>
      <c r="S682" s="529"/>
      <c r="T682" s="529"/>
    </row>
    <row r="683" spans="5:20" x14ac:dyDescent="0.35">
      <c r="E683" s="529"/>
      <c r="F683" s="529"/>
      <c r="G683" s="529"/>
      <c r="H683" s="529"/>
      <c r="I683" s="529"/>
      <c r="J683" s="529"/>
      <c r="K683" s="529"/>
      <c r="L683" s="529"/>
      <c r="M683" s="529"/>
      <c r="N683" s="529"/>
      <c r="O683" s="529"/>
      <c r="P683" s="529"/>
      <c r="Q683" s="529"/>
      <c r="R683" s="529"/>
      <c r="S683" s="529"/>
      <c r="T683" s="529"/>
    </row>
    <row r="684" spans="5:20" x14ac:dyDescent="0.35">
      <c r="E684" s="529"/>
      <c r="F684" s="529"/>
      <c r="G684" s="529"/>
      <c r="H684" s="529"/>
      <c r="I684" s="529"/>
      <c r="J684" s="529"/>
      <c r="K684" s="529"/>
      <c r="L684" s="529"/>
      <c r="M684" s="529"/>
      <c r="N684" s="529"/>
      <c r="O684" s="529"/>
      <c r="P684" s="529"/>
      <c r="Q684" s="529"/>
      <c r="R684" s="529"/>
      <c r="S684" s="529"/>
      <c r="T684" s="529"/>
    </row>
    <row r="685" spans="5:20" x14ac:dyDescent="0.35">
      <c r="E685" s="529"/>
      <c r="F685" s="529"/>
      <c r="G685" s="529"/>
      <c r="H685" s="529"/>
      <c r="I685" s="529"/>
      <c r="J685" s="529"/>
      <c r="K685" s="529"/>
      <c r="L685" s="529"/>
      <c r="M685" s="529"/>
      <c r="N685" s="529"/>
      <c r="O685" s="529"/>
      <c r="P685" s="529"/>
      <c r="Q685" s="529"/>
      <c r="R685" s="529"/>
      <c r="S685" s="529"/>
      <c r="T685" s="529"/>
    </row>
    <row r="686" spans="5:20" x14ac:dyDescent="0.35">
      <c r="E686" s="529"/>
      <c r="F686" s="529"/>
      <c r="G686" s="529"/>
      <c r="H686" s="529"/>
      <c r="I686" s="529"/>
      <c r="J686" s="529"/>
      <c r="K686" s="529"/>
      <c r="L686" s="529"/>
      <c r="M686" s="529"/>
      <c r="N686" s="529"/>
      <c r="O686" s="529"/>
      <c r="P686" s="529"/>
      <c r="Q686" s="529"/>
      <c r="R686" s="529"/>
      <c r="S686" s="529"/>
      <c r="T686" s="529"/>
    </row>
    <row r="687" spans="5:20" x14ac:dyDescent="0.35">
      <c r="E687" s="529"/>
      <c r="F687" s="529"/>
      <c r="G687" s="529"/>
      <c r="H687" s="529"/>
      <c r="I687" s="529"/>
      <c r="J687" s="529"/>
      <c r="K687" s="529"/>
      <c r="L687" s="529"/>
      <c r="M687" s="529"/>
      <c r="N687" s="529"/>
      <c r="O687" s="529"/>
      <c r="P687" s="529"/>
      <c r="Q687" s="529"/>
      <c r="R687" s="529"/>
      <c r="S687" s="529"/>
      <c r="T687" s="529"/>
    </row>
    <row r="688" spans="5:20" x14ac:dyDescent="0.35">
      <c r="E688" s="529"/>
      <c r="F688" s="529"/>
      <c r="G688" s="529"/>
      <c r="H688" s="529"/>
      <c r="I688" s="529"/>
      <c r="J688" s="529"/>
      <c r="K688" s="529"/>
      <c r="L688" s="529"/>
      <c r="M688" s="529"/>
      <c r="N688" s="529"/>
      <c r="O688" s="529"/>
      <c r="P688" s="529"/>
      <c r="Q688" s="529"/>
      <c r="R688" s="529"/>
      <c r="S688" s="529"/>
      <c r="T688" s="529"/>
    </row>
    <row r="689" spans="5:20" x14ac:dyDescent="0.35">
      <c r="E689" s="529"/>
      <c r="F689" s="529"/>
      <c r="G689" s="529"/>
      <c r="H689" s="529"/>
      <c r="I689" s="529"/>
      <c r="J689" s="529"/>
      <c r="K689" s="529"/>
      <c r="L689" s="529"/>
      <c r="M689" s="529"/>
      <c r="N689" s="529"/>
      <c r="O689" s="529"/>
      <c r="P689" s="529"/>
      <c r="Q689" s="529"/>
      <c r="R689" s="529"/>
      <c r="S689" s="529"/>
      <c r="T689" s="529"/>
    </row>
    <row r="690" spans="5:20" x14ac:dyDescent="0.35">
      <c r="E690" s="529"/>
      <c r="F690" s="529"/>
      <c r="G690" s="529"/>
      <c r="H690" s="529"/>
      <c r="I690" s="529"/>
      <c r="J690" s="529"/>
      <c r="K690" s="529"/>
      <c r="L690" s="529"/>
      <c r="M690" s="529"/>
      <c r="N690" s="529"/>
      <c r="O690" s="529"/>
      <c r="P690" s="529"/>
      <c r="Q690" s="529"/>
      <c r="R690" s="529"/>
      <c r="S690" s="529"/>
      <c r="T690" s="529"/>
    </row>
    <row r="691" spans="5:20" x14ac:dyDescent="0.35">
      <c r="E691" s="529"/>
      <c r="F691" s="529"/>
      <c r="G691" s="529"/>
      <c r="H691" s="529"/>
      <c r="I691" s="529"/>
      <c r="J691" s="529"/>
      <c r="K691" s="529"/>
      <c r="L691" s="529"/>
      <c r="M691" s="529"/>
      <c r="N691" s="529"/>
      <c r="O691" s="529"/>
      <c r="P691" s="529"/>
      <c r="Q691" s="529"/>
      <c r="R691" s="529"/>
      <c r="S691" s="529"/>
      <c r="T691" s="529"/>
    </row>
    <row r="692" spans="5:20" x14ac:dyDescent="0.35">
      <c r="E692" s="529"/>
      <c r="F692" s="529"/>
      <c r="G692" s="529"/>
      <c r="H692" s="529"/>
      <c r="I692" s="529"/>
      <c r="J692" s="529"/>
      <c r="K692" s="529"/>
      <c r="L692" s="529"/>
      <c r="M692" s="529"/>
      <c r="N692" s="529"/>
      <c r="O692" s="529"/>
      <c r="P692" s="529"/>
      <c r="Q692" s="529"/>
      <c r="R692" s="529"/>
      <c r="S692" s="529"/>
      <c r="T692" s="529"/>
    </row>
    <row r="693" spans="5:20" x14ac:dyDescent="0.35">
      <c r="E693" s="529"/>
      <c r="F693" s="529"/>
      <c r="G693" s="529"/>
      <c r="H693" s="529"/>
      <c r="I693" s="529"/>
      <c r="J693" s="529"/>
      <c r="K693" s="529"/>
      <c r="L693" s="529"/>
      <c r="M693" s="529"/>
      <c r="N693" s="529"/>
      <c r="O693" s="529"/>
      <c r="P693" s="529"/>
      <c r="Q693" s="529"/>
      <c r="R693" s="529"/>
      <c r="S693" s="529"/>
      <c r="T693" s="529"/>
    </row>
    <row r="694" spans="5:20" x14ac:dyDescent="0.35">
      <c r="E694" s="529"/>
      <c r="F694" s="529"/>
      <c r="G694" s="529"/>
      <c r="H694" s="529"/>
      <c r="I694" s="529"/>
      <c r="J694" s="529"/>
      <c r="K694" s="529"/>
      <c r="L694" s="529"/>
      <c r="M694" s="529"/>
      <c r="N694" s="529"/>
      <c r="O694" s="529"/>
      <c r="P694" s="529"/>
      <c r="Q694" s="529"/>
      <c r="R694" s="529"/>
      <c r="S694" s="529"/>
      <c r="T694" s="529"/>
    </row>
    <row r="695" spans="5:20" x14ac:dyDescent="0.35">
      <c r="E695" s="529"/>
      <c r="F695" s="529"/>
      <c r="G695" s="529"/>
      <c r="H695" s="529"/>
      <c r="I695" s="529"/>
      <c r="J695" s="529"/>
      <c r="K695" s="529"/>
      <c r="L695" s="529"/>
      <c r="M695" s="529"/>
      <c r="N695" s="529"/>
      <c r="O695" s="529"/>
      <c r="P695" s="529"/>
      <c r="Q695" s="529"/>
      <c r="R695" s="529"/>
      <c r="S695" s="529"/>
      <c r="T695" s="529"/>
    </row>
    <row r="696" spans="5:20" x14ac:dyDescent="0.35">
      <c r="E696" s="529"/>
      <c r="F696" s="529"/>
      <c r="G696" s="529"/>
      <c r="H696" s="529"/>
      <c r="I696" s="529"/>
      <c r="J696" s="529"/>
      <c r="K696" s="529"/>
      <c r="L696" s="529"/>
      <c r="M696" s="529"/>
      <c r="N696" s="529"/>
      <c r="O696" s="529"/>
      <c r="P696" s="529"/>
      <c r="Q696" s="529"/>
      <c r="R696" s="529"/>
      <c r="S696" s="529"/>
      <c r="T696" s="529"/>
    </row>
    <row r="697" spans="5:20" x14ac:dyDescent="0.35">
      <c r="E697" s="529"/>
      <c r="F697" s="529"/>
      <c r="G697" s="529"/>
      <c r="H697" s="529"/>
      <c r="I697" s="529"/>
      <c r="J697" s="529"/>
      <c r="K697" s="529"/>
      <c r="L697" s="529"/>
      <c r="M697" s="529"/>
      <c r="N697" s="529"/>
      <c r="O697" s="529"/>
      <c r="P697" s="529"/>
      <c r="Q697" s="529"/>
      <c r="R697" s="529"/>
      <c r="S697" s="529"/>
      <c r="T697" s="529"/>
    </row>
    <row r="698" spans="5:20" x14ac:dyDescent="0.35">
      <c r="E698" s="529"/>
      <c r="F698" s="529"/>
      <c r="G698" s="529"/>
      <c r="H698" s="529"/>
      <c r="I698" s="529"/>
      <c r="J698" s="529"/>
      <c r="K698" s="529"/>
      <c r="L698" s="529"/>
      <c r="M698" s="529"/>
      <c r="N698" s="529"/>
      <c r="O698" s="529"/>
      <c r="P698" s="529"/>
      <c r="Q698" s="529"/>
      <c r="R698" s="529"/>
      <c r="S698" s="529"/>
      <c r="T698" s="529"/>
    </row>
    <row r="699" spans="5:20" x14ac:dyDescent="0.35">
      <c r="E699" s="529"/>
      <c r="F699" s="529"/>
      <c r="G699" s="529"/>
      <c r="H699" s="529"/>
      <c r="I699" s="529"/>
      <c r="J699" s="529"/>
      <c r="K699" s="529"/>
      <c r="L699" s="529"/>
      <c r="M699" s="529"/>
      <c r="N699" s="529"/>
      <c r="O699" s="529"/>
      <c r="P699" s="529"/>
      <c r="Q699" s="529"/>
      <c r="R699" s="529"/>
      <c r="S699" s="529"/>
      <c r="T699" s="529"/>
    </row>
    <row r="700" spans="5:20" x14ac:dyDescent="0.35">
      <c r="E700" s="529"/>
      <c r="F700" s="529"/>
      <c r="G700" s="529"/>
      <c r="H700" s="529"/>
      <c r="I700" s="529"/>
      <c r="J700" s="529"/>
      <c r="K700" s="529"/>
      <c r="L700" s="529"/>
      <c r="M700" s="529"/>
      <c r="N700" s="529"/>
      <c r="O700" s="529"/>
      <c r="P700" s="529"/>
      <c r="Q700" s="529"/>
      <c r="R700" s="529"/>
      <c r="S700" s="529"/>
      <c r="T700" s="529"/>
    </row>
    <row r="701" spans="5:20" x14ac:dyDescent="0.35">
      <c r="E701" s="529"/>
      <c r="F701" s="529"/>
      <c r="G701" s="529"/>
      <c r="H701" s="529"/>
      <c r="I701" s="529"/>
      <c r="J701" s="529"/>
      <c r="K701" s="529"/>
      <c r="L701" s="529"/>
      <c r="M701" s="529"/>
      <c r="N701" s="529"/>
      <c r="O701" s="529"/>
      <c r="P701" s="529"/>
      <c r="Q701" s="529"/>
      <c r="R701" s="529"/>
      <c r="S701" s="529"/>
      <c r="T701" s="529"/>
    </row>
    <row r="702" spans="5:20" x14ac:dyDescent="0.35">
      <c r="E702" s="529"/>
      <c r="F702" s="529"/>
      <c r="G702" s="529"/>
      <c r="H702" s="529"/>
      <c r="I702" s="529"/>
      <c r="J702" s="529"/>
      <c r="K702" s="529"/>
      <c r="L702" s="529"/>
      <c r="M702" s="529"/>
      <c r="N702" s="529"/>
      <c r="O702" s="529"/>
      <c r="P702" s="529"/>
      <c r="Q702" s="529"/>
      <c r="R702" s="529"/>
      <c r="S702" s="529"/>
      <c r="T702" s="529"/>
    </row>
    <row r="703" spans="5:20" x14ac:dyDescent="0.35">
      <c r="E703" s="529"/>
      <c r="F703" s="529"/>
      <c r="G703" s="529"/>
      <c r="H703" s="529"/>
      <c r="I703" s="529"/>
      <c r="J703" s="529"/>
      <c r="K703" s="529"/>
      <c r="L703" s="529"/>
      <c r="M703" s="529"/>
      <c r="N703" s="529"/>
      <c r="O703" s="529"/>
      <c r="P703" s="529"/>
      <c r="Q703" s="529"/>
      <c r="R703" s="529"/>
      <c r="S703" s="529"/>
      <c r="T703" s="529"/>
    </row>
    <row r="704" spans="5:20" x14ac:dyDescent="0.35">
      <c r="E704" s="529"/>
      <c r="F704" s="529"/>
      <c r="G704" s="529"/>
      <c r="H704" s="529"/>
      <c r="I704" s="529"/>
      <c r="J704" s="529"/>
      <c r="K704" s="529"/>
      <c r="L704" s="529"/>
      <c r="M704" s="529"/>
      <c r="N704" s="529"/>
      <c r="O704" s="529"/>
      <c r="P704" s="529"/>
      <c r="Q704" s="529"/>
      <c r="R704" s="529"/>
      <c r="S704" s="529"/>
      <c r="T704" s="529"/>
    </row>
    <row r="705" spans="5:20" x14ac:dyDescent="0.35">
      <c r="E705" s="529"/>
      <c r="F705" s="529"/>
      <c r="G705" s="529"/>
      <c r="H705" s="529"/>
      <c r="I705" s="529"/>
      <c r="J705" s="529"/>
      <c r="K705" s="529"/>
      <c r="L705" s="529"/>
      <c r="M705" s="529"/>
      <c r="N705" s="529"/>
      <c r="O705" s="529"/>
      <c r="P705" s="529"/>
      <c r="Q705" s="529"/>
      <c r="R705" s="529"/>
      <c r="S705" s="529"/>
      <c r="T705" s="529"/>
    </row>
    <row r="706" spans="5:20" x14ac:dyDescent="0.35">
      <c r="E706" s="529"/>
      <c r="F706" s="529"/>
      <c r="G706" s="529"/>
      <c r="H706" s="529"/>
      <c r="I706" s="529"/>
      <c r="J706" s="529"/>
      <c r="K706" s="529"/>
      <c r="L706" s="529"/>
      <c r="M706" s="529"/>
      <c r="N706" s="529"/>
      <c r="O706" s="529"/>
      <c r="P706" s="529"/>
      <c r="Q706" s="529"/>
      <c r="R706" s="529"/>
      <c r="S706" s="529"/>
      <c r="T706" s="529"/>
    </row>
    <row r="707" spans="5:20" x14ac:dyDescent="0.35">
      <c r="E707" s="529"/>
      <c r="F707" s="529"/>
      <c r="G707" s="529"/>
      <c r="H707" s="529"/>
      <c r="I707" s="529"/>
      <c r="J707" s="529"/>
      <c r="K707" s="529"/>
      <c r="L707" s="529"/>
      <c r="M707" s="529"/>
      <c r="N707" s="529"/>
      <c r="O707" s="529"/>
      <c r="P707" s="529"/>
      <c r="Q707" s="529"/>
      <c r="R707" s="529"/>
      <c r="S707" s="529"/>
      <c r="T707" s="529"/>
    </row>
    <row r="708" spans="5:20" x14ac:dyDescent="0.35">
      <c r="E708" s="529"/>
      <c r="F708" s="529"/>
      <c r="G708" s="529"/>
      <c r="H708" s="529"/>
      <c r="I708" s="529"/>
      <c r="J708" s="529"/>
      <c r="K708" s="529"/>
      <c r="L708" s="529"/>
      <c r="M708" s="529"/>
      <c r="N708" s="529"/>
      <c r="O708" s="529"/>
      <c r="P708" s="529"/>
      <c r="Q708" s="529"/>
      <c r="R708" s="529"/>
      <c r="S708" s="529"/>
      <c r="T708" s="529"/>
    </row>
    <row r="709" spans="5:20" x14ac:dyDescent="0.35">
      <c r="E709" s="529"/>
      <c r="F709" s="529"/>
      <c r="G709" s="529"/>
      <c r="H709" s="529"/>
      <c r="I709" s="529"/>
      <c r="J709" s="529"/>
      <c r="K709" s="529"/>
      <c r="L709" s="529"/>
      <c r="M709" s="529"/>
      <c r="N709" s="529"/>
      <c r="O709" s="529"/>
      <c r="P709" s="529"/>
      <c r="Q709" s="529"/>
      <c r="R709" s="529"/>
      <c r="S709" s="529"/>
      <c r="T709" s="529"/>
    </row>
    <row r="710" spans="5:20" x14ac:dyDescent="0.35">
      <c r="E710" s="529"/>
      <c r="F710" s="529"/>
      <c r="G710" s="529"/>
      <c r="H710" s="529"/>
      <c r="I710" s="529"/>
      <c r="J710" s="529"/>
      <c r="K710" s="529"/>
      <c r="L710" s="529"/>
      <c r="M710" s="529"/>
      <c r="N710" s="529"/>
      <c r="O710" s="529"/>
      <c r="P710" s="529"/>
      <c r="Q710" s="529"/>
      <c r="R710" s="529"/>
      <c r="S710" s="529"/>
      <c r="T710" s="529"/>
    </row>
    <row r="711" spans="5:20" x14ac:dyDescent="0.35">
      <c r="E711" s="529"/>
      <c r="F711" s="529"/>
      <c r="G711" s="529"/>
      <c r="H711" s="529"/>
      <c r="I711" s="529"/>
      <c r="J711" s="529"/>
      <c r="K711" s="529"/>
      <c r="L711" s="529"/>
      <c r="M711" s="529"/>
      <c r="N711" s="529"/>
      <c r="O711" s="529"/>
      <c r="P711" s="529"/>
      <c r="Q711" s="529"/>
      <c r="R711" s="529"/>
      <c r="S711" s="529"/>
      <c r="T711" s="529"/>
    </row>
    <row r="712" spans="5:20" x14ac:dyDescent="0.35">
      <c r="E712" s="529"/>
      <c r="F712" s="529"/>
      <c r="G712" s="529"/>
      <c r="H712" s="529"/>
      <c r="I712" s="529"/>
      <c r="J712" s="529"/>
      <c r="K712" s="529"/>
      <c r="L712" s="529"/>
      <c r="M712" s="529"/>
      <c r="N712" s="529"/>
      <c r="O712" s="529"/>
      <c r="P712" s="529"/>
      <c r="Q712" s="529"/>
      <c r="R712" s="529"/>
      <c r="S712" s="529"/>
      <c r="T712" s="529"/>
    </row>
    <row r="713" spans="5:20" x14ac:dyDescent="0.35">
      <c r="E713" s="529"/>
      <c r="F713" s="529"/>
      <c r="G713" s="529"/>
      <c r="H713" s="529"/>
      <c r="I713" s="529"/>
      <c r="J713" s="529"/>
      <c r="K713" s="529"/>
      <c r="L713" s="529"/>
      <c r="M713" s="529"/>
      <c r="N713" s="529"/>
      <c r="O713" s="529"/>
      <c r="P713" s="529"/>
      <c r="Q713" s="529"/>
      <c r="R713" s="529"/>
      <c r="S713" s="529"/>
      <c r="T713" s="529"/>
    </row>
    <row r="714" spans="5:20" x14ac:dyDescent="0.35">
      <c r="E714" s="529"/>
      <c r="F714" s="529"/>
      <c r="G714" s="529"/>
      <c r="H714" s="529"/>
      <c r="I714" s="529"/>
      <c r="J714" s="529"/>
      <c r="K714" s="529"/>
      <c r="L714" s="529"/>
      <c r="M714" s="529"/>
      <c r="N714" s="529"/>
      <c r="O714" s="529"/>
      <c r="P714" s="529"/>
      <c r="Q714" s="529"/>
      <c r="R714" s="529"/>
      <c r="S714" s="529"/>
      <c r="T714" s="529"/>
    </row>
    <row r="715" spans="5:20" x14ac:dyDescent="0.35">
      <c r="E715" s="529"/>
      <c r="F715" s="529"/>
      <c r="G715" s="529"/>
      <c r="H715" s="529"/>
      <c r="I715" s="529"/>
      <c r="J715" s="529"/>
      <c r="K715" s="529"/>
      <c r="L715" s="529"/>
      <c r="M715" s="529"/>
      <c r="N715" s="529"/>
      <c r="O715" s="529"/>
      <c r="P715" s="529"/>
      <c r="Q715" s="529"/>
      <c r="R715" s="529"/>
      <c r="S715" s="529"/>
      <c r="T715" s="529"/>
    </row>
    <row r="716" spans="5:20" x14ac:dyDescent="0.35">
      <c r="E716" s="529"/>
      <c r="F716" s="529"/>
      <c r="G716" s="529"/>
      <c r="H716" s="529"/>
      <c r="I716" s="529"/>
      <c r="J716" s="529"/>
      <c r="K716" s="529"/>
      <c r="L716" s="529"/>
      <c r="M716" s="529"/>
      <c r="N716" s="529"/>
      <c r="O716" s="529"/>
      <c r="P716" s="529"/>
      <c r="Q716" s="529"/>
      <c r="R716" s="529"/>
      <c r="S716" s="529"/>
      <c r="T716" s="529"/>
    </row>
    <row r="717" spans="5:20" x14ac:dyDescent="0.35">
      <c r="E717" s="529"/>
      <c r="F717" s="529"/>
      <c r="G717" s="529"/>
      <c r="H717" s="529"/>
      <c r="I717" s="529"/>
      <c r="J717" s="529"/>
      <c r="K717" s="529"/>
      <c r="L717" s="529"/>
      <c r="M717" s="529"/>
      <c r="N717" s="529"/>
      <c r="O717" s="529"/>
      <c r="P717" s="529"/>
      <c r="Q717" s="529"/>
      <c r="R717" s="529"/>
      <c r="S717" s="529"/>
      <c r="T717" s="529"/>
    </row>
    <row r="718" spans="5:20" x14ac:dyDescent="0.35">
      <c r="E718" s="529"/>
      <c r="F718" s="529"/>
      <c r="G718" s="529"/>
      <c r="H718" s="529"/>
      <c r="I718" s="529"/>
      <c r="J718" s="529"/>
      <c r="K718" s="529"/>
      <c r="L718" s="529"/>
      <c r="M718" s="529"/>
      <c r="N718" s="529"/>
      <c r="O718" s="529"/>
      <c r="P718" s="529"/>
      <c r="Q718" s="529"/>
      <c r="R718" s="529"/>
      <c r="S718" s="529"/>
      <c r="T718" s="529"/>
    </row>
    <row r="719" spans="5:20" x14ac:dyDescent="0.35">
      <c r="E719" s="529"/>
      <c r="F719" s="529"/>
      <c r="G719" s="529"/>
      <c r="H719" s="529"/>
      <c r="I719" s="529"/>
      <c r="J719" s="529"/>
      <c r="K719" s="529"/>
      <c r="L719" s="529"/>
      <c r="M719" s="529"/>
      <c r="N719" s="529"/>
      <c r="O719" s="529"/>
      <c r="P719" s="529"/>
      <c r="Q719" s="529"/>
      <c r="R719" s="529"/>
      <c r="S719" s="529"/>
      <c r="T719" s="529"/>
    </row>
    <row r="720" spans="5:20" x14ac:dyDescent="0.35">
      <c r="E720" s="529"/>
      <c r="F720" s="529"/>
      <c r="G720" s="529"/>
      <c r="H720" s="529"/>
      <c r="I720" s="529"/>
      <c r="J720" s="529"/>
      <c r="K720" s="529"/>
      <c r="L720" s="529"/>
      <c r="M720" s="529"/>
      <c r="N720" s="529"/>
      <c r="O720" s="529"/>
      <c r="P720" s="529"/>
      <c r="Q720" s="529"/>
      <c r="R720" s="529"/>
      <c r="S720" s="529"/>
      <c r="T720" s="529"/>
    </row>
    <row r="721" spans="5:20" x14ac:dyDescent="0.35">
      <c r="E721" s="529"/>
      <c r="F721" s="529"/>
      <c r="G721" s="529"/>
      <c r="H721" s="529"/>
      <c r="I721" s="529"/>
      <c r="J721" s="529"/>
      <c r="K721" s="529"/>
      <c r="L721" s="529"/>
      <c r="M721" s="529"/>
      <c r="N721" s="529"/>
      <c r="O721" s="529"/>
      <c r="P721" s="529"/>
      <c r="Q721" s="529"/>
      <c r="R721" s="529"/>
      <c r="S721" s="529"/>
      <c r="T721" s="529"/>
    </row>
    <row r="722" spans="5:20" x14ac:dyDescent="0.35">
      <c r="E722" s="529"/>
      <c r="F722" s="529"/>
      <c r="G722" s="529"/>
      <c r="H722" s="529"/>
      <c r="I722" s="529"/>
      <c r="J722" s="529"/>
      <c r="K722" s="529"/>
      <c r="L722" s="529"/>
      <c r="M722" s="529"/>
      <c r="N722" s="529"/>
      <c r="O722" s="529"/>
      <c r="P722" s="529"/>
      <c r="Q722" s="529"/>
      <c r="R722" s="529"/>
      <c r="S722" s="529"/>
      <c r="T722" s="529"/>
    </row>
    <row r="723" spans="5:20" x14ac:dyDescent="0.35">
      <c r="E723" s="529"/>
      <c r="F723" s="529"/>
      <c r="G723" s="529"/>
      <c r="H723" s="529"/>
      <c r="I723" s="529"/>
      <c r="J723" s="529"/>
      <c r="K723" s="529"/>
      <c r="L723" s="529"/>
      <c r="M723" s="529"/>
      <c r="N723" s="529"/>
      <c r="O723" s="529"/>
      <c r="P723" s="529"/>
      <c r="Q723" s="529"/>
      <c r="R723" s="529"/>
      <c r="S723" s="529"/>
      <c r="T723" s="529"/>
    </row>
    <row r="724" spans="5:20" x14ac:dyDescent="0.35">
      <c r="E724" s="529"/>
      <c r="F724" s="529"/>
      <c r="G724" s="529"/>
      <c r="H724" s="529"/>
      <c r="I724" s="529"/>
      <c r="J724" s="529"/>
      <c r="K724" s="529"/>
      <c r="L724" s="529"/>
      <c r="M724" s="529"/>
      <c r="N724" s="529"/>
      <c r="O724" s="529"/>
      <c r="P724" s="529"/>
      <c r="Q724" s="529"/>
      <c r="R724" s="529"/>
      <c r="S724" s="529"/>
      <c r="T724" s="529"/>
    </row>
    <row r="725" spans="5:20" x14ac:dyDescent="0.35">
      <c r="E725" s="529"/>
      <c r="F725" s="529"/>
      <c r="G725" s="529"/>
      <c r="H725" s="529"/>
      <c r="I725" s="529"/>
      <c r="J725" s="529"/>
      <c r="K725" s="529"/>
      <c r="L725" s="529"/>
      <c r="M725" s="529"/>
      <c r="N725" s="529"/>
      <c r="O725" s="529"/>
      <c r="P725" s="529"/>
      <c r="Q725" s="529"/>
      <c r="R725" s="529"/>
      <c r="S725" s="529"/>
      <c r="T725" s="529"/>
    </row>
    <row r="726" spans="5:20" x14ac:dyDescent="0.35">
      <c r="E726" s="529"/>
      <c r="F726" s="529"/>
      <c r="G726" s="529"/>
      <c r="H726" s="529"/>
      <c r="I726" s="529"/>
      <c r="J726" s="529"/>
      <c r="K726" s="529"/>
      <c r="L726" s="529"/>
      <c r="M726" s="529"/>
      <c r="N726" s="529"/>
      <c r="O726" s="529"/>
      <c r="P726" s="529"/>
      <c r="Q726" s="529"/>
      <c r="R726" s="529"/>
      <c r="S726" s="529"/>
      <c r="T726" s="529"/>
    </row>
    <row r="727" spans="5:20" x14ac:dyDescent="0.35">
      <c r="E727" s="529"/>
      <c r="F727" s="529"/>
      <c r="G727" s="529"/>
      <c r="H727" s="529"/>
      <c r="I727" s="529"/>
      <c r="J727" s="529"/>
      <c r="K727" s="529"/>
      <c r="L727" s="529"/>
      <c r="M727" s="529"/>
      <c r="N727" s="529"/>
      <c r="O727" s="529"/>
      <c r="P727" s="529"/>
      <c r="Q727" s="529"/>
      <c r="R727" s="529"/>
      <c r="S727" s="529"/>
      <c r="T727" s="529"/>
    </row>
    <row r="728" spans="5:20" x14ac:dyDescent="0.35">
      <c r="E728" s="529"/>
      <c r="F728" s="529"/>
      <c r="G728" s="529"/>
      <c r="H728" s="529"/>
      <c r="I728" s="529"/>
      <c r="J728" s="529"/>
      <c r="K728" s="529"/>
      <c r="L728" s="529"/>
      <c r="M728" s="529"/>
      <c r="N728" s="529"/>
      <c r="O728" s="529"/>
      <c r="P728" s="529"/>
      <c r="Q728" s="529"/>
      <c r="R728" s="529"/>
      <c r="S728" s="529"/>
      <c r="T728" s="529"/>
    </row>
    <row r="729" spans="5:20" x14ac:dyDescent="0.35">
      <c r="E729" s="529"/>
      <c r="F729" s="529"/>
      <c r="G729" s="529"/>
      <c r="H729" s="529"/>
      <c r="I729" s="529"/>
      <c r="J729" s="529"/>
      <c r="K729" s="529"/>
      <c r="L729" s="529"/>
      <c r="M729" s="529"/>
      <c r="N729" s="529"/>
      <c r="O729" s="529"/>
      <c r="P729" s="529"/>
      <c r="Q729" s="529"/>
      <c r="R729" s="529"/>
      <c r="S729" s="529"/>
      <c r="T729" s="529"/>
    </row>
    <row r="730" spans="5:20" x14ac:dyDescent="0.35">
      <c r="E730" s="529"/>
      <c r="F730" s="529"/>
      <c r="G730" s="529"/>
      <c r="H730" s="529"/>
      <c r="I730" s="529"/>
      <c r="J730" s="529"/>
      <c r="K730" s="529"/>
      <c r="L730" s="529"/>
      <c r="M730" s="529"/>
      <c r="N730" s="529"/>
      <c r="O730" s="529"/>
      <c r="P730" s="529"/>
      <c r="Q730" s="529"/>
      <c r="R730" s="529"/>
      <c r="S730" s="529"/>
      <c r="T730" s="529"/>
    </row>
    <row r="731" spans="5:20" x14ac:dyDescent="0.35">
      <c r="E731" s="529"/>
      <c r="F731" s="529"/>
      <c r="G731" s="529"/>
      <c r="H731" s="529"/>
      <c r="I731" s="529"/>
      <c r="J731" s="529"/>
      <c r="K731" s="529"/>
      <c r="L731" s="529"/>
      <c r="M731" s="529"/>
      <c r="N731" s="529"/>
      <c r="O731" s="529"/>
      <c r="P731" s="529"/>
      <c r="Q731" s="529"/>
      <c r="R731" s="529"/>
      <c r="S731" s="529"/>
      <c r="T731" s="529"/>
    </row>
    <row r="732" spans="5:20" x14ac:dyDescent="0.35">
      <c r="E732" s="529"/>
      <c r="F732" s="529"/>
      <c r="G732" s="529"/>
      <c r="H732" s="529"/>
      <c r="I732" s="529"/>
      <c r="J732" s="529"/>
      <c r="K732" s="529"/>
      <c r="L732" s="529"/>
      <c r="M732" s="529"/>
      <c r="N732" s="529"/>
      <c r="O732" s="529"/>
      <c r="P732" s="529"/>
      <c r="Q732" s="529"/>
      <c r="R732" s="529"/>
      <c r="S732" s="529"/>
      <c r="T732" s="529"/>
    </row>
    <row r="733" spans="5:20" x14ac:dyDescent="0.35">
      <c r="E733" s="529"/>
      <c r="F733" s="529"/>
      <c r="G733" s="529"/>
      <c r="H733" s="529"/>
      <c r="I733" s="529"/>
      <c r="J733" s="529"/>
      <c r="K733" s="529"/>
      <c r="L733" s="529"/>
      <c r="M733" s="529"/>
      <c r="N733" s="529"/>
      <c r="O733" s="529"/>
      <c r="P733" s="529"/>
      <c r="Q733" s="529"/>
      <c r="R733" s="529"/>
      <c r="S733" s="529"/>
      <c r="T733" s="529"/>
    </row>
    <row r="734" spans="5:20" x14ac:dyDescent="0.35">
      <c r="E734" s="529"/>
      <c r="F734" s="529"/>
      <c r="G734" s="529"/>
      <c r="H734" s="529"/>
      <c r="I734" s="529"/>
      <c r="J734" s="529"/>
      <c r="K734" s="529"/>
      <c r="L734" s="529"/>
      <c r="M734" s="529"/>
      <c r="N734" s="529"/>
      <c r="O734" s="529"/>
      <c r="P734" s="529"/>
      <c r="Q734" s="529"/>
      <c r="R734" s="529"/>
      <c r="S734" s="529"/>
      <c r="T734" s="529"/>
    </row>
    <row r="735" spans="5:20" x14ac:dyDescent="0.35">
      <c r="E735" s="529"/>
      <c r="F735" s="529"/>
      <c r="G735" s="529"/>
      <c r="H735" s="529"/>
      <c r="I735" s="529"/>
      <c r="J735" s="529"/>
      <c r="K735" s="529"/>
      <c r="L735" s="529"/>
      <c r="M735" s="529"/>
      <c r="N735" s="529"/>
      <c r="O735" s="529"/>
      <c r="P735" s="529"/>
      <c r="Q735" s="529"/>
      <c r="R735" s="529"/>
      <c r="S735" s="529"/>
      <c r="T735" s="529"/>
    </row>
    <row r="736" spans="5:20" x14ac:dyDescent="0.35">
      <c r="E736" s="529"/>
      <c r="F736" s="529"/>
      <c r="G736" s="529"/>
      <c r="H736" s="529"/>
      <c r="I736" s="529"/>
      <c r="J736" s="529"/>
      <c r="K736" s="529"/>
      <c r="L736" s="529"/>
      <c r="M736" s="529"/>
      <c r="N736" s="529"/>
      <c r="O736" s="529"/>
      <c r="P736" s="529"/>
      <c r="Q736" s="529"/>
      <c r="R736" s="529"/>
      <c r="S736" s="529"/>
      <c r="T736" s="529"/>
    </row>
    <row r="737" spans="5:20" x14ac:dyDescent="0.35">
      <c r="E737" s="529"/>
      <c r="F737" s="529"/>
      <c r="G737" s="529"/>
      <c r="H737" s="529"/>
      <c r="I737" s="529"/>
      <c r="J737" s="529"/>
      <c r="K737" s="529"/>
      <c r="L737" s="529"/>
      <c r="M737" s="529"/>
      <c r="N737" s="529"/>
      <c r="O737" s="529"/>
      <c r="P737" s="529"/>
      <c r="Q737" s="529"/>
      <c r="R737" s="529"/>
      <c r="S737" s="529"/>
      <c r="T737" s="529"/>
    </row>
    <row r="738" spans="5:20" x14ac:dyDescent="0.35">
      <c r="E738" s="529"/>
      <c r="F738" s="529"/>
      <c r="G738" s="529"/>
      <c r="H738" s="529"/>
      <c r="I738" s="529"/>
      <c r="J738" s="529"/>
      <c r="K738" s="529"/>
      <c r="L738" s="529"/>
      <c r="M738" s="529"/>
      <c r="N738" s="529"/>
      <c r="O738" s="529"/>
      <c r="P738" s="529"/>
      <c r="Q738" s="529"/>
      <c r="R738" s="529"/>
      <c r="S738" s="529"/>
      <c r="T738" s="529"/>
    </row>
    <row r="739" spans="5:20" x14ac:dyDescent="0.35">
      <c r="E739" s="529"/>
      <c r="F739" s="529"/>
      <c r="G739" s="529"/>
      <c r="H739" s="529"/>
      <c r="I739" s="529"/>
      <c r="J739" s="529"/>
      <c r="K739" s="529"/>
      <c r="L739" s="529"/>
      <c r="M739" s="529"/>
      <c r="N739" s="529"/>
      <c r="O739" s="529"/>
      <c r="P739" s="529"/>
      <c r="Q739" s="529"/>
      <c r="R739" s="529"/>
      <c r="S739" s="529"/>
      <c r="T739" s="529"/>
    </row>
  </sheetData>
  <mergeCells count="33">
    <mergeCell ref="A379:D379"/>
    <mergeCell ref="A383:D383"/>
    <mergeCell ref="A387:D387"/>
    <mergeCell ref="A326:D326"/>
    <mergeCell ref="A330:D330"/>
    <mergeCell ref="A338:D338"/>
    <mergeCell ref="A342:D342"/>
    <mergeCell ref="A348:D348"/>
    <mergeCell ref="A352:D352"/>
    <mergeCell ref="A283:D283"/>
    <mergeCell ref="A91:D91"/>
    <mergeCell ref="A109:D109"/>
    <mergeCell ref="A120:D120"/>
    <mergeCell ref="A136:D136"/>
    <mergeCell ref="A189:D189"/>
    <mergeCell ref="A195:D195"/>
    <mergeCell ref="A246:D246"/>
    <mergeCell ref="A254:D254"/>
    <mergeCell ref="A265:D265"/>
    <mergeCell ref="A273:D273"/>
    <mergeCell ref="A279:D279"/>
    <mergeCell ref="Q2:R2"/>
    <mergeCell ref="S2:T2"/>
    <mergeCell ref="A4:D4"/>
    <mergeCell ref="A30:D30"/>
    <mergeCell ref="A48:D48"/>
    <mergeCell ref="M2:N2"/>
    <mergeCell ref="O2:P2"/>
    <mergeCell ref="A57:D57"/>
    <mergeCell ref="E2:F2"/>
    <mergeCell ref="G2:H2"/>
    <mergeCell ref="I2:J2"/>
    <mergeCell ref="K2:L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F38"/>
  <sheetViews>
    <sheetView zoomScale="130" zoomScaleNormal="130" workbookViewId="0">
      <selection activeCell="J9" sqref="J9"/>
    </sheetView>
  </sheetViews>
  <sheetFormatPr defaultRowHeight="14.5" x14ac:dyDescent="0.35"/>
  <cols>
    <col min="2" max="2" width="48.1796875" customWidth="1"/>
    <col min="5" max="5" width="13.1796875" customWidth="1"/>
    <col min="6" max="6" width="14.453125" customWidth="1"/>
  </cols>
  <sheetData>
    <row r="1" spans="2:6" ht="15.5" x14ac:dyDescent="0.35">
      <c r="C1" s="694" t="s">
        <v>1587</v>
      </c>
    </row>
    <row r="2" spans="2:6" ht="15.5" x14ac:dyDescent="0.35">
      <c r="C2" s="694" t="s">
        <v>1576</v>
      </c>
    </row>
    <row r="4" spans="2:6" ht="15" thickBot="1" x14ac:dyDescent="0.4">
      <c r="C4" s="219"/>
    </row>
    <row r="5" spans="2:6" ht="15.5" thickTop="1" thickBot="1" x14ac:dyDescent="0.4">
      <c r="B5" s="218"/>
      <c r="C5" s="216"/>
      <c r="E5" s="2072" t="s">
        <v>1592</v>
      </c>
      <c r="F5" s="2072"/>
    </row>
    <row r="6" spans="2:6" ht="15.5" thickTop="1" thickBot="1" x14ac:dyDescent="0.4">
      <c r="B6" s="705" t="s">
        <v>322</v>
      </c>
      <c r="C6" s="705" t="s">
        <v>456</v>
      </c>
      <c r="D6" s="705" t="s">
        <v>459</v>
      </c>
      <c r="E6" s="781" t="s">
        <v>95</v>
      </c>
      <c r="F6" s="782" t="s">
        <v>96</v>
      </c>
    </row>
    <row r="7" spans="2:6" ht="15" thickBot="1" x14ac:dyDescent="0.4">
      <c r="B7" s="631" t="s">
        <v>15</v>
      </c>
      <c r="C7" s="632" t="s">
        <v>4</v>
      </c>
      <c r="D7" s="598">
        <v>11</v>
      </c>
      <c r="E7" s="706">
        <v>33</v>
      </c>
      <c r="F7" s="707">
        <f>D7*E7</f>
        <v>363</v>
      </c>
    </row>
    <row r="8" spans="2:6" ht="15" thickBot="1" x14ac:dyDescent="0.4">
      <c r="B8" s="631" t="s">
        <v>230</v>
      </c>
      <c r="C8" s="632" t="s">
        <v>4</v>
      </c>
      <c r="D8" s="598">
        <v>213</v>
      </c>
      <c r="E8" s="706">
        <v>21</v>
      </c>
      <c r="F8" s="707">
        <f t="shared" ref="F8:F36" si="0">D8*E8</f>
        <v>4473</v>
      </c>
    </row>
    <row r="9" spans="2:6" ht="15" thickBot="1" x14ac:dyDescent="0.4">
      <c r="B9" s="631" t="s">
        <v>397</v>
      </c>
      <c r="C9" s="632" t="s">
        <v>4</v>
      </c>
      <c r="D9" s="598">
        <v>89</v>
      </c>
      <c r="E9" s="706">
        <v>19.75</v>
      </c>
      <c r="F9" s="707">
        <f t="shared" si="0"/>
        <v>1757.75</v>
      </c>
    </row>
    <row r="10" spans="2:6" ht="15" thickBot="1" x14ac:dyDescent="0.4">
      <c r="B10" s="631" t="s">
        <v>107</v>
      </c>
      <c r="C10" s="632" t="s">
        <v>8</v>
      </c>
      <c r="D10" s="598">
        <v>481</v>
      </c>
      <c r="E10" s="706">
        <v>13.75</v>
      </c>
      <c r="F10" s="707">
        <f t="shared" si="0"/>
        <v>6613.75</v>
      </c>
    </row>
    <row r="11" spans="2:6" ht="15" thickBot="1" x14ac:dyDescent="0.4">
      <c r="B11" s="631" t="s">
        <v>403</v>
      </c>
      <c r="C11" s="632" t="s">
        <v>3</v>
      </c>
      <c r="D11" s="598">
        <v>110</v>
      </c>
      <c r="E11" s="706">
        <v>2.75</v>
      </c>
      <c r="F11" s="707">
        <f t="shared" si="0"/>
        <v>302.5</v>
      </c>
    </row>
    <row r="12" spans="2:6" ht="15" thickBot="1" x14ac:dyDescent="0.4">
      <c r="B12" s="631" t="s">
        <v>404</v>
      </c>
      <c r="C12" s="632" t="s">
        <v>4</v>
      </c>
      <c r="D12" s="598">
        <v>37</v>
      </c>
      <c r="E12" s="706">
        <v>373.15</v>
      </c>
      <c r="F12" s="707">
        <f t="shared" si="0"/>
        <v>13806.55</v>
      </c>
    </row>
    <row r="13" spans="2:6" ht="15" thickBot="1" x14ac:dyDescent="0.4">
      <c r="B13" s="631" t="s">
        <v>408</v>
      </c>
      <c r="C13" s="632" t="s">
        <v>4</v>
      </c>
      <c r="D13" s="598">
        <v>14</v>
      </c>
      <c r="E13" s="706">
        <v>88.75</v>
      </c>
      <c r="F13" s="707">
        <f t="shared" si="0"/>
        <v>1242.5</v>
      </c>
    </row>
    <row r="14" spans="2:6" ht="15" thickBot="1" x14ac:dyDescent="0.4">
      <c r="B14" s="631" t="s">
        <v>409</v>
      </c>
      <c r="C14" s="632" t="s">
        <v>4</v>
      </c>
      <c r="D14" s="598">
        <v>5</v>
      </c>
      <c r="E14" s="706">
        <v>59.3</v>
      </c>
      <c r="F14" s="707">
        <f t="shared" si="0"/>
        <v>296.5</v>
      </c>
    </row>
    <row r="15" spans="2:6" ht="15" thickBot="1" x14ac:dyDescent="0.4">
      <c r="B15" s="631" t="s">
        <v>410</v>
      </c>
      <c r="C15" s="632" t="s">
        <v>4</v>
      </c>
      <c r="D15" s="598">
        <v>81</v>
      </c>
      <c r="E15" s="706">
        <v>48.25</v>
      </c>
      <c r="F15" s="707">
        <f t="shared" si="0"/>
        <v>3908.25</v>
      </c>
    </row>
    <row r="16" spans="2:6" ht="15" thickBot="1" x14ac:dyDescent="0.4">
      <c r="B16" s="631" t="s">
        <v>411</v>
      </c>
      <c r="C16" s="632" t="s">
        <v>4</v>
      </c>
      <c r="D16" s="598">
        <v>6</v>
      </c>
      <c r="E16" s="706">
        <v>138.05000000000001</v>
      </c>
      <c r="F16" s="707">
        <f t="shared" si="0"/>
        <v>828.30000000000007</v>
      </c>
    </row>
    <row r="17" spans="2:6" ht="15" thickBot="1" x14ac:dyDescent="0.4">
      <c r="B17" s="631" t="s">
        <v>412</v>
      </c>
      <c r="C17" s="632" t="s">
        <v>457</v>
      </c>
      <c r="D17" s="598">
        <v>193</v>
      </c>
      <c r="E17" s="706">
        <v>2.5</v>
      </c>
      <c r="F17" s="707">
        <f t="shared" si="0"/>
        <v>482.5</v>
      </c>
    </row>
    <row r="18" spans="2:6" ht="15" thickBot="1" x14ac:dyDescent="0.4">
      <c r="B18" s="631" t="s">
        <v>417</v>
      </c>
      <c r="C18" s="632" t="s">
        <v>4</v>
      </c>
      <c r="D18" s="598">
        <v>16</v>
      </c>
      <c r="E18" s="706">
        <v>384.75</v>
      </c>
      <c r="F18" s="707">
        <f t="shared" si="0"/>
        <v>6156</v>
      </c>
    </row>
    <row r="19" spans="2:6" ht="15" thickBot="1" x14ac:dyDescent="0.4">
      <c r="B19" s="631" t="s">
        <v>418</v>
      </c>
      <c r="C19" s="632" t="s">
        <v>4</v>
      </c>
      <c r="D19" s="598">
        <v>22</v>
      </c>
      <c r="E19" s="706">
        <v>384.75</v>
      </c>
      <c r="F19" s="707">
        <f t="shared" si="0"/>
        <v>8464.5</v>
      </c>
    </row>
    <row r="20" spans="2:6" ht="15" thickBot="1" x14ac:dyDescent="0.4">
      <c r="B20" s="631" t="s">
        <v>419</v>
      </c>
      <c r="C20" s="632" t="s">
        <v>8</v>
      </c>
      <c r="D20" s="598">
        <v>36</v>
      </c>
      <c r="E20" s="706">
        <v>108.1</v>
      </c>
      <c r="F20" s="707">
        <f t="shared" si="0"/>
        <v>3891.6</v>
      </c>
    </row>
    <row r="21" spans="2:6" ht="15" thickBot="1" x14ac:dyDescent="0.4">
      <c r="B21" s="631" t="s">
        <v>433</v>
      </c>
      <c r="C21" s="632" t="s">
        <v>4</v>
      </c>
      <c r="D21" s="598">
        <v>4</v>
      </c>
      <c r="E21" s="706">
        <v>129.5</v>
      </c>
      <c r="F21" s="707">
        <f t="shared" si="0"/>
        <v>518</v>
      </c>
    </row>
    <row r="22" spans="2:6" ht="15" thickBot="1" x14ac:dyDescent="0.4">
      <c r="B22" s="631" t="s">
        <v>435</v>
      </c>
      <c r="C22" s="632" t="s">
        <v>4</v>
      </c>
      <c r="D22" s="598">
        <v>1</v>
      </c>
      <c r="E22" s="706">
        <v>601.5</v>
      </c>
      <c r="F22" s="707">
        <f t="shared" si="0"/>
        <v>601.5</v>
      </c>
    </row>
    <row r="23" spans="2:6" ht="15" thickBot="1" x14ac:dyDescent="0.4">
      <c r="B23" s="631" t="s">
        <v>436</v>
      </c>
      <c r="C23" s="632" t="s">
        <v>3</v>
      </c>
      <c r="D23" s="598">
        <v>422</v>
      </c>
      <c r="E23" s="706">
        <v>13.5</v>
      </c>
      <c r="F23" s="707">
        <f t="shared" si="0"/>
        <v>5697</v>
      </c>
    </row>
    <row r="24" spans="2:6" ht="15" thickBot="1" x14ac:dyDescent="0.4">
      <c r="B24" s="631" t="s">
        <v>437</v>
      </c>
      <c r="C24" s="632" t="s">
        <v>3</v>
      </c>
      <c r="D24" s="598">
        <v>367</v>
      </c>
      <c r="E24" s="706">
        <v>26</v>
      </c>
      <c r="F24" s="707">
        <f t="shared" si="0"/>
        <v>9542</v>
      </c>
    </row>
    <row r="25" spans="2:6" ht="15" thickBot="1" x14ac:dyDescent="0.4">
      <c r="B25" s="631" t="s">
        <v>438</v>
      </c>
      <c r="C25" s="632" t="s">
        <v>10</v>
      </c>
      <c r="D25" s="598">
        <v>2</v>
      </c>
      <c r="E25" s="706">
        <v>1159.45</v>
      </c>
      <c r="F25" s="707">
        <f t="shared" si="0"/>
        <v>2318.9</v>
      </c>
    </row>
    <row r="26" spans="2:6" ht="15" thickBot="1" x14ac:dyDescent="0.4">
      <c r="B26" s="631" t="s">
        <v>439</v>
      </c>
      <c r="C26" s="632" t="s">
        <v>10</v>
      </c>
      <c r="D26" s="598">
        <v>1</v>
      </c>
      <c r="E26" s="706">
        <v>1417.75</v>
      </c>
      <c r="F26" s="707">
        <f t="shared" si="0"/>
        <v>1417.75</v>
      </c>
    </row>
    <row r="27" spans="2:6" ht="15" thickBot="1" x14ac:dyDescent="0.4">
      <c r="B27" s="631" t="s">
        <v>440</v>
      </c>
      <c r="C27" s="632" t="s">
        <v>10</v>
      </c>
      <c r="D27" s="598">
        <v>4</v>
      </c>
      <c r="E27" s="706">
        <v>1801.25</v>
      </c>
      <c r="F27" s="707">
        <f t="shared" si="0"/>
        <v>7205</v>
      </c>
    </row>
    <row r="28" spans="2:6" ht="15" thickBot="1" x14ac:dyDescent="0.4">
      <c r="B28" s="631" t="s">
        <v>441</v>
      </c>
      <c r="C28" s="632" t="s">
        <v>3</v>
      </c>
      <c r="D28" s="598">
        <v>80</v>
      </c>
      <c r="E28" s="706">
        <v>7.5</v>
      </c>
      <c r="F28" s="707">
        <f t="shared" si="0"/>
        <v>600</v>
      </c>
    </row>
    <row r="29" spans="2:6" ht="15" thickBot="1" x14ac:dyDescent="0.4">
      <c r="B29" s="631" t="s">
        <v>442</v>
      </c>
      <c r="C29" s="632" t="s">
        <v>3</v>
      </c>
      <c r="D29" s="598">
        <v>80</v>
      </c>
      <c r="E29" s="706">
        <v>68.5</v>
      </c>
      <c r="F29" s="707">
        <f t="shared" si="0"/>
        <v>5480</v>
      </c>
    </row>
    <row r="30" spans="2:6" ht="15" thickBot="1" x14ac:dyDescent="0.4">
      <c r="B30" s="631" t="s">
        <v>443</v>
      </c>
      <c r="C30" s="632" t="s">
        <v>3</v>
      </c>
      <c r="D30" s="598">
        <v>165</v>
      </c>
      <c r="E30" s="706">
        <v>82.3</v>
      </c>
      <c r="F30" s="707">
        <f t="shared" si="0"/>
        <v>13579.5</v>
      </c>
    </row>
    <row r="31" spans="2:6" ht="15" thickBot="1" x14ac:dyDescent="0.4">
      <c r="B31" s="631" t="s">
        <v>444</v>
      </c>
      <c r="C31" s="632" t="s">
        <v>3</v>
      </c>
      <c r="D31" s="598">
        <v>32</v>
      </c>
      <c r="E31" s="706">
        <v>92.5</v>
      </c>
      <c r="F31" s="707">
        <f t="shared" si="0"/>
        <v>2960</v>
      </c>
    </row>
    <row r="32" spans="2:6" ht="15" thickBot="1" x14ac:dyDescent="0.4">
      <c r="B32" s="631" t="s">
        <v>445</v>
      </c>
      <c r="C32" s="632" t="s">
        <v>3</v>
      </c>
      <c r="D32" s="598">
        <v>45</v>
      </c>
      <c r="E32" s="706">
        <v>82.5</v>
      </c>
      <c r="F32" s="707">
        <f t="shared" si="0"/>
        <v>3712.5</v>
      </c>
    </row>
    <row r="33" spans="2:6" ht="15" thickBot="1" x14ac:dyDescent="0.4">
      <c r="B33" s="631" t="s">
        <v>448</v>
      </c>
      <c r="C33" s="632" t="s">
        <v>8</v>
      </c>
      <c r="D33" s="598">
        <v>388</v>
      </c>
      <c r="E33" s="706">
        <v>8.9</v>
      </c>
      <c r="F33" s="707">
        <f t="shared" si="0"/>
        <v>3453.2000000000003</v>
      </c>
    </row>
    <row r="34" spans="2:6" ht="15" thickBot="1" x14ac:dyDescent="0.4">
      <c r="B34" s="631" t="s">
        <v>449</v>
      </c>
      <c r="C34" s="632" t="s">
        <v>8</v>
      </c>
      <c r="D34" s="598">
        <v>76</v>
      </c>
      <c r="E34" s="706">
        <v>16.25</v>
      </c>
      <c r="F34" s="707">
        <f t="shared" si="0"/>
        <v>1235</v>
      </c>
    </row>
    <row r="35" spans="2:6" ht="15" thickBot="1" x14ac:dyDescent="0.4">
      <c r="B35" s="631" t="s">
        <v>453</v>
      </c>
      <c r="C35" s="632" t="s">
        <v>4</v>
      </c>
      <c r="D35" s="598">
        <v>14</v>
      </c>
      <c r="E35" s="706">
        <v>38.5</v>
      </c>
      <c r="F35" s="707">
        <f t="shared" si="0"/>
        <v>539</v>
      </c>
    </row>
    <row r="36" spans="2:6" ht="15" thickBot="1" x14ac:dyDescent="0.4">
      <c r="B36" s="631" t="s">
        <v>454</v>
      </c>
      <c r="C36" s="632" t="s">
        <v>10</v>
      </c>
      <c r="D36" s="598">
        <v>3</v>
      </c>
      <c r="E36" s="706">
        <v>2250.35</v>
      </c>
      <c r="F36" s="707">
        <f t="shared" si="0"/>
        <v>6751.0499999999993</v>
      </c>
    </row>
    <row r="37" spans="2:6" x14ac:dyDescent="0.35">
      <c r="B37" s="218"/>
      <c r="C37" s="219"/>
    </row>
    <row r="38" spans="2:6" x14ac:dyDescent="0.35">
      <c r="C38" s="217"/>
      <c r="F38" s="437">
        <f>SUM(F7:F36)</f>
        <v>118197.09999999999</v>
      </c>
    </row>
  </sheetData>
  <mergeCells count="1">
    <mergeCell ref="E5:F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J54"/>
  <sheetViews>
    <sheetView zoomScale="115" zoomScaleNormal="115" workbookViewId="0">
      <selection activeCell="H3" sqref="H3"/>
    </sheetView>
  </sheetViews>
  <sheetFormatPr defaultRowHeight="14.5" x14ac:dyDescent="0.35"/>
  <cols>
    <col min="2" max="2" width="56.26953125" customWidth="1"/>
    <col min="3" max="3" width="20.54296875" customWidth="1"/>
    <col min="4" max="4" width="7.81640625" customWidth="1"/>
    <col min="5" max="10" width="15.7265625" customWidth="1"/>
  </cols>
  <sheetData>
    <row r="1" spans="2:10" ht="15.5" x14ac:dyDescent="0.35">
      <c r="C1" s="694" t="s">
        <v>1586</v>
      </c>
      <c r="D1" s="694"/>
    </row>
    <row r="2" spans="2:10" ht="15.5" x14ac:dyDescent="0.35">
      <c r="C2" s="694" t="s">
        <v>1576</v>
      </c>
      <c r="D2" s="694"/>
    </row>
    <row r="3" spans="2:10" ht="15.5" x14ac:dyDescent="0.35">
      <c r="C3" s="766">
        <v>42347</v>
      </c>
      <c r="D3" s="766"/>
    </row>
    <row r="4" spans="2:10" ht="15.5" x14ac:dyDescent="0.35">
      <c r="C4" s="766"/>
      <c r="D4" s="766"/>
    </row>
    <row r="5" spans="2:10" ht="15" thickBot="1" x14ac:dyDescent="0.4">
      <c r="E5" s="2073" t="s">
        <v>1592</v>
      </c>
      <c r="F5" s="2074"/>
      <c r="G5" s="2073" t="s">
        <v>1593</v>
      </c>
      <c r="H5" s="2074"/>
      <c r="I5" s="2073" t="s">
        <v>1594</v>
      </c>
      <c r="J5" s="2074"/>
    </row>
    <row r="6" spans="2:10" ht="15" customHeight="1" thickTop="1" thickBot="1" x14ac:dyDescent="0.4">
      <c r="B6" s="774" t="s">
        <v>322</v>
      </c>
      <c r="C6" s="774" t="s">
        <v>459</v>
      </c>
      <c r="D6" s="774" t="s">
        <v>456</v>
      </c>
      <c r="E6" s="775" t="s">
        <v>1589</v>
      </c>
      <c r="F6" s="775" t="s">
        <v>340</v>
      </c>
      <c r="G6" s="775" t="s">
        <v>1589</v>
      </c>
      <c r="H6" s="775" t="s">
        <v>340</v>
      </c>
      <c r="I6" s="775" t="s">
        <v>1589</v>
      </c>
      <c r="J6" s="775" t="s">
        <v>340</v>
      </c>
    </row>
    <row r="7" spans="2:10" ht="15" customHeight="1" thickTop="1" thickBot="1" x14ac:dyDescent="0.4">
      <c r="B7" s="776" t="s">
        <v>12</v>
      </c>
      <c r="C7" s="776">
        <v>1</v>
      </c>
      <c r="D7" s="776" t="s">
        <v>100</v>
      </c>
      <c r="E7" s="777">
        <v>1000</v>
      </c>
      <c r="F7" s="777">
        <f>E7</f>
        <v>1000</v>
      </c>
      <c r="G7" s="777">
        <v>1200</v>
      </c>
      <c r="H7" s="777">
        <f>G7*C7</f>
        <v>1200</v>
      </c>
      <c r="I7" s="777">
        <v>1750</v>
      </c>
      <c r="J7" s="777">
        <f>I7*C7</f>
        <v>1750</v>
      </c>
    </row>
    <row r="8" spans="2:10" ht="15" customHeight="1" thickTop="1" thickBot="1" x14ac:dyDescent="0.4">
      <c r="B8" s="773" t="s">
        <v>394</v>
      </c>
      <c r="C8" s="778">
        <v>152</v>
      </c>
      <c r="D8" s="778" t="s">
        <v>8</v>
      </c>
      <c r="E8" s="779">
        <v>14</v>
      </c>
      <c r="F8" s="779">
        <f>E8*C8</f>
        <v>2128</v>
      </c>
      <c r="G8" s="779">
        <v>4</v>
      </c>
      <c r="H8" s="777">
        <f t="shared" ref="H8:H52" si="0">G8*C8</f>
        <v>608</v>
      </c>
      <c r="I8" s="779">
        <v>14.5</v>
      </c>
      <c r="J8" s="777">
        <f t="shared" ref="J8:J52" si="1">I8*C8</f>
        <v>2204</v>
      </c>
    </row>
    <row r="9" spans="2:10" ht="15" customHeight="1" thickTop="1" thickBot="1" x14ac:dyDescent="0.4">
      <c r="B9" s="773" t="s">
        <v>395</v>
      </c>
      <c r="C9" s="778">
        <v>168</v>
      </c>
      <c r="D9" s="778" t="s">
        <v>110</v>
      </c>
      <c r="E9" s="779">
        <v>30</v>
      </c>
      <c r="F9" s="779">
        <f t="shared" ref="F9:F52" si="2">E9*C9</f>
        <v>5040</v>
      </c>
      <c r="G9" s="779">
        <v>7</v>
      </c>
      <c r="H9" s="777">
        <f t="shared" si="0"/>
        <v>1176</v>
      </c>
      <c r="I9" s="779">
        <v>83.25</v>
      </c>
      <c r="J9" s="777">
        <f t="shared" si="1"/>
        <v>13986</v>
      </c>
    </row>
    <row r="10" spans="2:10" ht="15" customHeight="1" thickTop="1" thickBot="1" x14ac:dyDescent="0.4">
      <c r="B10" s="773" t="s">
        <v>396</v>
      </c>
      <c r="C10" s="778">
        <v>54</v>
      </c>
      <c r="D10" s="778" t="s">
        <v>110</v>
      </c>
      <c r="E10" s="779">
        <v>50</v>
      </c>
      <c r="F10" s="779">
        <f t="shared" si="2"/>
        <v>2700</v>
      </c>
      <c r="G10" s="779">
        <v>130</v>
      </c>
      <c r="H10" s="777">
        <f t="shared" si="0"/>
        <v>7020</v>
      </c>
      <c r="I10" s="779">
        <v>126.25</v>
      </c>
      <c r="J10" s="777">
        <f t="shared" si="1"/>
        <v>6817.5</v>
      </c>
    </row>
    <row r="11" spans="2:10" ht="15" customHeight="1" thickTop="1" thickBot="1" x14ac:dyDescent="0.4">
      <c r="B11" s="773" t="s">
        <v>248</v>
      </c>
      <c r="C11" s="778">
        <v>3.2</v>
      </c>
      <c r="D11" s="778" t="s">
        <v>1069</v>
      </c>
      <c r="E11" s="779">
        <v>5</v>
      </c>
      <c r="F11" s="779">
        <f t="shared" si="2"/>
        <v>16</v>
      </c>
      <c r="G11" s="779"/>
      <c r="H11" s="777">
        <f t="shared" si="0"/>
        <v>0</v>
      </c>
      <c r="I11" s="779">
        <v>182.5</v>
      </c>
      <c r="J11" s="777">
        <f t="shared" si="1"/>
        <v>584</v>
      </c>
    </row>
    <row r="12" spans="2:10" ht="15" customHeight="1" thickTop="1" thickBot="1" x14ac:dyDescent="0.4">
      <c r="B12" s="773" t="s">
        <v>15</v>
      </c>
      <c r="C12" s="778">
        <v>780</v>
      </c>
      <c r="D12" s="778" t="s">
        <v>4</v>
      </c>
      <c r="E12" s="779">
        <v>10</v>
      </c>
      <c r="F12" s="779">
        <f t="shared" si="2"/>
        <v>7800</v>
      </c>
      <c r="G12" s="779">
        <v>30</v>
      </c>
      <c r="H12" s="777">
        <f t="shared" si="0"/>
        <v>23400</v>
      </c>
      <c r="I12" s="779">
        <v>27</v>
      </c>
      <c r="J12" s="777">
        <f t="shared" si="1"/>
        <v>21060</v>
      </c>
    </row>
    <row r="13" spans="2:10" ht="15" customHeight="1" thickTop="1" thickBot="1" x14ac:dyDescent="0.4">
      <c r="B13" s="773" t="s">
        <v>398</v>
      </c>
      <c r="C13" s="778">
        <v>1</v>
      </c>
      <c r="D13" s="778" t="s">
        <v>60</v>
      </c>
      <c r="E13" s="779">
        <v>50</v>
      </c>
      <c r="F13" s="779">
        <f t="shared" si="2"/>
        <v>50</v>
      </c>
      <c r="G13" s="779">
        <v>175</v>
      </c>
      <c r="H13" s="777">
        <f t="shared" si="0"/>
        <v>175</v>
      </c>
      <c r="I13" s="779">
        <v>121.25</v>
      </c>
      <c r="J13" s="777">
        <f t="shared" si="1"/>
        <v>121.25</v>
      </c>
    </row>
    <row r="14" spans="2:10" ht="15" customHeight="1" thickTop="1" thickBot="1" x14ac:dyDescent="0.4">
      <c r="B14" s="773" t="s">
        <v>399</v>
      </c>
      <c r="C14" s="778">
        <v>1</v>
      </c>
      <c r="D14" s="778" t="s">
        <v>60</v>
      </c>
      <c r="E14" s="779">
        <v>50</v>
      </c>
      <c r="F14" s="779">
        <f t="shared" si="2"/>
        <v>50</v>
      </c>
      <c r="G14" s="779">
        <v>175</v>
      </c>
      <c r="H14" s="777">
        <f t="shared" si="0"/>
        <v>175</v>
      </c>
      <c r="I14" s="779">
        <v>121.25</v>
      </c>
      <c r="J14" s="777">
        <f t="shared" si="1"/>
        <v>121.25</v>
      </c>
    </row>
    <row r="15" spans="2:10" ht="15" customHeight="1" thickTop="1" thickBot="1" x14ac:dyDescent="0.4">
      <c r="B15" s="773" t="s">
        <v>400</v>
      </c>
      <c r="C15" s="778">
        <v>1</v>
      </c>
      <c r="D15" s="778" t="s">
        <v>60</v>
      </c>
      <c r="E15" s="779">
        <v>50</v>
      </c>
      <c r="F15" s="779">
        <f t="shared" si="2"/>
        <v>50</v>
      </c>
      <c r="G15" s="779"/>
      <c r="H15" s="777">
        <f t="shared" si="0"/>
        <v>0</v>
      </c>
      <c r="I15" s="779">
        <v>121.25</v>
      </c>
      <c r="J15" s="777">
        <f t="shared" si="1"/>
        <v>121.25</v>
      </c>
    </row>
    <row r="16" spans="2:10" ht="15" customHeight="1" thickTop="1" thickBot="1" x14ac:dyDescent="0.4">
      <c r="B16" s="773" t="s">
        <v>401</v>
      </c>
      <c r="C16" s="778">
        <v>218</v>
      </c>
      <c r="D16" s="778" t="s">
        <v>8</v>
      </c>
      <c r="E16" s="779">
        <v>3</v>
      </c>
      <c r="F16" s="779">
        <f t="shared" si="2"/>
        <v>654</v>
      </c>
      <c r="G16" s="779">
        <v>8</v>
      </c>
      <c r="H16" s="777">
        <f t="shared" si="0"/>
        <v>1744</v>
      </c>
      <c r="I16" s="779">
        <v>2.5</v>
      </c>
      <c r="J16" s="777">
        <f t="shared" si="1"/>
        <v>545</v>
      </c>
    </row>
    <row r="17" spans="2:10" ht="15" customHeight="1" thickTop="1" thickBot="1" x14ac:dyDescent="0.4">
      <c r="B17" s="773" t="s">
        <v>402</v>
      </c>
      <c r="C17" s="778">
        <v>218</v>
      </c>
      <c r="D17" s="778" t="s">
        <v>8</v>
      </c>
      <c r="E17" s="779">
        <v>3</v>
      </c>
      <c r="F17" s="779">
        <f t="shared" si="2"/>
        <v>654</v>
      </c>
      <c r="G17" s="779"/>
      <c r="H17" s="777">
        <f t="shared" si="0"/>
        <v>0</v>
      </c>
      <c r="I17" s="779">
        <v>2.5</v>
      </c>
      <c r="J17" s="777">
        <f t="shared" si="1"/>
        <v>545</v>
      </c>
    </row>
    <row r="18" spans="2:10" ht="15" customHeight="1" thickTop="1" thickBot="1" x14ac:dyDescent="0.4">
      <c r="B18" s="773" t="s">
        <v>216</v>
      </c>
      <c r="C18" s="778">
        <v>96</v>
      </c>
      <c r="D18" s="778" t="s">
        <v>8</v>
      </c>
      <c r="E18" s="779">
        <v>3</v>
      </c>
      <c r="F18" s="779">
        <f t="shared" si="2"/>
        <v>288</v>
      </c>
      <c r="G18" s="779">
        <v>8</v>
      </c>
      <c r="H18" s="777">
        <f t="shared" si="0"/>
        <v>768</v>
      </c>
      <c r="I18" s="779">
        <v>2.75</v>
      </c>
      <c r="J18" s="777">
        <f t="shared" si="1"/>
        <v>264</v>
      </c>
    </row>
    <row r="19" spans="2:10" ht="15" customHeight="1" thickTop="1" thickBot="1" x14ac:dyDescent="0.4">
      <c r="B19" s="773" t="s">
        <v>405</v>
      </c>
      <c r="C19" s="778">
        <v>28</v>
      </c>
      <c r="D19" s="778" t="s">
        <v>4</v>
      </c>
      <c r="E19" s="779">
        <v>200</v>
      </c>
      <c r="F19" s="779">
        <f t="shared" si="2"/>
        <v>5600</v>
      </c>
      <c r="G19" s="779"/>
      <c r="H19" s="777">
        <f t="shared" si="0"/>
        <v>0</v>
      </c>
      <c r="I19" s="779">
        <v>671</v>
      </c>
      <c r="J19" s="777">
        <f t="shared" si="1"/>
        <v>18788</v>
      </c>
    </row>
    <row r="20" spans="2:10" ht="15" customHeight="1" thickTop="1" thickBot="1" x14ac:dyDescent="0.4">
      <c r="B20" s="773" t="s">
        <v>215</v>
      </c>
      <c r="C20" s="778">
        <v>16</v>
      </c>
      <c r="D20" s="778" t="s">
        <v>4</v>
      </c>
      <c r="E20" s="779">
        <v>95</v>
      </c>
      <c r="F20" s="779">
        <f t="shared" si="2"/>
        <v>1520</v>
      </c>
      <c r="G20" s="779">
        <v>200</v>
      </c>
      <c r="H20" s="777">
        <f t="shared" si="0"/>
        <v>3200</v>
      </c>
      <c r="I20" s="779">
        <v>121.75</v>
      </c>
      <c r="J20" s="777">
        <f t="shared" si="1"/>
        <v>1948</v>
      </c>
    </row>
    <row r="21" spans="2:10" ht="15" customHeight="1" thickTop="1" thickBot="1" x14ac:dyDescent="0.4">
      <c r="B21" s="773" t="s">
        <v>406</v>
      </c>
      <c r="C21" s="778">
        <v>60</v>
      </c>
      <c r="D21" s="778" t="s">
        <v>4</v>
      </c>
      <c r="E21" s="779">
        <v>85</v>
      </c>
      <c r="F21" s="779">
        <f t="shared" si="2"/>
        <v>5100</v>
      </c>
      <c r="G21" s="779">
        <v>200</v>
      </c>
      <c r="H21" s="777">
        <f t="shared" si="0"/>
        <v>12000</v>
      </c>
      <c r="I21" s="779">
        <v>124.5</v>
      </c>
      <c r="J21" s="777">
        <f t="shared" si="1"/>
        <v>7470</v>
      </c>
    </row>
    <row r="22" spans="2:10" ht="15" customHeight="1" thickTop="1" thickBot="1" x14ac:dyDescent="0.4">
      <c r="B22" s="773" t="s">
        <v>407</v>
      </c>
      <c r="C22" s="778">
        <v>36</v>
      </c>
      <c r="D22" s="778" t="s">
        <v>4</v>
      </c>
      <c r="E22" s="779">
        <v>100</v>
      </c>
      <c r="F22" s="779">
        <f t="shared" si="2"/>
        <v>3600</v>
      </c>
      <c r="G22" s="779"/>
      <c r="H22" s="777">
        <f t="shared" si="0"/>
        <v>0</v>
      </c>
      <c r="I22" s="779">
        <v>124.5</v>
      </c>
      <c r="J22" s="777">
        <f t="shared" si="1"/>
        <v>4482</v>
      </c>
    </row>
    <row r="23" spans="2:10" ht="15" customHeight="1" thickTop="1" thickBot="1" x14ac:dyDescent="0.4">
      <c r="B23" s="773" t="s">
        <v>40</v>
      </c>
      <c r="C23" s="780">
        <v>8</v>
      </c>
      <c r="D23" s="780" t="s">
        <v>9</v>
      </c>
      <c r="E23" s="779">
        <v>4</v>
      </c>
      <c r="F23" s="779">
        <f t="shared" si="2"/>
        <v>32</v>
      </c>
      <c r="G23" s="779"/>
      <c r="H23" s="777">
        <f t="shared" si="0"/>
        <v>0</v>
      </c>
      <c r="I23" s="779">
        <v>11.75</v>
      </c>
      <c r="J23" s="777">
        <f t="shared" si="1"/>
        <v>94</v>
      </c>
    </row>
    <row r="24" spans="2:10" ht="15" customHeight="1" thickTop="1" thickBot="1" x14ac:dyDescent="0.4">
      <c r="B24" s="773" t="s">
        <v>413</v>
      </c>
      <c r="C24" s="780">
        <v>6</v>
      </c>
      <c r="D24" s="780" t="s">
        <v>4</v>
      </c>
      <c r="E24" s="779">
        <v>85</v>
      </c>
      <c r="F24" s="779">
        <f t="shared" si="2"/>
        <v>510</v>
      </c>
      <c r="G24" s="779">
        <v>200</v>
      </c>
      <c r="H24" s="777">
        <f t="shared" si="0"/>
        <v>1200</v>
      </c>
      <c r="I24" s="779">
        <v>100</v>
      </c>
      <c r="J24" s="777">
        <f t="shared" si="1"/>
        <v>600</v>
      </c>
    </row>
    <row r="25" spans="2:10" ht="15" customHeight="1" thickTop="1" thickBot="1" x14ac:dyDescent="0.4">
      <c r="B25" s="773" t="s">
        <v>414</v>
      </c>
      <c r="C25" s="780">
        <v>19</v>
      </c>
      <c r="D25" s="780" t="s">
        <v>4</v>
      </c>
      <c r="E25" s="779">
        <v>85</v>
      </c>
      <c r="F25" s="779">
        <f t="shared" si="2"/>
        <v>1615</v>
      </c>
      <c r="G25" s="779">
        <v>200</v>
      </c>
      <c r="H25" s="777">
        <f t="shared" si="0"/>
        <v>3800</v>
      </c>
      <c r="I25" s="779">
        <v>99.5</v>
      </c>
      <c r="J25" s="777">
        <f t="shared" si="1"/>
        <v>1890.5</v>
      </c>
    </row>
    <row r="26" spans="2:10" ht="15" customHeight="1" thickTop="1" thickBot="1" x14ac:dyDescent="0.4">
      <c r="B26" s="773" t="s">
        <v>415</v>
      </c>
      <c r="C26" s="780">
        <v>7</v>
      </c>
      <c r="D26" s="780" t="s">
        <v>4</v>
      </c>
      <c r="E26" s="779">
        <v>90</v>
      </c>
      <c r="F26" s="779">
        <f t="shared" si="2"/>
        <v>630</v>
      </c>
      <c r="G26" s="779"/>
      <c r="H26" s="777">
        <f t="shared" si="0"/>
        <v>0</v>
      </c>
      <c r="I26" s="779">
        <v>95.5</v>
      </c>
      <c r="J26" s="777">
        <f t="shared" si="1"/>
        <v>668.5</v>
      </c>
    </row>
    <row r="27" spans="2:10" ht="15" customHeight="1" thickTop="1" thickBot="1" x14ac:dyDescent="0.4">
      <c r="B27" s="773" t="s">
        <v>416</v>
      </c>
      <c r="C27" s="780">
        <v>7</v>
      </c>
      <c r="D27" s="780" t="s">
        <v>4</v>
      </c>
      <c r="E27" s="779">
        <v>505</v>
      </c>
      <c r="F27" s="779">
        <f t="shared" si="2"/>
        <v>3535</v>
      </c>
      <c r="G27" s="779"/>
      <c r="H27" s="777">
        <f t="shared" si="0"/>
        <v>0</v>
      </c>
      <c r="I27" s="779">
        <v>817</v>
      </c>
      <c r="J27" s="777">
        <f t="shared" si="1"/>
        <v>5719</v>
      </c>
    </row>
    <row r="28" spans="2:10" ht="15" customHeight="1" thickTop="1" thickBot="1" x14ac:dyDescent="0.4">
      <c r="B28" s="773" t="s">
        <v>420</v>
      </c>
      <c r="C28" s="780">
        <v>1</v>
      </c>
      <c r="D28" s="780" t="s">
        <v>100</v>
      </c>
      <c r="E28" s="779">
        <v>5000</v>
      </c>
      <c r="F28" s="779">
        <f t="shared" si="2"/>
        <v>5000</v>
      </c>
      <c r="G28" s="779">
        <v>11000</v>
      </c>
      <c r="H28" s="777">
        <f t="shared" si="0"/>
        <v>11000</v>
      </c>
      <c r="I28" s="779">
        <v>89500</v>
      </c>
      <c r="J28" s="777">
        <f t="shared" si="1"/>
        <v>89500</v>
      </c>
    </row>
    <row r="29" spans="2:10" ht="15" customHeight="1" thickTop="1" thickBot="1" x14ac:dyDescent="0.4">
      <c r="B29" s="773" t="s">
        <v>421</v>
      </c>
      <c r="C29" s="780">
        <v>132</v>
      </c>
      <c r="D29" s="780" t="s">
        <v>4</v>
      </c>
      <c r="E29" s="779">
        <v>24</v>
      </c>
      <c r="F29" s="779">
        <f t="shared" si="2"/>
        <v>3168</v>
      </c>
      <c r="G29" s="779">
        <v>10</v>
      </c>
      <c r="H29" s="777">
        <f t="shared" si="0"/>
        <v>1320</v>
      </c>
      <c r="I29" s="779">
        <v>82</v>
      </c>
      <c r="J29" s="777">
        <f t="shared" si="1"/>
        <v>10824</v>
      </c>
    </row>
    <row r="30" spans="2:10" ht="15" customHeight="1" thickTop="1" thickBot="1" x14ac:dyDescent="0.4">
      <c r="B30" s="773" t="s">
        <v>422</v>
      </c>
      <c r="C30" s="780">
        <v>8700</v>
      </c>
      <c r="D30" s="780" t="s">
        <v>458</v>
      </c>
      <c r="E30" s="779">
        <v>1.5</v>
      </c>
      <c r="F30" s="779">
        <f t="shared" si="2"/>
        <v>13050</v>
      </c>
      <c r="G30" s="779">
        <v>1.69</v>
      </c>
      <c r="H30" s="777">
        <f t="shared" si="0"/>
        <v>14703</v>
      </c>
      <c r="I30" s="779">
        <v>1.05</v>
      </c>
      <c r="J30" s="777">
        <f t="shared" si="1"/>
        <v>9135</v>
      </c>
    </row>
    <row r="31" spans="2:10" ht="15" customHeight="1" thickTop="1" thickBot="1" x14ac:dyDescent="0.4">
      <c r="B31" s="773" t="s">
        <v>423</v>
      </c>
      <c r="C31" s="780">
        <v>68</v>
      </c>
      <c r="D31" s="780" t="s">
        <v>4</v>
      </c>
      <c r="E31" s="779">
        <v>400</v>
      </c>
      <c r="F31" s="779">
        <f t="shared" si="2"/>
        <v>27200</v>
      </c>
      <c r="G31" s="779">
        <v>294</v>
      </c>
      <c r="H31" s="777">
        <f t="shared" si="0"/>
        <v>19992</v>
      </c>
      <c r="I31" s="779">
        <v>640.25</v>
      </c>
      <c r="J31" s="777">
        <f t="shared" si="1"/>
        <v>43537</v>
      </c>
    </row>
    <row r="32" spans="2:10" ht="15" customHeight="1" thickTop="1" thickBot="1" x14ac:dyDescent="0.4">
      <c r="B32" s="773" t="s">
        <v>424</v>
      </c>
      <c r="C32" s="780">
        <v>2</v>
      </c>
      <c r="D32" s="780" t="s">
        <v>4</v>
      </c>
      <c r="E32" s="779">
        <v>1600</v>
      </c>
      <c r="F32" s="779">
        <f t="shared" si="2"/>
        <v>3200</v>
      </c>
      <c r="G32" s="779">
        <v>4800</v>
      </c>
      <c r="H32" s="777">
        <f t="shared" si="0"/>
        <v>9600</v>
      </c>
      <c r="I32" s="779">
        <v>2300</v>
      </c>
      <c r="J32" s="777">
        <f t="shared" si="1"/>
        <v>4600</v>
      </c>
    </row>
    <row r="33" spans="2:10" ht="15" customHeight="1" thickTop="1" thickBot="1" x14ac:dyDescent="0.4">
      <c r="B33" s="773" t="s">
        <v>425</v>
      </c>
      <c r="C33" s="780">
        <v>2</v>
      </c>
      <c r="D33" s="780" t="s">
        <v>4</v>
      </c>
      <c r="E33" s="779">
        <v>1600</v>
      </c>
      <c r="F33" s="779">
        <f t="shared" si="2"/>
        <v>3200</v>
      </c>
      <c r="G33" s="779"/>
      <c r="H33" s="777">
        <f t="shared" si="0"/>
        <v>0</v>
      </c>
      <c r="I33" s="779">
        <v>2300</v>
      </c>
      <c r="J33" s="777">
        <f t="shared" si="1"/>
        <v>4600</v>
      </c>
    </row>
    <row r="34" spans="2:10" ht="15" customHeight="1" thickTop="1" thickBot="1" x14ac:dyDescent="0.4">
      <c r="B34" s="773" t="s">
        <v>426</v>
      </c>
      <c r="C34" s="780">
        <v>17</v>
      </c>
      <c r="D34" s="780" t="s">
        <v>4</v>
      </c>
      <c r="E34" s="779">
        <v>1450</v>
      </c>
      <c r="F34" s="779">
        <f t="shared" si="2"/>
        <v>24650</v>
      </c>
      <c r="G34" s="779">
        <v>1471</v>
      </c>
      <c r="H34" s="777">
        <f t="shared" si="0"/>
        <v>25007</v>
      </c>
      <c r="I34" s="779">
        <v>1150</v>
      </c>
      <c r="J34" s="777">
        <f t="shared" si="1"/>
        <v>19550</v>
      </c>
    </row>
    <row r="35" spans="2:10" ht="15" customHeight="1" thickTop="1" thickBot="1" x14ac:dyDescent="0.4">
      <c r="B35" s="773" t="s">
        <v>427</v>
      </c>
      <c r="C35" s="780">
        <v>17</v>
      </c>
      <c r="D35" s="780" t="s">
        <v>4</v>
      </c>
      <c r="E35" s="779">
        <v>1500</v>
      </c>
      <c r="F35" s="779">
        <f t="shared" si="2"/>
        <v>25500</v>
      </c>
      <c r="G35" s="779"/>
      <c r="H35" s="777">
        <f t="shared" si="0"/>
        <v>0</v>
      </c>
      <c r="I35" s="779">
        <v>1225</v>
      </c>
      <c r="J35" s="777">
        <f t="shared" si="1"/>
        <v>20825</v>
      </c>
    </row>
    <row r="36" spans="2:10" ht="15" customHeight="1" thickTop="1" thickBot="1" x14ac:dyDescent="0.4">
      <c r="B36" s="773" t="s">
        <v>428</v>
      </c>
      <c r="C36" s="780">
        <v>303</v>
      </c>
      <c r="D36" s="780" t="s">
        <v>8</v>
      </c>
      <c r="E36" s="779">
        <v>15</v>
      </c>
      <c r="F36" s="779">
        <f t="shared" si="2"/>
        <v>4545</v>
      </c>
      <c r="G36" s="779">
        <v>9</v>
      </c>
      <c r="H36" s="777">
        <f t="shared" si="0"/>
        <v>2727</v>
      </c>
      <c r="I36" s="779">
        <v>15.5</v>
      </c>
      <c r="J36" s="777">
        <f t="shared" si="1"/>
        <v>4696.5</v>
      </c>
    </row>
    <row r="37" spans="2:10" ht="15" customHeight="1" thickTop="1" thickBot="1" x14ac:dyDescent="0.4">
      <c r="B37" s="773" t="s">
        <v>429</v>
      </c>
      <c r="C37" s="780">
        <v>40</v>
      </c>
      <c r="D37" s="780" t="s">
        <v>131</v>
      </c>
      <c r="E37" s="779">
        <v>3</v>
      </c>
      <c r="F37" s="779">
        <f t="shared" si="2"/>
        <v>120</v>
      </c>
      <c r="G37" s="779">
        <v>2.5</v>
      </c>
      <c r="H37" s="777">
        <f t="shared" si="0"/>
        <v>100</v>
      </c>
      <c r="I37" s="779">
        <v>9.5</v>
      </c>
      <c r="J37" s="777">
        <f t="shared" si="1"/>
        <v>380</v>
      </c>
    </row>
    <row r="38" spans="2:10" ht="15" customHeight="1" thickTop="1" thickBot="1" x14ac:dyDescent="0.4">
      <c r="B38" s="773" t="s">
        <v>430</v>
      </c>
      <c r="C38" s="780">
        <v>23</v>
      </c>
      <c r="D38" s="780" t="s">
        <v>4</v>
      </c>
      <c r="E38" s="779">
        <v>75</v>
      </c>
      <c r="F38" s="779">
        <f t="shared" si="2"/>
        <v>1725</v>
      </c>
      <c r="G38" s="779">
        <v>150</v>
      </c>
      <c r="H38" s="777">
        <f t="shared" si="0"/>
        <v>3450</v>
      </c>
      <c r="I38" s="779">
        <v>81.5</v>
      </c>
      <c r="J38" s="777">
        <f t="shared" si="1"/>
        <v>1874.5</v>
      </c>
    </row>
    <row r="39" spans="2:10" ht="15" customHeight="1" thickTop="1" thickBot="1" x14ac:dyDescent="0.4">
      <c r="B39" s="773" t="s">
        <v>431</v>
      </c>
      <c r="C39" s="780">
        <v>154</v>
      </c>
      <c r="D39" s="780" t="s">
        <v>4</v>
      </c>
      <c r="E39" s="779">
        <v>100</v>
      </c>
      <c r="F39" s="779">
        <f t="shared" si="2"/>
        <v>15400</v>
      </c>
      <c r="G39" s="779">
        <v>150</v>
      </c>
      <c r="H39" s="777">
        <f t="shared" si="0"/>
        <v>23100</v>
      </c>
      <c r="I39" s="779">
        <v>81.5</v>
      </c>
      <c r="J39" s="777">
        <f t="shared" si="1"/>
        <v>12551</v>
      </c>
    </row>
    <row r="40" spans="2:10" ht="15" customHeight="1" thickTop="1" thickBot="1" x14ac:dyDescent="0.4">
      <c r="B40" s="773" t="s">
        <v>432</v>
      </c>
      <c r="C40" s="780">
        <v>54</v>
      </c>
      <c r="D40" s="780" t="s">
        <v>4</v>
      </c>
      <c r="E40" s="779">
        <v>100</v>
      </c>
      <c r="F40" s="779">
        <f t="shared" si="2"/>
        <v>5400</v>
      </c>
      <c r="G40" s="779">
        <v>140</v>
      </c>
      <c r="H40" s="777">
        <f t="shared" si="0"/>
        <v>7560</v>
      </c>
      <c r="I40" s="779">
        <v>77.25</v>
      </c>
      <c r="J40" s="777">
        <f t="shared" si="1"/>
        <v>4171.5</v>
      </c>
    </row>
    <row r="41" spans="2:10" ht="15" customHeight="1" thickTop="1" thickBot="1" x14ac:dyDescent="0.4">
      <c r="B41" s="773" t="s">
        <v>446</v>
      </c>
      <c r="C41" s="780">
        <v>80</v>
      </c>
      <c r="D41" s="780" t="s">
        <v>110</v>
      </c>
      <c r="E41" s="779">
        <v>1700</v>
      </c>
      <c r="F41" s="779">
        <f t="shared" si="2"/>
        <v>136000</v>
      </c>
      <c r="G41" s="779">
        <v>1200</v>
      </c>
      <c r="H41" s="777">
        <f t="shared" si="0"/>
        <v>96000</v>
      </c>
      <c r="I41" s="779">
        <v>950</v>
      </c>
      <c r="J41" s="777">
        <f t="shared" si="1"/>
        <v>76000</v>
      </c>
    </row>
    <row r="42" spans="2:10" ht="15" customHeight="1" thickTop="1" thickBot="1" x14ac:dyDescent="0.4">
      <c r="B42" s="773" t="s">
        <v>447</v>
      </c>
      <c r="C42" s="780">
        <v>1</v>
      </c>
      <c r="D42" s="780" t="s">
        <v>100</v>
      </c>
      <c r="E42" s="779">
        <v>3000</v>
      </c>
      <c r="F42" s="779">
        <f t="shared" si="2"/>
        <v>3000</v>
      </c>
      <c r="G42" s="779">
        <v>2000</v>
      </c>
      <c r="H42" s="777">
        <f t="shared" si="0"/>
        <v>2000</v>
      </c>
      <c r="I42" s="779">
        <v>5850</v>
      </c>
      <c r="J42" s="777">
        <f t="shared" si="1"/>
        <v>5850</v>
      </c>
    </row>
    <row r="43" spans="2:10" ht="15" customHeight="1" thickTop="1" thickBot="1" x14ac:dyDescent="0.4">
      <c r="B43" s="773" t="s">
        <v>48</v>
      </c>
      <c r="C43" s="780">
        <v>1</v>
      </c>
      <c r="D43" s="780" t="s">
        <v>100</v>
      </c>
      <c r="E43" s="779">
        <v>7500</v>
      </c>
      <c r="F43" s="779">
        <f t="shared" si="2"/>
        <v>7500</v>
      </c>
      <c r="G43" s="779">
        <v>1000</v>
      </c>
      <c r="H43" s="777">
        <f t="shared" si="0"/>
        <v>1000</v>
      </c>
      <c r="I43" s="779">
        <v>875</v>
      </c>
      <c r="J43" s="777">
        <f t="shared" si="1"/>
        <v>875</v>
      </c>
    </row>
    <row r="44" spans="2:10" ht="15" customHeight="1" thickTop="1" thickBot="1" x14ac:dyDescent="0.4">
      <c r="B44" s="773" t="s">
        <v>50</v>
      </c>
      <c r="C44" s="780">
        <v>1</v>
      </c>
      <c r="D44" s="780" t="s">
        <v>100</v>
      </c>
      <c r="E44" s="779">
        <v>3000</v>
      </c>
      <c r="F44" s="779">
        <f t="shared" si="2"/>
        <v>3000</v>
      </c>
      <c r="G44" s="779">
        <v>2500</v>
      </c>
      <c r="H44" s="777">
        <f t="shared" si="0"/>
        <v>2500</v>
      </c>
      <c r="I44" s="779">
        <v>5300</v>
      </c>
      <c r="J44" s="777">
        <f t="shared" si="1"/>
        <v>5300</v>
      </c>
    </row>
    <row r="45" spans="2:10" ht="15" customHeight="1" thickTop="1" thickBot="1" x14ac:dyDescent="0.4">
      <c r="B45" s="773" t="s">
        <v>51</v>
      </c>
      <c r="C45" s="780">
        <v>1</v>
      </c>
      <c r="D45" s="780" t="s">
        <v>100</v>
      </c>
      <c r="E45" s="779">
        <v>5000</v>
      </c>
      <c r="F45" s="779">
        <f t="shared" si="2"/>
        <v>5000</v>
      </c>
      <c r="G45" s="779">
        <v>3000</v>
      </c>
      <c r="H45" s="777">
        <f t="shared" si="0"/>
        <v>3000</v>
      </c>
      <c r="I45" s="779">
        <v>36350</v>
      </c>
      <c r="J45" s="777">
        <f t="shared" si="1"/>
        <v>36350</v>
      </c>
    </row>
    <row r="46" spans="2:10" ht="15" customHeight="1" thickTop="1" thickBot="1" x14ac:dyDescent="0.4">
      <c r="B46" s="773" t="s">
        <v>448</v>
      </c>
      <c r="C46" s="780">
        <v>30</v>
      </c>
      <c r="D46" s="780" t="s">
        <v>8</v>
      </c>
      <c r="E46" s="779">
        <v>5</v>
      </c>
      <c r="F46" s="779">
        <f t="shared" si="2"/>
        <v>150</v>
      </c>
      <c r="G46" s="779">
        <v>2</v>
      </c>
      <c r="H46" s="777">
        <f t="shared" si="0"/>
        <v>60</v>
      </c>
      <c r="I46" s="779">
        <v>29.25</v>
      </c>
      <c r="J46" s="777">
        <f t="shared" si="1"/>
        <v>877.5</v>
      </c>
    </row>
    <row r="47" spans="2:10" ht="15" customHeight="1" thickTop="1" thickBot="1" x14ac:dyDescent="0.4">
      <c r="B47" s="773" t="s">
        <v>351</v>
      </c>
      <c r="C47" s="780">
        <v>600</v>
      </c>
      <c r="D47" s="780" t="s">
        <v>8</v>
      </c>
      <c r="E47" s="779">
        <v>3</v>
      </c>
      <c r="F47" s="779">
        <f t="shared" si="2"/>
        <v>1800</v>
      </c>
      <c r="G47" s="779">
        <v>2</v>
      </c>
      <c r="H47" s="777">
        <f t="shared" si="0"/>
        <v>1200</v>
      </c>
      <c r="I47" s="779">
        <v>7</v>
      </c>
      <c r="J47" s="777">
        <f t="shared" si="1"/>
        <v>4200</v>
      </c>
    </row>
    <row r="48" spans="2:10" ht="15" customHeight="1" thickTop="1" thickBot="1" x14ac:dyDescent="0.4">
      <c r="B48" s="773" t="s">
        <v>246</v>
      </c>
      <c r="C48" s="780">
        <v>0.08</v>
      </c>
      <c r="D48" s="780" t="s">
        <v>247</v>
      </c>
      <c r="E48" s="779">
        <v>1000</v>
      </c>
      <c r="F48" s="779">
        <f t="shared" si="2"/>
        <v>80</v>
      </c>
      <c r="G48" s="779"/>
      <c r="H48" s="777">
        <f t="shared" si="0"/>
        <v>0</v>
      </c>
      <c r="I48" s="779"/>
      <c r="J48" s="777">
        <f t="shared" si="1"/>
        <v>0</v>
      </c>
    </row>
    <row r="49" spans="2:10" ht="15" customHeight="1" thickTop="1" thickBot="1" x14ac:dyDescent="0.4">
      <c r="B49" s="773" t="s">
        <v>450</v>
      </c>
      <c r="C49" s="780">
        <v>0.12</v>
      </c>
      <c r="D49" s="780" t="s">
        <v>1272</v>
      </c>
      <c r="E49" s="779">
        <v>100</v>
      </c>
      <c r="F49" s="779">
        <f t="shared" si="2"/>
        <v>12</v>
      </c>
      <c r="G49" s="779">
        <v>2000</v>
      </c>
      <c r="H49" s="777">
        <f t="shared" si="0"/>
        <v>240</v>
      </c>
      <c r="I49" s="779">
        <v>975</v>
      </c>
      <c r="J49" s="777">
        <f t="shared" si="1"/>
        <v>117</v>
      </c>
    </row>
    <row r="50" spans="2:10" ht="15" customHeight="1" thickTop="1" thickBot="1" x14ac:dyDescent="0.4">
      <c r="B50" s="773" t="s">
        <v>451</v>
      </c>
      <c r="C50" s="780">
        <v>2</v>
      </c>
      <c r="D50" s="780" t="s">
        <v>10</v>
      </c>
      <c r="E50" s="779">
        <v>50</v>
      </c>
      <c r="F50" s="779">
        <f t="shared" si="2"/>
        <v>100</v>
      </c>
      <c r="G50" s="779">
        <v>500</v>
      </c>
      <c r="H50" s="777">
        <f t="shared" si="0"/>
        <v>1000</v>
      </c>
      <c r="I50" s="779">
        <v>400</v>
      </c>
      <c r="J50" s="777">
        <f t="shared" si="1"/>
        <v>800</v>
      </c>
    </row>
    <row r="51" spans="2:10" ht="15" customHeight="1" thickTop="1" thickBot="1" x14ac:dyDescent="0.4">
      <c r="B51" s="773" t="s">
        <v>452</v>
      </c>
      <c r="C51" s="780">
        <v>67</v>
      </c>
      <c r="D51" s="780" t="s">
        <v>4</v>
      </c>
      <c r="E51" s="779">
        <v>35</v>
      </c>
      <c r="F51" s="779">
        <f t="shared" si="2"/>
        <v>2345</v>
      </c>
      <c r="G51" s="779">
        <v>50</v>
      </c>
      <c r="H51" s="777">
        <f t="shared" si="0"/>
        <v>3350</v>
      </c>
      <c r="I51" s="779">
        <v>70</v>
      </c>
      <c r="J51" s="777">
        <f t="shared" si="1"/>
        <v>4690</v>
      </c>
    </row>
    <row r="52" spans="2:10" ht="15" customHeight="1" thickTop="1" thickBot="1" x14ac:dyDescent="0.4">
      <c r="B52" s="773" t="s">
        <v>455</v>
      </c>
      <c r="C52" s="780">
        <v>235</v>
      </c>
      <c r="D52" s="780" t="s">
        <v>131</v>
      </c>
      <c r="E52" s="779">
        <v>5</v>
      </c>
      <c r="F52" s="779">
        <f t="shared" si="2"/>
        <v>1175</v>
      </c>
      <c r="G52" s="779">
        <v>15</v>
      </c>
      <c r="H52" s="777">
        <f t="shared" si="0"/>
        <v>3525</v>
      </c>
      <c r="I52" s="779">
        <v>14.9</v>
      </c>
      <c r="J52" s="777">
        <f t="shared" si="1"/>
        <v>3501.5</v>
      </c>
    </row>
    <row r="53" spans="2:10" ht="15" thickTop="1" x14ac:dyDescent="0.35"/>
    <row r="54" spans="2:10" x14ac:dyDescent="0.35">
      <c r="E54" s="437"/>
      <c r="F54" s="437">
        <f>SUM(F7:F52)</f>
        <v>334892</v>
      </c>
      <c r="G54" s="437"/>
      <c r="H54" s="437">
        <f t="shared" ref="H54:J54" si="3">SUM(H7:H52)</f>
        <v>288900</v>
      </c>
      <c r="I54" s="437"/>
      <c r="J54" s="437">
        <f t="shared" si="3"/>
        <v>454584.75</v>
      </c>
    </row>
  </sheetData>
  <mergeCells count="3">
    <mergeCell ref="E5:F5"/>
    <mergeCell ref="G5:H5"/>
    <mergeCell ref="I5:J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26"/>
  <sheetViews>
    <sheetView workbookViewId="0">
      <selection activeCell="E7" sqref="E7"/>
    </sheetView>
  </sheetViews>
  <sheetFormatPr defaultRowHeight="14.5" x14ac:dyDescent="0.35"/>
  <cols>
    <col min="2" max="2" width="46.7265625" customWidth="1"/>
    <col min="4" max="4" width="10.7265625" bestFit="1" customWidth="1"/>
    <col min="5" max="12" width="14.7265625" customWidth="1"/>
  </cols>
  <sheetData>
    <row r="1" spans="1:13" ht="15.5" x14ac:dyDescent="0.35">
      <c r="D1" s="692" t="s">
        <v>390</v>
      </c>
      <c r="E1" s="577"/>
      <c r="F1" s="577"/>
      <c r="G1" s="577"/>
      <c r="H1" s="577"/>
      <c r="I1" s="577"/>
    </row>
    <row r="2" spans="1:13" ht="15.5" x14ac:dyDescent="0.35">
      <c r="D2" s="693" t="s">
        <v>359</v>
      </c>
    </row>
    <row r="3" spans="1:13" ht="15.5" x14ac:dyDescent="0.35">
      <c r="D3" s="763">
        <v>42627</v>
      </c>
      <c r="E3" s="102"/>
      <c r="F3" s="103"/>
      <c r="G3" s="104"/>
      <c r="I3" s="107"/>
    </row>
    <row r="4" spans="1:13" ht="15.5" x14ac:dyDescent="0.35">
      <c r="B4" s="610"/>
      <c r="C4" s="610"/>
      <c r="D4" s="610"/>
      <c r="E4" s="610"/>
      <c r="F4" s="610"/>
      <c r="G4" s="610"/>
    </row>
    <row r="5" spans="1:13" ht="15" thickBot="1" x14ac:dyDescent="0.4">
      <c r="E5" s="188"/>
      <c r="F5" s="189"/>
      <c r="G5" s="107" t="s">
        <v>391</v>
      </c>
      <c r="I5" s="107"/>
    </row>
    <row r="6" spans="1:13" ht="15.5" thickTop="1" thickBot="1" x14ac:dyDescent="0.4">
      <c r="C6" s="190"/>
      <c r="D6" s="191"/>
      <c r="E6" s="2075" t="s">
        <v>1592</v>
      </c>
      <c r="F6" s="2076"/>
      <c r="G6" s="1727" t="s">
        <v>1593</v>
      </c>
      <c r="H6" s="1727"/>
      <c r="I6" s="1727" t="s">
        <v>1594</v>
      </c>
      <c r="J6" s="1727"/>
      <c r="K6" s="1727" t="s">
        <v>1595</v>
      </c>
      <c r="L6" s="1727"/>
      <c r="M6" s="107"/>
    </row>
    <row r="7" spans="1:13" ht="15.5" thickTop="1" thickBot="1" x14ac:dyDescent="0.4">
      <c r="B7" s="192" t="s">
        <v>93</v>
      </c>
      <c r="C7" s="193" t="s">
        <v>94</v>
      </c>
      <c r="D7" s="194" t="s">
        <v>339</v>
      </c>
      <c r="E7" s="195" t="s">
        <v>1589</v>
      </c>
      <c r="F7" s="196" t="s">
        <v>340</v>
      </c>
      <c r="G7" s="195" t="s">
        <v>1589</v>
      </c>
      <c r="H7" s="157" t="s">
        <v>341</v>
      </c>
      <c r="I7" s="195" t="s">
        <v>1589</v>
      </c>
      <c r="J7" s="771" t="s">
        <v>341</v>
      </c>
      <c r="K7" s="772" t="s">
        <v>1589</v>
      </c>
      <c r="L7" s="154" t="s">
        <v>341</v>
      </c>
    </row>
    <row r="8" spans="1:13" ht="15" customHeight="1" thickTop="1" thickBot="1" x14ac:dyDescent="0.4">
      <c r="A8">
        <v>1</v>
      </c>
      <c r="B8" s="158" t="s">
        <v>51</v>
      </c>
      <c r="C8" s="159">
        <v>1</v>
      </c>
      <c r="D8" s="197" t="s">
        <v>100</v>
      </c>
      <c r="E8" s="163">
        <v>1100</v>
      </c>
      <c r="F8" s="164">
        <f t="shared" ref="F8:F18" si="0">PRODUCT(C8, E8)</f>
        <v>1100</v>
      </c>
      <c r="G8" s="161">
        <v>1000</v>
      </c>
      <c r="H8" s="164">
        <f>PRODUCT(C8, G8)</f>
        <v>1000</v>
      </c>
      <c r="I8" s="161">
        <v>3100</v>
      </c>
      <c r="J8" s="162">
        <f t="shared" ref="J8:J18" si="1">PRODUCT(C8, I8)</f>
        <v>3100</v>
      </c>
      <c r="K8" s="165">
        <v>1800</v>
      </c>
      <c r="L8" s="162">
        <f>PRODUCT(C8,K8)</f>
        <v>1800</v>
      </c>
    </row>
    <row r="9" spans="1:13" ht="15" customHeight="1" thickBot="1" x14ac:dyDescent="0.4">
      <c r="A9">
        <v>2</v>
      </c>
      <c r="B9" s="198" t="s">
        <v>361</v>
      </c>
      <c r="C9" s="118">
        <v>1</v>
      </c>
      <c r="D9" s="118" t="s">
        <v>100</v>
      </c>
      <c r="E9" s="170">
        <v>1500</v>
      </c>
      <c r="F9" s="169">
        <f>PRODUCT(C9, E9)</f>
        <v>1500</v>
      </c>
      <c r="G9" s="23">
        <v>1000</v>
      </c>
      <c r="H9" s="169">
        <f t="shared" ref="H9:H18" si="2">PRODUCT(C9, G9)</f>
        <v>1000</v>
      </c>
      <c r="I9" s="23">
        <v>2850</v>
      </c>
      <c r="J9" s="169">
        <f t="shared" si="1"/>
        <v>2850</v>
      </c>
      <c r="K9" s="23">
        <v>1800</v>
      </c>
      <c r="L9" s="169">
        <f t="shared" ref="L9:L18" si="3">PRODUCT(C9,K9)</f>
        <v>1800</v>
      </c>
    </row>
    <row r="10" spans="1:13" ht="15" customHeight="1" thickBot="1" x14ac:dyDescent="0.4">
      <c r="A10">
        <v>3</v>
      </c>
      <c r="B10" s="198" t="s">
        <v>362</v>
      </c>
      <c r="C10" s="34">
        <v>4</v>
      </c>
      <c r="D10" s="34" t="s">
        <v>4</v>
      </c>
      <c r="E10" s="170">
        <v>125</v>
      </c>
      <c r="F10" s="169">
        <f t="shared" si="0"/>
        <v>500</v>
      </c>
      <c r="G10" s="23">
        <v>120</v>
      </c>
      <c r="H10" s="169">
        <f>PRODUCT(3, G10)</f>
        <v>360</v>
      </c>
      <c r="I10" s="23">
        <v>110</v>
      </c>
      <c r="J10" s="169">
        <f t="shared" si="1"/>
        <v>440</v>
      </c>
      <c r="K10" s="23">
        <v>150</v>
      </c>
      <c r="L10" s="169">
        <f t="shared" si="3"/>
        <v>600</v>
      </c>
    </row>
    <row r="11" spans="1:13" ht="15" customHeight="1" thickBot="1" x14ac:dyDescent="0.4">
      <c r="A11">
        <v>4</v>
      </c>
      <c r="B11" s="198" t="s">
        <v>12</v>
      </c>
      <c r="C11" s="34">
        <v>1</v>
      </c>
      <c r="D11" s="34" t="s">
        <v>100</v>
      </c>
      <c r="E11" s="35">
        <v>2000</v>
      </c>
      <c r="F11" s="169">
        <f t="shared" si="0"/>
        <v>2000</v>
      </c>
      <c r="G11" s="28">
        <v>2500</v>
      </c>
      <c r="H11" s="169">
        <f t="shared" si="2"/>
        <v>2500</v>
      </c>
      <c r="I11" s="28">
        <v>750</v>
      </c>
      <c r="J11" s="169">
        <f t="shared" si="1"/>
        <v>750</v>
      </c>
      <c r="K11" s="28">
        <v>1800</v>
      </c>
      <c r="L11" s="169">
        <f t="shared" si="3"/>
        <v>1800</v>
      </c>
    </row>
    <row r="12" spans="1:13" ht="15" customHeight="1" thickBot="1" x14ac:dyDescent="0.4">
      <c r="A12">
        <v>5</v>
      </c>
      <c r="B12" s="198" t="s">
        <v>343</v>
      </c>
      <c r="C12" s="34">
        <v>1</v>
      </c>
      <c r="D12" s="34" t="s">
        <v>100</v>
      </c>
      <c r="E12" s="35">
        <v>5500</v>
      </c>
      <c r="F12" s="169">
        <f t="shared" si="0"/>
        <v>5500</v>
      </c>
      <c r="G12" s="28">
        <v>6400</v>
      </c>
      <c r="H12" s="169">
        <f t="shared" si="2"/>
        <v>6400</v>
      </c>
      <c r="I12" s="28">
        <v>1850</v>
      </c>
      <c r="J12" s="169">
        <f t="shared" si="1"/>
        <v>1850</v>
      </c>
      <c r="K12" s="28">
        <v>3750</v>
      </c>
      <c r="L12" s="169">
        <f t="shared" si="3"/>
        <v>3750</v>
      </c>
    </row>
    <row r="13" spans="1:13" ht="15" customHeight="1" thickBot="1" x14ac:dyDescent="0.4">
      <c r="A13">
        <v>6</v>
      </c>
      <c r="B13" s="123" t="s">
        <v>392</v>
      </c>
      <c r="C13" s="166">
        <v>14</v>
      </c>
      <c r="D13" s="34" t="s">
        <v>4</v>
      </c>
      <c r="E13" s="35">
        <v>90</v>
      </c>
      <c r="F13" s="169">
        <f t="shared" si="0"/>
        <v>1260</v>
      </c>
      <c r="G13" s="28">
        <v>80</v>
      </c>
      <c r="H13" s="169">
        <f t="shared" si="2"/>
        <v>1120</v>
      </c>
      <c r="I13" s="28">
        <v>75</v>
      </c>
      <c r="J13" s="169">
        <f t="shared" si="1"/>
        <v>1050</v>
      </c>
      <c r="K13" s="28">
        <v>64.3</v>
      </c>
      <c r="L13" s="169">
        <f t="shared" si="3"/>
        <v>900.19999999999993</v>
      </c>
    </row>
    <row r="14" spans="1:13" ht="15" customHeight="1" thickBot="1" x14ac:dyDescent="0.4">
      <c r="A14">
        <v>7</v>
      </c>
      <c r="B14" s="198" t="s">
        <v>367</v>
      </c>
      <c r="C14" s="34">
        <v>6</v>
      </c>
      <c r="D14" s="34" t="s">
        <v>8</v>
      </c>
      <c r="E14" s="35">
        <v>50</v>
      </c>
      <c r="F14" s="169">
        <f t="shared" si="0"/>
        <v>300</v>
      </c>
      <c r="G14" s="28">
        <v>80</v>
      </c>
      <c r="H14" s="169">
        <f t="shared" si="2"/>
        <v>480</v>
      </c>
      <c r="I14" s="28">
        <v>141</v>
      </c>
      <c r="J14" s="169">
        <f t="shared" si="1"/>
        <v>846</v>
      </c>
      <c r="K14" s="28">
        <v>150</v>
      </c>
      <c r="L14" s="169">
        <f t="shared" si="3"/>
        <v>900</v>
      </c>
    </row>
    <row r="15" spans="1:13" ht="15" customHeight="1" thickBot="1" x14ac:dyDescent="0.4">
      <c r="A15">
        <v>8</v>
      </c>
      <c r="B15" s="198" t="s">
        <v>393</v>
      </c>
      <c r="C15" s="34">
        <v>29</v>
      </c>
      <c r="D15" s="34" t="s">
        <v>4</v>
      </c>
      <c r="E15" s="35">
        <v>90</v>
      </c>
      <c r="F15" s="169">
        <f t="shared" si="0"/>
        <v>2610</v>
      </c>
      <c r="G15" s="28">
        <v>70</v>
      </c>
      <c r="H15" s="169">
        <f>PRODUCT(28, G15)</f>
        <v>1960</v>
      </c>
      <c r="I15" s="28">
        <v>57</v>
      </c>
      <c r="J15" s="169">
        <f t="shared" si="1"/>
        <v>1653</v>
      </c>
      <c r="K15" s="28">
        <v>180</v>
      </c>
      <c r="L15" s="169">
        <f t="shared" si="3"/>
        <v>5220</v>
      </c>
    </row>
    <row r="16" spans="1:13" ht="15" customHeight="1" thickBot="1" x14ac:dyDescent="0.4">
      <c r="A16">
        <v>9</v>
      </c>
      <c r="B16" s="123" t="s">
        <v>368</v>
      </c>
      <c r="C16" s="166">
        <v>1</v>
      </c>
      <c r="D16" s="34" t="s">
        <v>4</v>
      </c>
      <c r="E16" s="35">
        <v>250</v>
      </c>
      <c r="F16" s="169">
        <f t="shared" si="0"/>
        <v>250</v>
      </c>
      <c r="G16" s="28">
        <v>80</v>
      </c>
      <c r="H16" s="169">
        <f t="shared" si="2"/>
        <v>80</v>
      </c>
      <c r="I16" s="28">
        <v>135</v>
      </c>
      <c r="J16" s="169">
        <f t="shared" si="1"/>
        <v>135</v>
      </c>
      <c r="K16" s="28">
        <v>250</v>
      </c>
      <c r="L16" s="169">
        <f t="shared" si="3"/>
        <v>250</v>
      </c>
    </row>
    <row r="17" spans="1:13" ht="15" customHeight="1" thickBot="1" x14ac:dyDescent="0.4">
      <c r="A17">
        <v>10</v>
      </c>
      <c r="B17" s="198" t="s">
        <v>369</v>
      </c>
      <c r="C17" s="34">
        <v>1</v>
      </c>
      <c r="D17" s="34" t="s">
        <v>100</v>
      </c>
      <c r="E17" s="35">
        <v>3850</v>
      </c>
      <c r="F17" s="169">
        <f t="shared" si="0"/>
        <v>3850</v>
      </c>
      <c r="G17" s="28">
        <v>3500</v>
      </c>
      <c r="H17" s="169">
        <f t="shared" si="2"/>
        <v>3500</v>
      </c>
      <c r="I17" s="28">
        <v>4000</v>
      </c>
      <c r="J17" s="169">
        <f t="shared" si="1"/>
        <v>4000</v>
      </c>
      <c r="K17" s="28">
        <v>3850</v>
      </c>
      <c r="L17" s="169">
        <f t="shared" si="3"/>
        <v>3850</v>
      </c>
    </row>
    <row r="18" spans="1:13" ht="15" customHeight="1" thickBot="1" x14ac:dyDescent="0.4">
      <c r="A18">
        <v>11</v>
      </c>
      <c r="B18" s="123" t="s">
        <v>351</v>
      </c>
      <c r="C18" s="199">
        <v>1</v>
      </c>
      <c r="D18" s="200" t="s">
        <v>100</v>
      </c>
      <c r="E18" s="201">
        <v>300</v>
      </c>
      <c r="F18" s="173">
        <f t="shared" si="0"/>
        <v>300</v>
      </c>
      <c r="G18" s="180">
        <v>1200</v>
      </c>
      <c r="H18" s="173">
        <f t="shared" si="2"/>
        <v>1200</v>
      </c>
      <c r="I18" s="180">
        <v>3600</v>
      </c>
      <c r="J18" s="173">
        <f t="shared" si="1"/>
        <v>3600</v>
      </c>
      <c r="K18" s="180">
        <v>3070</v>
      </c>
      <c r="L18" s="173">
        <f t="shared" si="3"/>
        <v>3070</v>
      </c>
    </row>
    <row r="19" spans="1:13" ht="15" customHeight="1" thickTop="1" thickBot="1" x14ac:dyDescent="0.4">
      <c r="B19" s="116" t="s">
        <v>355</v>
      </c>
      <c r="C19" s="202"/>
      <c r="D19" s="203"/>
      <c r="E19" s="204"/>
      <c r="F19" s="205">
        <f>SUM(F8:F18)</f>
        <v>19170</v>
      </c>
      <c r="G19" s="206"/>
      <c r="H19" s="207">
        <f>SUM(H8:H18)</f>
        <v>19600</v>
      </c>
      <c r="I19" s="208"/>
      <c r="J19" s="207">
        <f>SUM(J8:J18)</f>
        <v>20274</v>
      </c>
      <c r="K19" s="209"/>
      <c r="L19" s="210">
        <f>SUM(L8:L18)</f>
        <v>23940.2</v>
      </c>
      <c r="M19" s="211"/>
    </row>
    <row r="20" spans="1:13" ht="15" customHeight="1" thickBot="1" x14ac:dyDescent="0.4">
      <c r="B20" s="138" t="s">
        <v>356</v>
      </c>
      <c r="C20" s="149"/>
      <c r="D20" s="149"/>
      <c r="E20" s="212"/>
      <c r="F20" s="210">
        <v>1500</v>
      </c>
      <c r="G20" s="206"/>
      <c r="H20" s="207">
        <v>4000</v>
      </c>
      <c r="I20" s="208"/>
      <c r="J20" s="207">
        <v>1650</v>
      </c>
      <c r="K20" s="208"/>
      <c r="L20" s="207">
        <v>1900</v>
      </c>
    </row>
    <row r="21" spans="1:13" ht="15" customHeight="1" thickBot="1" x14ac:dyDescent="0.4">
      <c r="B21" s="138" t="s">
        <v>357</v>
      </c>
      <c r="C21" s="149"/>
      <c r="D21" s="149"/>
      <c r="E21" s="213"/>
      <c r="F21" s="214">
        <f>SUM(F19:F20)</f>
        <v>20670</v>
      </c>
      <c r="G21" s="149"/>
      <c r="H21" s="148">
        <f>SUM(H19:H20)</f>
        <v>23600</v>
      </c>
      <c r="I21" s="215"/>
      <c r="J21" s="148">
        <f>SUM(J19:J20)</f>
        <v>21924</v>
      </c>
      <c r="K21" s="215"/>
      <c r="L21" s="148">
        <f>SUM(L19:L20)</f>
        <v>25840.2</v>
      </c>
      <c r="M21" s="211"/>
    </row>
    <row r="22" spans="1:13" x14ac:dyDescent="0.35">
      <c r="E22" s="102"/>
      <c r="F22" s="103"/>
      <c r="L22" s="105"/>
    </row>
    <row r="23" spans="1:13" x14ac:dyDescent="0.35">
      <c r="E23" s="102"/>
      <c r="F23" s="103"/>
    </row>
    <row r="24" spans="1:13" x14ac:dyDescent="0.35">
      <c r="E24" s="102"/>
      <c r="F24" s="103"/>
    </row>
    <row r="25" spans="1:13" x14ac:dyDescent="0.35">
      <c r="E25" s="102"/>
      <c r="F25" s="103"/>
    </row>
    <row r="26" spans="1:13" x14ac:dyDescent="0.35">
      <c r="E26" s="102"/>
      <c r="F26" s="103"/>
    </row>
  </sheetData>
  <mergeCells count="4">
    <mergeCell ref="I6:J6"/>
    <mergeCell ref="K6:L6"/>
    <mergeCell ref="E6:F6"/>
    <mergeCell ref="G6:H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179"/>
  <sheetViews>
    <sheetView workbookViewId="0">
      <selection activeCell="A4" sqref="A4"/>
    </sheetView>
  </sheetViews>
  <sheetFormatPr defaultRowHeight="14.5" x14ac:dyDescent="0.35"/>
  <cols>
    <col min="2" max="2" width="9.54296875" style="464" bestFit="1" customWidth="1"/>
    <col min="3" max="3" width="11.54296875" style="464" bestFit="1" customWidth="1"/>
    <col min="4" max="4" width="52.7265625" customWidth="1"/>
    <col min="5" max="7" width="14.7265625" customWidth="1"/>
    <col min="8" max="8" width="18" customWidth="1"/>
    <col min="9" max="9" width="14.7265625" customWidth="1"/>
    <col min="10" max="10" width="17.26953125" customWidth="1"/>
    <col min="11" max="24" width="14.7265625" customWidth="1"/>
  </cols>
  <sheetData>
    <row r="1" spans="2:24" ht="15.5" x14ac:dyDescent="0.35">
      <c r="E1" s="755" t="s">
        <v>1591</v>
      </c>
      <c r="H1" t="s">
        <v>3390</v>
      </c>
    </row>
    <row r="2" spans="2:24" ht="18.5" x14ac:dyDescent="0.35">
      <c r="C2" s="64"/>
      <c r="D2" s="751"/>
      <c r="E2" s="756" t="s">
        <v>1576</v>
      </c>
      <c r="F2" s="751"/>
      <c r="G2" s="65"/>
      <c r="H2" s="66"/>
      <c r="I2" s="65"/>
      <c r="J2" s="65"/>
      <c r="K2" s="65"/>
      <c r="L2" s="65"/>
      <c r="M2" s="65"/>
      <c r="N2" s="65"/>
      <c r="O2" s="65"/>
      <c r="P2" s="65"/>
      <c r="Q2" s="65"/>
      <c r="R2" s="65"/>
      <c r="S2" s="65"/>
      <c r="T2" s="65"/>
      <c r="U2" s="65"/>
      <c r="V2" s="65"/>
      <c r="W2" s="65"/>
      <c r="X2" s="65"/>
    </row>
    <row r="3" spans="2:24" ht="18.5" x14ac:dyDescent="0.35">
      <c r="C3" s="64"/>
      <c r="D3" s="751"/>
      <c r="E3" s="754">
        <v>42635</v>
      </c>
      <c r="F3" s="751"/>
      <c r="G3" s="65"/>
      <c r="H3" s="66"/>
      <c r="I3" s="65"/>
      <c r="J3" s="65"/>
      <c r="K3" s="65"/>
      <c r="L3" s="65"/>
      <c r="M3" s="65"/>
      <c r="N3" s="65"/>
      <c r="O3" s="65"/>
      <c r="P3" s="65"/>
      <c r="Q3" s="65"/>
      <c r="R3" s="65"/>
      <c r="S3" s="65"/>
      <c r="T3" s="65"/>
      <c r="U3" s="65"/>
      <c r="V3" s="65"/>
      <c r="W3" s="65"/>
      <c r="X3" s="65"/>
    </row>
    <row r="4" spans="2:24" ht="18.5" x14ac:dyDescent="0.35">
      <c r="B4" s="64"/>
      <c r="C4" s="64"/>
      <c r="D4" s="751"/>
      <c r="E4" s="751"/>
      <c r="F4" s="751"/>
      <c r="G4" s="65"/>
      <c r="H4" s="66"/>
      <c r="I4" s="65"/>
      <c r="J4" s="65"/>
      <c r="K4" s="65"/>
      <c r="L4" s="65"/>
      <c r="M4" s="65"/>
      <c r="N4" s="65"/>
      <c r="O4" s="65"/>
      <c r="P4" s="65"/>
      <c r="Q4" s="65"/>
      <c r="R4" s="65"/>
      <c r="S4" s="65"/>
      <c r="T4" s="65"/>
      <c r="U4" s="65"/>
      <c r="V4" s="65"/>
      <c r="W4" s="65"/>
      <c r="X4" s="65"/>
    </row>
    <row r="5" spans="2:24" ht="18.5" x14ac:dyDescent="0.35">
      <c r="B5" s="64"/>
      <c r="C5" s="64"/>
      <c r="D5" s="751"/>
      <c r="E5" s="751"/>
      <c r="F5" s="751"/>
      <c r="G5" s="65"/>
      <c r="H5" s="66"/>
      <c r="I5" s="65"/>
      <c r="J5" s="65"/>
      <c r="K5" s="65"/>
      <c r="L5" s="65"/>
      <c r="M5" s="65"/>
      <c r="N5" s="65"/>
      <c r="O5" s="65"/>
      <c r="P5" s="65"/>
      <c r="Q5" s="65"/>
      <c r="R5" s="65"/>
      <c r="S5" s="65"/>
      <c r="T5" s="65"/>
      <c r="U5" s="65"/>
      <c r="V5" s="65"/>
      <c r="W5" s="65"/>
      <c r="X5" s="65"/>
    </row>
    <row r="6" spans="2:24" ht="15.5" x14ac:dyDescent="0.35">
      <c r="B6" s="1272" t="s">
        <v>147</v>
      </c>
      <c r="C6" s="1357"/>
      <c r="D6" s="752"/>
      <c r="E6" s="752"/>
      <c r="F6" s="753"/>
      <c r="G6" s="1750" t="s">
        <v>1592</v>
      </c>
      <c r="H6" s="1751"/>
      <c r="I6" s="1750" t="s">
        <v>1593</v>
      </c>
      <c r="J6" s="1751"/>
      <c r="K6" s="1750" t="s">
        <v>1594</v>
      </c>
      <c r="L6" s="1751"/>
      <c r="M6" s="1750" t="s">
        <v>1595</v>
      </c>
      <c r="N6" s="1751"/>
      <c r="O6" s="1750" t="s">
        <v>1596</v>
      </c>
      <c r="P6" s="1751"/>
      <c r="Q6" s="1750" t="s">
        <v>1597</v>
      </c>
      <c r="R6" s="1751"/>
      <c r="S6" s="1750" t="s">
        <v>1598</v>
      </c>
      <c r="T6" s="1751"/>
      <c r="U6" s="1750" t="s">
        <v>1599</v>
      </c>
      <c r="V6" s="1751"/>
      <c r="W6" s="1750" t="s">
        <v>1600</v>
      </c>
      <c r="X6" s="1751"/>
    </row>
    <row r="7" spans="2:24" ht="13.9" customHeight="1" thickBot="1" x14ac:dyDescent="0.4">
      <c r="B7" s="599" t="s">
        <v>149</v>
      </c>
      <c r="C7" s="599" t="s">
        <v>150</v>
      </c>
      <c r="D7" s="603" t="s">
        <v>151</v>
      </c>
      <c r="E7" s="599" t="s">
        <v>152</v>
      </c>
      <c r="F7" s="599" t="s">
        <v>153</v>
      </c>
      <c r="G7" s="67" t="s">
        <v>154</v>
      </c>
      <c r="H7" s="809" t="s">
        <v>1606</v>
      </c>
      <c r="I7" s="67" t="s">
        <v>154</v>
      </c>
      <c r="J7" s="809" t="s">
        <v>1606</v>
      </c>
      <c r="K7" s="67" t="s">
        <v>154</v>
      </c>
      <c r="L7" s="809" t="s">
        <v>1606</v>
      </c>
      <c r="M7" s="67" t="s">
        <v>154</v>
      </c>
      <c r="N7" s="809" t="s">
        <v>1606</v>
      </c>
      <c r="O7" s="67" t="s">
        <v>154</v>
      </c>
      <c r="P7" s="809" t="s">
        <v>1606</v>
      </c>
      <c r="Q7" s="67" t="s">
        <v>154</v>
      </c>
      <c r="R7" s="809" t="s">
        <v>1606</v>
      </c>
      <c r="S7" s="67" t="s">
        <v>154</v>
      </c>
      <c r="T7" s="809" t="s">
        <v>1606</v>
      </c>
      <c r="U7" s="67" t="s">
        <v>154</v>
      </c>
      <c r="V7" s="809" t="s">
        <v>1606</v>
      </c>
      <c r="W7" s="67" t="s">
        <v>154</v>
      </c>
      <c r="X7" s="809" t="s">
        <v>1606</v>
      </c>
    </row>
    <row r="8" spans="2:24" ht="13.9" customHeight="1" thickBot="1" x14ac:dyDescent="0.4">
      <c r="B8" s="606"/>
      <c r="C8" s="606"/>
      <c r="D8" s="605" t="s">
        <v>155</v>
      </c>
      <c r="E8" s="606"/>
      <c r="F8" s="604"/>
      <c r="G8" s="68"/>
      <c r="H8" s="69"/>
      <c r="I8" s="70"/>
      <c r="J8" s="69"/>
      <c r="K8" s="70"/>
      <c r="L8" s="69"/>
      <c r="M8" s="70"/>
      <c r="N8" s="69"/>
      <c r="O8" s="70"/>
      <c r="P8" s="69"/>
      <c r="Q8" s="70"/>
      <c r="R8" s="69"/>
      <c r="S8" s="70"/>
      <c r="T8" s="69"/>
      <c r="U8" s="70"/>
      <c r="V8" s="69"/>
      <c r="W8" s="70"/>
      <c r="X8" s="69"/>
    </row>
    <row r="9" spans="2:24" ht="13.9" customHeight="1" thickBot="1" x14ac:dyDescent="0.4">
      <c r="B9" s="600">
        <v>1</v>
      </c>
      <c r="C9" s="606"/>
      <c r="D9" s="607" t="s">
        <v>156</v>
      </c>
      <c r="E9" s="602">
        <v>6621</v>
      </c>
      <c r="F9" s="601" t="s">
        <v>8</v>
      </c>
      <c r="G9" s="71">
        <v>1</v>
      </c>
      <c r="H9" s="69">
        <f t="shared" ref="H9:H40" si="0">E9*G9</f>
        <v>6621</v>
      </c>
      <c r="I9" s="71">
        <v>4.5</v>
      </c>
      <c r="J9" s="69">
        <f t="shared" ref="J9:J40" si="1">E9*I9</f>
        <v>29794.5</v>
      </c>
      <c r="K9" s="71">
        <v>5</v>
      </c>
      <c r="L9" s="69">
        <f t="shared" ref="L9:L40" si="2">E9*K9</f>
        <v>33105</v>
      </c>
      <c r="M9" s="71">
        <v>6.25</v>
      </c>
      <c r="N9" s="69">
        <f t="shared" ref="N9:N40" si="3">E9*M9</f>
        <v>41381.25</v>
      </c>
      <c r="O9" s="71">
        <v>2</v>
      </c>
      <c r="P9" s="69">
        <f t="shared" ref="P9:P40" si="4">E9*O9</f>
        <v>13242</v>
      </c>
      <c r="Q9" s="71">
        <v>2</v>
      </c>
      <c r="R9" s="69">
        <f t="shared" ref="R9:R40" si="5">E9*Q9</f>
        <v>13242</v>
      </c>
      <c r="S9" s="72">
        <v>2</v>
      </c>
      <c r="T9" s="73">
        <f t="shared" ref="T9:T40" si="6">E9*S9</f>
        <v>13242</v>
      </c>
      <c r="U9" s="71">
        <v>2</v>
      </c>
      <c r="V9" s="69">
        <f t="shared" ref="V9:V40" si="7">E9*U9</f>
        <v>13242</v>
      </c>
      <c r="W9" s="71">
        <v>3.1</v>
      </c>
      <c r="X9" s="69">
        <f t="shared" ref="X9:X40" si="8">E9*W9</f>
        <v>20525.100000000002</v>
      </c>
    </row>
    <row r="10" spans="2:24" ht="13.9" customHeight="1" thickBot="1" x14ac:dyDescent="0.4">
      <c r="B10" s="600">
        <v>2</v>
      </c>
      <c r="C10" s="600">
        <v>201</v>
      </c>
      <c r="D10" s="607" t="s">
        <v>12</v>
      </c>
      <c r="E10" s="600">
        <v>1</v>
      </c>
      <c r="F10" s="601" t="s">
        <v>100</v>
      </c>
      <c r="G10" s="71">
        <v>30000</v>
      </c>
      <c r="H10" s="69">
        <f t="shared" si="0"/>
        <v>30000</v>
      </c>
      <c r="I10" s="71">
        <v>73000</v>
      </c>
      <c r="J10" s="69">
        <f t="shared" si="1"/>
        <v>73000</v>
      </c>
      <c r="K10" s="71">
        <v>69000</v>
      </c>
      <c r="L10" s="69">
        <f t="shared" si="2"/>
        <v>69000</v>
      </c>
      <c r="M10" s="71">
        <v>27500</v>
      </c>
      <c r="N10" s="69">
        <f t="shared" si="3"/>
        <v>27500</v>
      </c>
      <c r="O10" s="71">
        <v>50000</v>
      </c>
      <c r="P10" s="69">
        <f t="shared" si="4"/>
        <v>50000</v>
      </c>
      <c r="Q10" s="71">
        <v>45500</v>
      </c>
      <c r="R10" s="69">
        <f t="shared" si="5"/>
        <v>45500</v>
      </c>
      <c r="S10" s="71">
        <v>44405</v>
      </c>
      <c r="T10" s="69">
        <f t="shared" si="6"/>
        <v>44405</v>
      </c>
      <c r="U10" s="71">
        <v>100000</v>
      </c>
      <c r="V10" s="69">
        <f t="shared" si="7"/>
        <v>100000</v>
      </c>
      <c r="W10" s="71">
        <v>35500</v>
      </c>
      <c r="X10" s="69">
        <f t="shared" si="8"/>
        <v>35500</v>
      </c>
    </row>
    <row r="11" spans="2:24" ht="13.9" customHeight="1" thickBot="1" x14ac:dyDescent="0.4">
      <c r="B11" s="600">
        <v>3</v>
      </c>
      <c r="C11" s="606"/>
      <c r="D11" s="607" t="s">
        <v>157</v>
      </c>
      <c r="E11" s="600">
        <v>1</v>
      </c>
      <c r="F11" s="601" t="s">
        <v>100</v>
      </c>
      <c r="G11" s="71">
        <v>5000</v>
      </c>
      <c r="H11" s="69">
        <f t="shared" si="0"/>
        <v>5000</v>
      </c>
      <c r="I11" s="71">
        <v>4000</v>
      </c>
      <c r="J11" s="69">
        <f t="shared" si="1"/>
        <v>4000</v>
      </c>
      <c r="K11" s="71">
        <v>17000</v>
      </c>
      <c r="L11" s="69">
        <f t="shared" si="2"/>
        <v>17000</v>
      </c>
      <c r="M11" s="71">
        <v>3600</v>
      </c>
      <c r="N11" s="69">
        <f t="shared" si="3"/>
        <v>3600</v>
      </c>
      <c r="O11" s="71">
        <v>4000</v>
      </c>
      <c r="P11" s="69">
        <f t="shared" si="4"/>
        <v>4000</v>
      </c>
      <c r="Q11" s="71">
        <v>655</v>
      </c>
      <c r="R11" s="69">
        <f t="shared" si="5"/>
        <v>655</v>
      </c>
      <c r="S11" s="71">
        <v>642</v>
      </c>
      <c r="T11" s="69">
        <f t="shared" si="6"/>
        <v>642</v>
      </c>
      <c r="U11" s="71">
        <v>20000</v>
      </c>
      <c r="V11" s="69">
        <f t="shared" si="7"/>
        <v>20000</v>
      </c>
      <c r="W11" s="71">
        <v>2200</v>
      </c>
      <c r="X11" s="69">
        <f t="shared" si="8"/>
        <v>2200</v>
      </c>
    </row>
    <row r="12" spans="2:24" ht="13.9" customHeight="1" thickBot="1" x14ac:dyDescent="0.4">
      <c r="B12" s="600">
        <v>4</v>
      </c>
      <c r="C12" s="606"/>
      <c r="D12" s="607" t="s">
        <v>158</v>
      </c>
      <c r="E12" s="602">
        <v>3791</v>
      </c>
      <c r="F12" s="601" t="s">
        <v>3</v>
      </c>
      <c r="G12" s="71">
        <v>7</v>
      </c>
      <c r="H12" s="69">
        <f t="shared" si="0"/>
        <v>26537</v>
      </c>
      <c r="I12" s="71">
        <v>7</v>
      </c>
      <c r="J12" s="69">
        <f t="shared" si="1"/>
        <v>26537</v>
      </c>
      <c r="K12" s="71">
        <v>1</v>
      </c>
      <c r="L12" s="69">
        <f t="shared" si="2"/>
        <v>3791</v>
      </c>
      <c r="M12" s="71">
        <v>2.25</v>
      </c>
      <c r="N12" s="69">
        <f t="shared" si="3"/>
        <v>8529.75</v>
      </c>
      <c r="O12" s="71">
        <v>3.5</v>
      </c>
      <c r="P12" s="69">
        <f t="shared" si="4"/>
        <v>13268.5</v>
      </c>
      <c r="Q12" s="71">
        <v>4.5</v>
      </c>
      <c r="R12" s="69">
        <f t="shared" si="5"/>
        <v>17059.5</v>
      </c>
      <c r="S12" s="72">
        <v>4</v>
      </c>
      <c r="T12" s="73">
        <f t="shared" si="6"/>
        <v>15164</v>
      </c>
      <c r="U12" s="71">
        <v>3.3</v>
      </c>
      <c r="V12" s="69">
        <f t="shared" si="7"/>
        <v>12510.3</v>
      </c>
      <c r="W12" s="71">
        <v>4</v>
      </c>
      <c r="X12" s="69">
        <f t="shared" si="8"/>
        <v>15164</v>
      </c>
    </row>
    <row r="13" spans="2:24" ht="13.9" customHeight="1" thickBot="1" x14ac:dyDescent="0.4">
      <c r="B13" s="600">
        <v>5</v>
      </c>
      <c r="C13" s="606"/>
      <c r="D13" s="607" t="s">
        <v>159</v>
      </c>
      <c r="E13" s="600">
        <v>6</v>
      </c>
      <c r="F13" s="601" t="s">
        <v>10</v>
      </c>
      <c r="G13" s="71">
        <v>400</v>
      </c>
      <c r="H13" s="69">
        <f t="shared" si="0"/>
        <v>2400</v>
      </c>
      <c r="I13" s="71">
        <v>250</v>
      </c>
      <c r="J13" s="69">
        <f t="shared" si="1"/>
        <v>1500</v>
      </c>
      <c r="K13" s="71">
        <v>50</v>
      </c>
      <c r="L13" s="69">
        <f t="shared" si="2"/>
        <v>300</v>
      </c>
      <c r="M13" s="71">
        <v>110</v>
      </c>
      <c r="N13" s="69">
        <f t="shared" si="3"/>
        <v>660</v>
      </c>
      <c r="O13" s="71">
        <v>250</v>
      </c>
      <c r="P13" s="69">
        <f t="shared" si="4"/>
        <v>1500</v>
      </c>
      <c r="Q13" s="71">
        <v>365</v>
      </c>
      <c r="R13" s="69">
        <f t="shared" si="5"/>
        <v>2190</v>
      </c>
      <c r="S13" s="72">
        <v>357</v>
      </c>
      <c r="T13" s="73">
        <f t="shared" si="6"/>
        <v>2142</v>
      </c>
      <c r="U13" s="71">
        <v>375</v>
      </c>
      <c r="V13" s="69">
        <f t="shared" si="7"/>
        <v>2250</v>
      </c>
      <c r="W13" s="71">
        <v>334.25</v>
      </c>
      <c r="X13" s="69">
        <f t="shared" si="8"/>
        <v>2005.5</v>
      </c>
    </row>
    <row r="14" spans="2:24" ht="13.9" customHeight="1" thickBot="1" x14ac:dyDescent="0.4">
      <c r="B14" s="606"/>
      <c r="C14" s="606"/>
      <c r="D14" s="604"/>
      <c r="E14" s="606"/>
      <c r="F14" s="604"/>
      <c r="G14" s="71"/>
      <c r="H14" s="69">
        <f t="shared" si="0"/>
        <v>0</v>
      </c>
      <c r="I14" s="71"/>
      <c r="J14" s="69">
        <f t="shared" si="1"/>
        <v>0</v>
      </c>
      <c r="K14" s="71"/>
      <c r="L14" s="69">
        <f t="shared" si="2"/>
        <v>0</v>
      </c>
      <c r="M14" s="71"/>
      <c r="N14" s="69">
        <f t="shared" si="3"/>
        <v>0</v>
      </c>
      <c r="O14" s="71"/>
      <c r="P14" s="69">
        <f t="shared" si="4"/>
        <v>0</v>
      </c>
      <c r="Q14" s="71"/>
      <c r="R14" s="69">
        <f t="shared" si="5"/>
        <v>0</v>
      </c>
      <c r="S14" s="71"/>
      <c r="T14" s="69">
        <f t="shared" si="6"/>
        <v>0</v>
      </c>
      <c r="U14" s="71"/>
      <c r="V14" s="69">
        <f t="shared" si="7"/>
        <v>0</v>
      </c>
      <c r="W14" s="71"/>
      <c r="X14" s="69">
        <f t="shared" si="8"/>
        <v>0</v>
      </c>
    </row>
    <row r="15" spans="2:24" ht="13.9" customHeight="1" thickBot="1" x14ac:dyDescent="0.4">
      <c r="B15" s="606"/>
      <c r="C15" s="606"/>
      <c r="D15" s="605" t="s">
        <v>160</v>
      </c>
      <c r="E15" s="606"/>
      <c r="F15" s="604"/>
      <c r="G15" s="71"/>
      <c r="H15" s="69">
        <f t="shared" si="0"/>
        <v>0</v>
      </c>
      <c r="I15" s="71"/>
      <c r="J15" s="69">
        <f t="shared" si="1"/>
        <v>0</v>
      </c>
      <c r="K15" s="71"/>
      <c r="L15" s="69">
        <f t="shared" si="2"/>
        <v>0</v>
      </c>
      <c r="M15" s="71"/>
      <c r="N15" s="69">
        <f t="shared" si="3"/>
        <v>0</v>
      </c>
      <c r="O15" s="71"/>
      <c r="P15" s="69">
        <f t="shared" si="4"/>
        <v>0</v>
      </c>
      <c r="Q15" s="71"/>
      <c r="R15" s="69">
        <f t="shared" si="5"/>
        <v>0</v>
      </c>
      <c r="S15" s="71"/>
      <c r="T15" s="69">
        <f t="shared" si="6"/>
        <v>0</v>
      </c>
      <c r="U15" s="71"/>
      <c r="V15" s="69">
        <f t="shared" si="7"/>
        <v>0</v>
      </c>
      <c r="W15" s="71"/>
      <c r="X15" s="69">
        <f t="shared" si="8"/>
        <v>0</v>
      </c>
    </row>
    <row r="16" spans="2:24" ht="13.9" customHeight="1" thickBot="1" x14ac:dyDescent="0.4">
      <c r="B16" s="600">
        <v>6</v>
      </c>
      <c r="C16" s="606"/>
      <c r="D16" s="607" t="s">
        <v>161</v>
      </c>
      <c r="E16" s="602">
        <v>2539</v>
      </c>
      <c r="F16" s="601" t="s">
        <v>3</v>
      </c>
      <c r="G16" s="71">
        <v>110</v>
      </c>
      <c r="H16" s="69">
        <f t="shared" si="0"/>
        <v>279290</v>
      </c>
      <c r="I16" s="71">
        <v>62</v>
      </c>
      <c r="J16" s="69">
        <f t="shared" si="1"/>
        <v>157418</v>
      </c>
      <c r="K16" s="71">
        <v>100</v>
      </c>
      <c r="L16" s="69">
        <f t="shared" si="2"/>
        <v>253900</v>
      </c>
      <c r="M16" s="71">
        <v>48</v>
      </c>
      <c r="N16" s="69">
        <f t="shared" si="3"/>
        <v>121872</v>
      </c>
      <c r="O16" s="71">
        <v>90</v>
      </c>
      <c r="P16" s="69">
        <f t="shared" si="4"/>
        <v>228510</v>
      </c>
      <c r="Q16" s="71">
        <v>124</v>
      </c>
      <c r="R16" s="69">
        <f t="shared" si="5"/>
        <v>314836</v>
      </c>
      <c r="S16" s="72">
        <v>118</v>
      </c>
      <c r="T16" s="73">
        <f t="shared" si="6"/>
        <v>299602</v>
      </c>
      <c r="U16" s="71">
        <v>85</v>
      </c>
      <c r="V16" s="69">
        <f t="shared" si="7"/>
        <v>215815</v>
      </c>
      <c r="W16" s="71">
        <v>93.2</v>
      </c>
      <c r="X16" s="69">
        <f t="shared" si="8"/>
        <v>236634.80000000002</v>
      </c>
    </row>
    <row r="17" spans="2:24" ht="13.9" customHeight="1" thickBot="1" x14ac:dyDescent="0.4">
      <c r="B17" s="600">
        <v>7</v>
      </c>
      <c r="C17" s="606"/>
      <c r="D17" s="607" t="s">
        <v>162</v>
      </c>
      <c r="E17" s="602">
        <v>1270</v>
      </c>
      <c r="F17" s="601" t="s">
        <v>3</v>
      </c>
      <c r="G17" s="71">
        <v>50</v>
      </c>
      <c r="H17" s="69">
        <f t="shared" si="0"/>
        <v>63500</v>
      </c>
      <c r="I17" s="71">
        <v>43</v>
      </c>
      <c r="J17" s="69">
        <f t="shared" si="1"/>
        <v>54610</v>
      </c>
      <c r="K17" s="71">
        <v>50</v>
      </c>
      <c r="L17" s="69">
        <f t="shared" si="2"/>
        <v>63500</v>
      </c>
      <c r="M17" s="71">
        <v>17.5</v>
      </c>
      <c r="N17" s="69">
        <f t="shared" si="3"/>
        <v>22225</v>
      </c>
      <c r="O17" s="71">
        <v>45</v>
      </c>
      <c r="P17" s="69">
        <f t="shared" si="4"/>
        <v>57150</v>
      </c>
      <c r="Q17" s="71">
        <v>38.5</v>
      </c>
      <c r="R17" s="69">
        <f t="shared" si="5"/>
        <v>48895</v>
      </c>
      <c r="S17" s="72">
        <v>37</v>
      </c>
      <c r="T17" s="73">
        <f t="shared" si="6"/>
        <v>46990</v>
      </c>
      <c r="U17" s="71">
        <v>61</v>
      </c>
      <c r="V17" s="69">
        <f t="shared" si="7"/>
        <v>77470</v>
      </c>
      <c r="W17" s="71">
        <v>47</v>
      </c>
      <c r="X17" s="69">
        <f t="shared" si="8"/>
        <v>59690</v>
      </c>
    </row>
    <row r="18" spans="2:24" ht="13.9" customHeight="1" thickBot="1" x14ac:dyDescent="0.4">
      <c r="B18" s="600">
        <v>8</v>
      </c>
      <c r="C18" s="606"/>
      <c r="D18" s="607" t="s">
        <v>163</v>
      </c>
      <c r="E18" s="600">
        <v>25</v>
      </c>
      <c r="F18" s="601" t="s">
        <v>10</v>
      </c>
      <c r="G18" s="71">
        <v>3000</v>
      </c>
      <c r="H18" s="69">
        <f t="shared" si="0"/>
        <v>75000</v>
      </c>
      <c r="I18" s="71">
        <v>2500</v>
      </c>
      <c r="J18" s="69">
        <f t="shared" si="1"/>
        <v>62500</v>
      </c>
      <c r="K18" s="71">
        <v>2500</v>
      </c>
      <c r="L18" s="69">
        <f t="shared" si="2"/>
        <v>62500</v>
      </c>
      <c r="M18" s="71">
        <v>1650</v>
      </c>
      <c r="N18" s="69">
        <f t="shared" si="3"/>
        <v>41250</v>
      </c>
      <c r="O18" s="71">
        <v>4000</v>
      </c>
      <c r="P18" s="69">
        <f t="shared" si="4"/>
        <v>100000</v>
      </c>
      <c r="Q18" s="71">
        <v>4400</v>
      </c>
      <c r="R18" s="69">
        <f t="shared" si="5"/>
        <v>110000</v>
      </c>
      <c r="S18" s="71">
        <v>4303</v>
      </c>
      <c r="T18" s="69">
        <f t="shared" si="6"/>
        <v>107575</v>
      </c>
      <c r="U18" s="71">
        <v>3100</v>
      </c>
      <c r="V18" s="69">
        <f t="shared" si="7"/>
        <v>77500</v>
      </c>
      <c r="W18" s="71">
        <v>3540</v>
      </c>
      <c r="X18" s="69">
        <f t="shared" si="8"/>
        <v>88500</v>
      </c>
    </row>
    <row r="19" spans="2:24" ht="13.9" customHeight="1" thickBot="1" x14ac:dyDescent="0.4">
      <c r="B19" s="600">
        <v>9</v>
      </c>
      <c r="C19" s="606"/>
      <c r="D19" s="607" t="s">
        <v>164</v>
      </c>
      <c r="E19" s="600">
        <v>2</v>
      </c>
      <c r="F19" s="601" t="s">
        <v>10</v>
      </c>
      <c r="G19" s="71">
        <v>5000</v>
      </c>
      <c r="H19" s="69">
        <f t="shared" si="0"/>
        <v>10000</v>
      </c>
      <c r="I19" s="71">
        <v>4500</v>
      </c>
      <c r="J19" s="69">
        <f t="shared" si="1"/>
        <v>9000</v>
      </c>
      <c r="K19" s="71">
        <v>4000</v>
      </c>
      <c r="L19" s="69">
        <f t="shared" si="2"/>
        <v>8000</v>
      </c>
      <c r="M19" s="71">
        <v>4200</v>
      </c>
      <c r="N19" s="69">
        <f t="shared" si="3"/>
        <v>8400</v>
      </c>
      <c r="O19" s="71">
        <v>6000</v>
      </c>
      <c r="P19" s="69">
        <f t="shared" si="4"/>
        <v>12000</v>
      </c>
      <c r="Q19" s="71">
        <v>4100</v>
      </c>
      <c r="R19" s="69">
        <f t="shared" si="5"/>
        <v>8200</v>
      </c>
      <c r="S19" s="71">
        <v>3984</v>
      </c>
      <c r="T19" s="69">
        <f t="shared" si="6"/>
        <v>7968</v>
      </c>
      <c r="U19" s="71">
        <v>5300</v>
      </c>
      <c r="V19" s="69">
        <f t="shared" si="7"/>
        <v>10600</v>
      </c>
      <c r="W19" s="71">
        <v>7150</v>
      </c>
      <c r="X19" s="69">
        <f t="shared" si="8"/>
        <v>14300</v>
      </c>
    </row>
    <row r="20" spans="2:24" ht="13.9" customHeight="1" thickBot="1" x14ac:dyDescent="0.4">
      <c r="B20" s="600">
        <v>10</v>
      </c>
      <c r="C20" s="606"/>
      <c r="D20" s="607" t="s">
        <v>165</v>
      </c>
      <c r="E20" s="600">
        <v>2</v>
      </c>
      <c r="F20" s="601" t="s">
        <v>10</v>
      </c>
      <c r="G20" s="71">
        <v>47200</v>
      </c>
      <c r="H20" s="69">
        <f t="shared" si="0"/>
        <v>94400</v>
      </c>
      <c r="I20" s="71">
        <v>39000</v>
      </c>
      <c r="J20" s="69">
        <f t="shared" si="1"/>
        <v>78000</v>
      </c>
      <c r="K20" s="71">
        <v>40000</v>
      </c>
      <c r="L20" s="69">
        <f t="shared" si="2"/>
        <v>80000</v>
      </c>
      <c r="M20" s="71">
        <v>35000</v>
      </c>
      <c r="N20" s="69">
        <f t="shared" si="3"/>
        <v>70000</v>
      </c>
      <c r="O20" s="71">
        <v>65000</v>
      </c>
      <c r="P20" s="69">
        <f t="shared" si="4"/>
        <v>130000</v>
      </c>
      <c r="Q20" s="71">
        <v>55000</v>
      </c>
      <c r="R20" s="69">
        <f t="shared" si="5"/>
        <v>110000</v>
      </c>
      <c r="S20" s="71">
        <v>53500</v>
      </c>
      <c r="T20" s="69">
        <f t="shared" si="6"/>
        <v>107000</v>
      </c>
      <c r="U20" s="71">
        <v>90000</v>
      </c>
      <c r="V20" s="69">
        <f t="shared" si="7"/>
        <v>180000</v>
      </c>
      <c r="W20" s="71">
        <v>41250</v>
      </c>
      <c r="X20" s="69">
        <f t="shared" si="8"/>
        <v>82500</v>
      </c>
    </row>
    <row r="21" spans="2:24" ht="13.9" customHeight="1" thickBot="1" x14ac:dyDescent="0.4">
      <c r="B21" s="600">
        <v>11</v>
      </c>
      <c r="C21" s="606"/>
      <c r="D21" s="607" t="s">
        <v>166</v>
      </c>
      <c r="E21" s="602">
        <v>1510</v>
      </c>
      <c r="F21" s="601" t="s">
        <v>3</v>
      </c>
      <c r="G21" s="71">
        <v>16</v>
      </c>
      <c r="H21" s="69">
        <f t="shared" si="0"/>
        <v>24160</v>
      </c>
      <c r="I21" s="71">
        <v>9</v>
      </c>
      <c r="J21" s="69">
        <f t="shared" si="1"/>
        <v>13590</v>
      </c>
      <c r="K21" s="71">
        <v>12</v>
      </c>
      <c r="L21" s="69">
        <f t="shared" si="2"/>
        <v>18120</v>
      </c>
      <c r="M21" s="71">
        <v>11</v>
      </c>
      <c r="N21" s="69">
        <f t="shared" si="3"/>
        <v>16610</v>
      </c>
      <c r="O21" s="71">
        <v>25</v>
      </c>
      <c r="P21" s="69">
        <f t="shared" si="4"/>
        <v>37750</v>
      </c>
      <c r="Q21" s="71">
        <v>9</v>
      </c>
      <c r="R21" s="69">
        <f t="shared" si="5"/>
        <v>13590</v>
      </c>
      <c r="S21" s="71">
        <v>8</v>
      </c>
      <c r="T21" s="69">
        <f t="shared" si="6"/>
        <v>12080</v>
      </c>
      <c r="U21" s="71">
        <v>37</v>
      </c>
      <c r="V21" s="69">
        <f t="shared" si="7"/>
        <v>55870</v>
      </c>
      <c r="W21" s="71">
        <v>16.100000000000001</v>
      </c>
      <c r="X21" s="69">
        <f t="shared" si="8"/>
        <v>24311.000000000004</v>
      </c>
    </row>
    <row r="22" spans="2:24" ht="13.9" customHeight="1" thickBot="1" x14ac:dyDescent="0.4">
      <c r="B22" s="600">
        <v>12</v>
      </c>
      <c r="C22" s="606"/>
      <c r="D22" s="607" t="s">
        <v>167</v>
      </c>
      <c r="E22" s="600">
        <v>1</v>
      </c>
      <c r="F22" s="601" t="s">
        <v>10</v>
      </c>
      <c r="G22" s="71">
        <v>1000</v>
      </c>
      <c r="H22" s="69">
        <f t="shared" si="0"/>
        <v>1000</v>
      </c>
      <c r="I22" s="71">
        <v>2300</v>
      </c>
      <c r="J22" s="69">
        <f t="shared" si="1"/>
        <v>2300</v>
      </c>
      <c r="K22" s="71">
        <v>2000</v>
      </c>
      <c r="L22" s="69">
        <f t="shared" si="2"/>
        <v>2000</v>
      </c>
      <c r="M22" s="71">
        <v>1350</v>
      </c>
      <c r="N22" s="69">
        <f t="shared" si="3"/>
        <v>1350</v>
      </c>
      <c r="O22" s="71">
        <v>3500</v>
      </c>
      <c r="P22" s="69">
        <f t="shared" si="4"/>
        <v>3500</v>
      </c>
      <c r="Q22" s="71">
        <v>12000</v>
      </c>
      <c r="R22" s="69">
        <f t="shared" si="5"/>
        <v>12000</v>
      </c>
      <c r="S22" s="71">
        <v>11717</v>
      </c>
      <c r="T22" s="69">
        <f t="shared" si="6"/>
        <v>11717</v>
      </c>
      <c r="U22" s="71">
        <v>940</v>
      </c>
      <c r="V22" s="69">
        <f t="shared" si="7"/>
        <v>940</v>
      </c>
      <c r="W22" s="71">
        <v>685</v>
      </c>
      <c r="X22" s="69">
        <f t="shared" si="8"/>
        <v>685</v>
      </c>
    </row>
    <row r="23" spans="2:24" ht="13.9" customHeight="1" thickBot="1" x14ac:dyDescent="0.4">
      <c r="B23" s="600">
        <v>13</v>
      </c>
      <c r="C23" s="606"/>
      <c r="D23" s="607" t="s">
        <v>168</v>
      </c>
      <c r="E23" s="602">
        <v>16062</v>
      </c>
      <c r="F23" s="601" t="s">
        <v>3</v>
      </c>
      <c r="G23" s="71">
        <v>29</v>
      </c>
      <c r="H23" s="69">
        <f t="shared" si="0"/>
        <v>465798</v>
      </c>
      <c r="I23" s="71">
        <v>25.5</v>
      </c>
      <c r="J23" s="69">
        <f t="shared" si="1"/>
        <v>409581</v>
      </c>
      <c r="K23" s="71">
        <v>15</v>
      </c>
      <c r="L23" s="69">
        <f t="shared" si="2"/>
        <v>240930</v>
      </c>
      <c r="M23" s="71">
        <v>32</v>
      </c>
      <c r="N23" s="69">
        <f t="shared" si="3"/>
        <v>513984</v>
      </c>
      <c r="O23" s="71">
        <v>18.5</v>
      </c>
      <c r="P23" s="69">
        <f t="shared" si="4"/>
        <v>297147</v>
      </c>
      <c r="Q23" s="71">
        <v>33</v>
      </c>
      <c r="R23" s="69">
        <f t="shared" si="5"/>
        <v>530046</v>
      </c>
      <c r="S23" s="71">
        <v>31</v>
      </c>
      <c r="T23" s="69">
        <f t="shared" si="6"/>
        <v>497922</v>
      </c>
      <c r="U23" s="71">
        <v>40</v>
      </c>
      <c r="V23" s="69">
        <f t="shared" si="7"/>
        <v>642480</v>
      </c>
      <c r="W23" s="71">
        <v>34.799999999999997</v>
      </c>
      <c r="X23" s="69">
        <f t="shared" si="8"/>
        <v>558957.6</v>
      </c>
    </row>
    <row r="24" spans="2:24" ht="13.9" customHeight="1" thickBot="1" x14ac:dyDescent="0.4">
      <c r="B24" s="600">
        <v>14</v>
      </c>
      <c r="C24" s="606"/>
      <c r="D24" s="607" t="s">
        <v>169</v>
      </c>
      <c r="E24" s="600">
        <v>837</v>
      </c>
      <c r="F24" s="601" t="s">
        <v>3</v>
      </c>
      <c r="G24" s="71">
        <v>110</v>
      </c>
      <c r="H24" s="69">
        <f t="shared" si="0"/>
        <v>92070</v>
      </c>
      <c r="I24" s="71">
        <v>42</v>
      </c>
      <c r="J24" s="69">
        <f t="shared" si="1"/>
        <v>35154</v>
      </c>
      <c r="K24" s="71">
        <v>40</v>
      </c>
      <c r="L24" s="69">
        <f t="shared" si="2"/>
        <v>33480</v>
      </c>
      <c r="M24" s="71">
        <v>35</v>
      </c>
      <c r="N24" s="69">
        <f t="shared" si="3"/>
        <v>29295</v>
      </c>
      <c r="O24" s="71">
        <v>60</v>
      </c>
      <c r="P24" s="69">
        <f t="shared" si="4"/>
        <v>50220</v>
      </c>
      <c r="Q24" s="71">
        <v>41</v>
      </c>
      <c r="R24" s="69">
        <f t="shared" si="5"/>
        <v>34317</v>
      </c>
      <c r="S24" s="71">
        <v>40</v>
      </c>
      <c r="T24" s="69">
        <f t="shared" si="6"/>
        <v>33480</v>
      </c>
      <c r="U24" s="71">
        <v>36</v>
      </c>
      <c r="V24" s="69">
        <f t="shared" si="7"/>
        <v>30132</v>
      </c>
      <c r="W24" s="71">
        <v>47.8</v>
      </c>
      <c r="X24" s="69">
        <f t="shared" si="8"/>
        <v>40008.6</v>
      </c>
    </row>
    <row r="25" spans="2:24" ht="13.9" customHeight="1" thickBot="1" x14ac:dyDescent="0.4">
      <c r="B25" s="600">
        <v>15</v>
      </c>
      <c r="C25" s="606"/>
      <c r="D25" s="607" t="s">
        <v>170</v>
      </c>
      <c r="E25" s="602">
        <v>1003</v>
      </c>
      <c r="F25" s="601" t="s">
        <v>3</v>
      </c>
      <c r="G25" s="71">
        <v>60</v>
      </c>
      <c r="H25" s="69">
        <f t="shared" si="0"/>
        <v>60180</v>
      </c>
      <c r="I25" s="71">
        <v>38</v>
      </c>
      <c r="J25" s="69">
        <f t="shared" si="1"/>
        <v>38114</v>
      </c>
      <c r="K25" s="71">
        <v>30</v>
      </c>
      <c r="L25" s="69">
        <f t="shared" si="2"/>
        <v>30090</v>
      </c>
      <c r="M25" s="71">
        <v>31</v>
      </c>
      <c r="N25" s="69">
        <f t="shared" si="3"/>
        <v>31093</v>
      </c>
      <c r="O25" s="71">
        <v>50</v>
      </c>
      <c r="P25" s="69">
        <f t="shared" si="4"/>
        <v>50150</v>
      </c>
      <c r="Q25" s="71">
        <v>40</v>
      </c>
      <c r="R25" s="69">
        <f t="shared" si="5"/>
        <v>40120</v>
      </c>
      <c r="S25" s="71">
        <v>39</v>
      </c>
      <c r="T25" s="69">
        <f t="shared" si="6"/>
        <v>39117</v>
      </c>
      <c r="U25" s="71">
        <v>30</v>
      </c>
      <c r="V25" s="69">
        <f t="shared" si="7"/>
        <v>30090</v>
      </c>
      <c r="W25" s="71">
        <v>43.9</v>
      </c>
      <c r="X25" s="69">
        <f t="shared" si="8"/>
        <v>44031.7</v>
      </c>
    </row>
    <row r="26" spans="2:24" ht="13.9" customHeight="1" thickBot="1" x14ac:dyDescent="0.4">
      <c r="B26" s="600">
        <v>16</v>
      </c>
      <c r="C26" s="606"/>
      <c r="D26" s="607" t="s">
        <v>171</v>
      </c>
      <c r="E26" s="602">
        <v>2922</v>
      </c>
      <c r="F26" s="601" t="s">
        <v>3</v>
      </c>
      <c r="G26" s="71">
        <v>45</v>
      </c>
      <c r="H26" s="69">
        <f t="shared" si="0"/>
        <v>131490</v>
      </c>
      <c r="I26" s="71">
        <v>33.5</v>
      </c>
      <c r="J26" s="69">
        <f t="shared" si="1"/>
        <v>97887</v>
      </c>
      <c r="K26" s="71">
        <v>25</v>
      </c>
      <c r="L26" s="69">
        <f t="shared" si="2"/>
        <v>73050</v>
      </c>
      <c r="M26" s="71">
        <v>24</v>
      </c>
      <c r="N26" s="69">
        <f t="shared" si="3"/>
        <v>70128</v>
      </c>
      <c r="O26" s="71">
        <v>40</v>
      </c>
      <c r="P26" s="69">
        <f t="shared" si="4"/>
        <v>116880</v>
      </c>
      <c r="Q26" s="71">
        <v>27</v>
      </c>
      <c r="R26" s="69">
        <f t="shared" si="5"/>
        <v>78894</v>
      </c>
      <c r="S26" s="71">
        <v>26</v>
      </c>
      <c r="T26" s="69">
        <f t="shared" si="6"/>
        <v>75972</v>
      </c>
      <c r="U26" s="71">
        <v>25</v>
      </c>
      <c r="V26" s="69">
        <f t="shared" si="7"/>
        <v>73050</v>
      </c>
      <c r="W26" s="71">
        <v>38.25</v>
      </c>
      <c r="X26" s="69">
        <f t="shared" si="8"/>
        <v>111766.5</v>
      </c>
    </row>
    <row r="27" spans="2:24" ht="13.9" customHeight="1" thickBot="1" x14ac:dyDescent="0.4">
      <c r="B27" s="600">
        <v>17</v>
      </c>
      <c r="C27" s="606"/>
      <c r="D27" s="607" t="s">
        <v>172</v>
      </c>
      <c r="E27" s="602">
        <v>1227</v>
      </c>
      <c r="F27" s="601" t="s">
        <v>3</v>
      </c>
      <c r="G27" s="71">
        <v>40</v>
      </c>
      <c r="H27" s="69">
        <f t="shared" si="0"/>
        <v>49080</v>
      </c>
      <c r="I27" s="71">
        <v>31</v>
      </c>
      <c r="J27" s="69">
        <f t="shared" si="1"/>
        <v>38037</v>
      </c>
      <c r="K27" s="71">
        <v>20</v>
      </c>
      <c r="L27" s="69">
        <f t="shared" si="2"/>
        <v>24540</v>
      </c>
      <c r="M27" s="71">
        <v>17.5</v>
      </c>
      <c r="N27" s="69">
        <f t="shared" si="3"/>
        <v>21472.5</v>
      </c>
      <c r="O27" s="71">
        <v>34</v>
      </c>
      <c r="P27" s="69">
        <f t="shared" si="4"/>
        <v>41718</v>
      </c>
      <c r="Q27" s="71">
        <v>25</v>
      </c>
      <c r="R27" s="69">
        <f t="shared" si="5"/>
        <v>30675</v>
      </c>
      <c r="S27" s="71">
        <v>24</v>
      </c>
      <c r="T27" s="69">
        <f t="shared" si="6"/>
        <v>29448</v>
      </c>
      <c r="U27" s="71">
        <v>22</v>
      </c>
      <c r="V27" s="69">
        <f t="shared" si="7"/>
        <v>26994</v>
      </c>
      <c r="W27" s="71">
        <v>30</v>
      </c>
      <c r="X27" s="69">
        <f t="shared" si="8"/>
        <v>36810</v>
      </c>
    </row>
    <row r="28" spans="2:24" ht="13.9" customHeight="1" thickBot="1" x14ac:dyDescent="0.4">
      <c r="B28" s="600">
        <v>18</v>
      </c>
      <c r="C28" s="606"/>
      <c r="D28" s="607" t="s">
        <v>173</v>
      </c>
      <c r="E28" s="600">
        <v>5</v>
      </c>
      <c r="F28" s="601" t="s">
        <v>10</v>
      </c>
      <c r="G28" s="71">
        <v>1400</v>
      </c>
      <c r="H28" s="69">
        <f t="shared" si="0"/>
        <v>7000</v>
      </c>
      <c r="I28" s="71">
        <v>1350</v>
      </c>
      <c r="J28" s="69">
        <f t="shared" si="1"/>
        <v>6750</v>
      </c>
      <c r="K28" s="71">
        <v>1500</v>
      </c>
      <c r="L28" s="69">
        <f t="shared" si="2"/>
        <v>7500</v>
      </c>
      <c r="M28" s="71">
        <v>1225</v>
      </c>
      <c r="N28" s="69">
        <f t="shared" si="3"/>
        <v>6125</v>
      </c>
      <c r="O28" s="71">
        <v>2500</v>
      </c>
      <c r="P28" s="69">
        <f t="shared" si="4"/>
        <v>12500</v>
      </c>
      <c r="Q28" s="71">
        <v>1800</v>
      </c>
      <c r="R28" s="69">
        <f t="shared" si="5"/>
        <v>9000</v>
      </c>
      <c r="S28" s="71">
        <v>1605</v>
      </c>
      <c r="T28" s="69">
        <f t="shared" si="6"/>
        <v>8025</v>
      </c>
      <c r="U28" s="71">
        <v>1100</v>
      </c>
      <c r="V28" s="69">
        <f t="shared" si="7"/>
        <v>5500</v>
      </c>
      <c r="W28" s="71">
        <v>1869</v>
      </c>
      <c r="X28" s="69">
        <f t="shared" si="8"/>
        <v>9345</v>
      </c>
    </row>
    <row r="29" spans="2:24" ht="13.9" customHeight="1" thickBot="1" x14ac:dyDescent="0.4">
      <c r="B29" s="600">
        <v>19</v>
      </c>
      <c r="C29" s="606"/>
      <c r="D29" s="607" t="s">
        <v>174</v>
      </c>
      <c r="E29" s="600">
        <v>10</v>
      </c>
      <c r="F29" s="601" t="s">
        <v>10</v>
      </c>
      <c r="G29" s="71">
        <v>1000</v>
      </c>
      <c r="H29" s="69">
        <f t="shared" si="0"/>
        <v>10000</v>
      </c>
      <c r="I29" s="71">
        <v>985</v>
      </c>
      <c r="J29" s="69">
        <f t="shared" si="1"/>
        <v>9850</v>
      </c>
      <c r="K29" s="71">
        <v>1200</v>
      </c>
      <c r="L29" s="69">
        <f t="shared" si="2"/>
        <v>12000</v>
      </c>
      <c r="M29" s="71">
        <v>900</v>
      </c>
      <c r="N29" s="69">
        <f t="shared" si="3"/>
        <v>9000</v>
      </c>
      <c r="O29" s="71">
        <v>1800</v>
      </c>
      <c r="P29" s="69">
        <f t="shared" si="4"/>
        <v>18000</v>
      </c>
      <c r="Q29" s="71">
        <v>1100</v>
      </c>
      <c r="R29" s="69">
        <f t="shared" si="5"/>
        <v>11000</v>
      </c>
      <c r="S29" s="71">
        <v>1017</v>
      </c>
      <c r="T29" s="69">
        <f t="shared" si="6"/>
        <v>10170</v>
      </c>
      <c r="U29" s="71">
        <v>980</v>
      </c>
      <c r="V29" s="69">
        <f t="shared" si="7"/>
        <v>9800</v>
      </c>
      <c r="W29" s="71">
        <v>1750</v>
      </c>
      <c r="X29" s="69">
        <f t="shared" si="8"/>
        <v>17500</v>
      </c>
    </row>
    <row r="30" spans="2:24" ht="13.9" customHeight="1" thickBot="1" x14ac:dyDescent="0.4">
      <c r="B30" s="600">
        <v>20</v>
      </c>
      <c r="C30" s="606"/>
      <c r="D30" s="607" t="s">
        <v>175</v>
      </c>
      <c r="E30" s="600">
        <v>9</v>
      </c>
      <c r="F30" s="601" t="s">
        <v>10</v>
      </c>
      <c r="G30" s="71">
        <v>800</v>
      </c>
      <c r="H30" s="69">
        <f t="shared" si="0"/>
        <v>7200</v>
      </c>
      <c r="I30" s="71">
        <v>860</v>
      </c>
      <c r="J30" s="69">
        <f t="shared" si="1"/>
        <v>7740</v>
      </c>
      <c r="K30" s="71">
        <v>1000</v>
      </c>
      <c r="L30" s="69">
        <f t="shared" si="2"/>
        <v>9000</v>
      </c>
      <c r="M30" s="71">
        <v>775</v>
      </c>
      <c r="N30" s="69">
        <f t="shared" si="3"/>
        <v>6975</v>
      </c>
      <c r="O30" s="71">
        <v>1600</v>
      </c>
      <c r="P30" s="69">
        <f t="shared" si="4"/>
        <v>14400</v>
      </c>
      <c r="Q30" s="71">
        <v>1200</v>
      </c>
      <c r="R30" s="69">
        <f t="shared" si="5"/>
        <v>10800</v>
      </c>
      <c r="S30" s="71">
        <v>1070</v>
      </c>
      <c r="T30" s="69">
        <f t="shared" si="6"/>
        <v>9630</v>
      </c>
      <c r="U30" s="71">
        <v>1100</v>
      </c>
      <c r="V30" s="69">
        <f t="shared" si="7"/>
        <v>9900</v>
      </c>
      <c r="W30" s="71">
        <v>1500</v>
      </c>
      <c r="X30" s="69">
        <f t="shared" si="8"/>
        <v>13500</v>
      </c>
    </row>
    <row r="31" spans="2:24" ht="13.9" customHeight="1" thickBot="1" x14ac:dyDescent="0.4">
      <c r="B31" s="600">
        <v>21</v>
      </c>
      <c r="C31" s="606"/>
      <c r="D31" s="607" t="s">
        <v>176</v>
      </c>
      <c r="E31" s="600">
        <v>5</v>
      </c>
      <c r="F31" s="601" t="s">
        <v>10</v>
      </c>
      <c r="G31" s="71">
        <v>600</v>
      </c>
      <c r="H31" s="69">
        <f t="shared" si="0"/>
        <v>3000</v>
      </c>
      <c r="I31" s="71">
        <v>655</v>
      </c>
      <c r="J31" s="69">
        <f t="shared" si="1"/>
        <v>3275</v>
      </c>
      <c r="K31" s="71">
        <v>500</v>
      </c>
      <c r="L31" s="69">
        <f t="shared" si="2"/>
        <v>2500</v>
      </c>
      <c r="M31" s="71">
        <v>575</v>
      </c>
      <c r="N31" s="69">
        <f t="shared" si="3"/>
        <v>2875</v>
      </c>
      <c r="O31" s="71">
        <v>1400</v>
      </c>
      <c r="P31" s="69">
        <f t="shared" si="4"/>
        <v>7000</v>
      </c>
      <c r="Q31" s="71">
        <v>1000</v>
      </c>
      <c r="R31" s="69">
        <f t="shared" si="5"/>
        <v>5000</v>
      </c>
      <c r="S31" s="71">
        <v>856</v>
      </c>
      <c r="T31" s="69">
        <f t="shared" si="6"/>
        <v>4280</v>
      </c>
      <c r="U31" s="71">
        <v>755</v>
      </c>
      <c r="V31" s="69">
        <f t="shared" si="7"/>
        <v>3775</v>
      </c>
      <c r="W31" s="71">
        <v>1400</v>
      </c>
      <c r="X31" s="69">
        <f t="shared" si="8"/>
        <v>7000</v>
      </c>
    </row>
    <row r="32" spans="2:24" ht="13.9" customHeight="1" thickBot="1" x14ac:dyDescent="0.4">
      <c r="B32" s="600">
        <v>22</v>
      </c>
      <c r="C32" s="606"/>
      <c r="D32" s="607" t="s">
        <v>177</v>
      </c>
      <c r="E32" s="600">
        <v>1</v>
      </c>
      <c r="F32" s="601" t="s">
        <v>10</v>
      </c>
      <c r="G32" s="71">
        <v>5500</v>
      </c>
      <c r="H32" s="69">
        <f t="shared" si="0"/>
        <v>5500</v>
      </c>
      <c r="I32" s="71">
        <v>4100</v>
      </c>
      <c r="J32" s="69">
        <f t="shared" si="1"/>
        <v>4100</v>
      </c>
      <c r="K32" s="71">
        <v>5000</v>
      </c>
      <c r="L32" s="69">
        <f t="shared" si="2"/>
        <v>5000</v>
      </c>
      <c r="M32" s="71">
        <v>4000</v>
      </c>
      <c r="N32" s="69">
        <f t="shared" si="3"/>
        <v>4000</v>
      </c>
      <c r="O32" s="71">
        <v>6000</v>
      </c>
      <c r="P32" s="69">
        <f t="shared" si="4"/>
        <v>6000</v>
      </c>
      <c r="Q32" s="71">
        <v>4500</v>
      </c>
      <c r="R32" s="69">
        <f t="shared" si="5"/>
        <v>4500</v>
      </c>
      <c r="S32" s="71">
        <v>4173</v>
      </c>
      <c r="T32" s="69">
        <f t="shared" si="6"/>
        <v>4173</v>
      </c>
      <c r="U32" s="71">
        <v>3900</v>
      </c>
      <c r="V32" s="69">
        <f t="shared" si="7"/>
        <v>3900</v>
      </c>
      <c r="W32" s="71">
        <v>7100</v>
      </c>
      <c r="X32" s="69">
        <f t="shared" si="8"/>
        <v>7100</v>
      </c>
    </row>
    <row r="33" spans="2:24" ht="13.9" customHeight="1" thickBot="1" x14ac:dyDescent="0.4">
      <c r="B33" s="600">
        <v>23</v>
      </c>
      <c r="C33" s="606"/>
      <c r="D33" s="607" t="s">
        <v>178</v>
      </c>
      <c r="E33" s="600">
        <v>1</v>
      </c>
      <c r="F33" s="601" t="s">
        <v>10</v>
      </c>
      <c r="G33" s="71">
        <v>3000</v>
      </c>
      <c r="H33" s="69">
        <f t="shared" si="0"/>
        <v>3000</v>
      </c>
      <c r="I33" s="71">
        <v>2300</v>
      </c>
      <c r="J33" s="69">
        <f t="shared" si="1"/>
        <v>2300</v>
      </c>
      <c r="K33" s="71">
        <v>1500</v>
      </c>
      <c r="L33" s="69">
        <f t="shared" si="2"/>
        <v>1500</v>
      </c>
      <c r="M33" s="71">
        <v>2200</v>
      </c>
      <c r="N33" s="69">
        <f t="shared" si="3"/>
        <v>2200</v>
      </c>
      <c r="O33" s="71">
        <v>4000</v>
      </c>
      <c r="P33" s="69">
        <f t="shared" si="4"/>
        <v>4000</v>
      </c>
      <c r="Q33" s="71">
        <v>1900</v>
      </c>
      <c r="R33" s="69">
        <f t="shared" si="5"/>
        <v>1900</v>
      </c>
      <c r="S33" s="71">
        <v>1819</v>
      </c>
      <c r="T33" s="69">
        <f t="shared" si="6"/>
        <v>1819</v>
      </c>
      <c r="U33" s="71">
        <v>1850</v>
      </c>
      <c r="V33" s="69">
        <f t="shared" si="7"/>
        <v>1850</v>
      </c>
      <c r="W33" s="71">
        <v>6350</v>
      </c>
      <c r="X33" s="69">
        <f t="shared" si="8"/>
        <v>6350</v>
      </c>
    </row>
    <row r="34" spans="2:24" ht="13.9" customHeight="1" thickBot="1" x14ac:dyDescent="0.4">
      <c r="B34" s="600">
        <v>24</v>
      </c>
      <c r="C34" s="606"/>
      <c r="D34" s="607" t="s">
        <v>179</v>
      </c>
      <c r="E34" s="600">
        <v>132</v>
      </c>
      <c r="F34" s="601" t="s">
        <v>10</v>
      </c>
      <c r="G34" s="71">
        <v>400</v>
      </c>
      <c r="H34" s="69">
        <f t="shared" si="0"/>
        <v>52800</v>
      </c>
      <c r="I34" s="71">
        <v>435</v>
      </c>
      <c r="J34" s="69">
        <f t="shared" si="1"/>
        <v>57420</v>
      </c>
      <c r="K34" s="71">
        <v>1000</v>
      </c>
      <c r="L34" s="69">
        <f t="shared" si="2"/>
        <v>132000</v>
      </c>
      <c r="M34" s="71">
        <v>910</v>
      </c>
      <c r="N34" s="69">
        <f t="shared" si="3"/>
        <v>120120</v>
      </c>
      <c r="O34" s="71">
        <v>625</v>
      </c>
      <c r="P34" s="69">
        <f t="shared" si="4"/>
        <v>82500</v>
      </c>
      <c r="Q34" s="71">
        <v>520</v>
      </c>
      <c r="R34" s="69">
        <f t="shared" si="5"/>
        <v>68640</v>
      </c>
      <c r="S34" s="71">
        <v>504</v>
      </c>
      <c r="T34" s="69">
        <f t="shared" si="6"/>
        <v>66528</v>
      </c>
      <c r="U34" s="71">
        <v>530</v>
      </c>
      <c r="V34" s="69">
        <f t="shared" si="7"/>
        <v>69960</v>
      </c>
      <c r="W34" s="71">
        <v>570</v>
      </c>
      <c r="X34" s="69">
        <f t="shared" si="8"/>
        <v>75240</v>
      </c>
    </row>
    <row r="35" spans="2:24" ht="13.9" customHeight="1" thickBot="1" x14ac:dyDescent="0.4">
      <c r="B35" s="600">
        <v>25</v>
      </c>
      <c r="C35" s="606"/>
      <c r="D35" s="607" t="s">
        <v>180</v>
      </c>
      <c r="E35" s="600">
        <v>13</v>
      </c>
      <c r="F35" s="601" t="s">
        <v>10</v>
      </c>
      <c r="G35" s="71">
        <v>1000</v>
      </c>
      <c r="H35" s="69">
        <f t="shared" si="0"/>
        <v>13000</v>
      </c>
      <c r="I35" s="71">
        <v>1500</v>
      </c>
      <c r="J35" s="69">
        <f t="shared" si="1"/>
        <v>19500</v>
      </c>
      <c r="K35" s="71">
        <v>1500</v>
      </c>
      <c r="L35" s="69">
        <f t="shared" si="2"/>
        <v>19500</v>
      </c>
      <c r="M35" s="71">
        <v>1750</v>
      </c>
      <c r="N35" s="69">
        <f t="shared" si="3"/>
        <v>22750</v>
      </c>
      <c r="O35" s="71">
        <v>1300</v>
      </c>
      <c r="P35" s="69">
        <f t="shared" si="4"/>
        <v>16900</v>
      </c>
      <c r="Q35" s="71">
        <v>1400</v>
      </c>
      <c r="R35" s="69">
        <f t="shared" si="5"/>
        <v>18200</v>
      </c>
      <c r="S35" s="71">
        <v>1314</v>
      </c>
      <c r="T35" s="69">
        <f t="shared" si="6"/>
        <v>17082</v>
      </c>
      <c r="U35" s="71">
        <v>1605</v>
      </c>
      <c r="V35" s="69">
        <f t="shared" si="7"/>
        <v>20865</v>
      </c>
      <c r="W35" s="71">
        <v>1250</v>
      </c>
      <c r="X35" s="69">
        <f t="shared" si="8"/>
        <v>16250</v>
      </c>
    </row>
    <row r="36" spans="2:24" ht="13.9" customHeight="1" thickBot="1" x14ac:dyDescent="0.4">
      <c r="B36" s="600">
        <v>26</v>
      </c>
      <c r="C36" s="606"/>
      <c r="D36" s="607" t="s">
        <v>181</v>
      </c>
      <c r="E36" s="600">
        <v>7</v>
      </c>
      <c r="F36" s="601" t="s">
        <v>10</v>
      </c>
      <c r="G36" s="71">
        <v>5000</v>
      </c>
      <c r="H36" s="69">
        <f t="shared" si="0"/>
        <v>35000</v>
      </c>
      <c r="I36" s="71">
        <v>4000</v>
      </c>
      <c r="J36" s="69">
        <f t="shared" si="1"/>
        <v>28000</v>
      </c>
      <c r="K36" s="71">
        <v>2000</v>
      </c>
      <c r="L36" s="69">
        <f t="shared" si="2"/>
        <v>14000</v>
      </c>
      <c r="M36" s="71">
        <v>3075</v>
      </c>
      <c r="N36" s="69">
        <f t="shared" si="3"/>
        <v>21525</v>
      </c>
      <c r="O36" s="71">
        <v>3800</v>
      </c>
      <c r="P36" s="69">
        <f t="shared" si="4"/>
        <v>26600</v>
      </c>
      <c r="Q36" s="71">
        <v>4000</v>
      </c>
      <c r="R36" s="69">
        <f t="shared" si="5"/>
        <v>28000</v>
      </c>
      <c r="S36" s="71">
        <v>3765</v>
      </c>
      <c r="T36" s="69">
        <f t="shared" si="6"/>
        <v>26355</v>
      </c>
      <c r="U36" s="71">
        <v>4360</v>
      </c>
      <c r="V36" s="69">
        <f t="shared" si="7"/>
        <v>30520</v>
      </c>
      <c r="W36" s="71">
        <v>3640</v>
      </c>
      <c r="X36" s="69">
        <f t="shared" si="8"/>
        <v>25480</v>
      </c>
    </row>
    <row r="37" spans="2:24" ht="13.9" customHeight="1" thickBot="1" x14ac:dyDescent="0.4">
      <c r="B37" s="600">
        <v>27</v>
      </c>
      <c r="C37" s="606"/>
      <c r="D37" s="607" t="s">
        <v>182</v>
      </c>
      <c r="E37" s="600">
        <v>1</v>
      </c>
      <c r="F37" s="601" t="s">
        <v>10</v>
      </c>
      <c r="G37" s="71">
        <v>7500</v>
      </c>
      <c r="H37" s="69">
        <f t="shared" si="0"/>
        <v>7500</v>
      </c>
      <c r="I37" s="71">
        <v>5000</v>
      </c>
      <c r="J37" s="69">
        <f t="shared" si="1"/>
        <v>5000</v>
      </c>
      <c r="K37" s="71">
        <v>5000</v>
      </c>
      <c r="L37" s="69">
        <f t="shared" si="2"/>
        <v>5000</v>
      </c>
      <c r="M37" s="71">
        <v>4000</v>
      </c>
      <c r="N37" s="69">
        <f t="shared" si="3"/>
        <v>4000</v>
      </c>
      <c r="O37" s="71">
        <v>4800</v>
      </c>
      <c r="P37" s="69">
        <f t="shared" si="4"/>
        <v>4800</v>
      </c>
      <c r="Q37" s="71">
        <v>5500</v>
      </c>
      <c r="R37" s="69">
        <f t="shared" si="5"/>
        <v>5500</v>
      </c>
      <c r="S37" s="71">
        <v>5001</v>
      </c>
      <c r="T37" s="69">
        <f t="shared" si="6"/>
        <v>5001</v>
      </c>
      <c r="U37" s="71">
        <v>5150</v>
      </c>
      <c r="V37" s="69">
        <f t="shared" si="7"/>
        <v>5150</v>
      </c>
      <c r="W37" s="71">
        <v>4830</v>
      </c>
      <c r="X37" s="69">
        <f t="shared" si="8"/>
        <v>4830</v>
      </c>
    </row>
    <row r="38" spans="2:24" ht="13.9" customHeight="1" thickBot="1" x14ac:dyDescent="0.4">
      <c r="B38" s="600">
        <v>28</v>
      </c>
      <c r="C38" s="606"/>
      <c r="D38" s="607" t="s">
        <v>183</v>
      </c>
      <c r="E38" s="600">
        <v>1</v>
      </c>
      <c r="F38" s="601" t="s">
        <v>10</v>
      </c>
      <c r="G38" s="71">
        <v>4500</v>
      </c>
      <c r="H38" s="69">
        <f t="shared" si="0"/>
        <v>4500</v>
      </c>
      <c r="I38" s="71">
        <v>5850</v>
      </c>
      <c r="J38" s="69">
        <f t="shared" si="1"/>
        <v>5850</v>
      </c>
      <c r="K38" s="71">
        <v>4500</v>
      </c>
      <c r="L38" s="69">
        <f t="shared" si="2"/>
        <v>4500</v>
      </c>
      <c r="M38" s="71">
        <v>5000</v>
      </c>
      <c r="N38" s="69">
        <f t="shared" si="3"/>
        <v>5000</v>
      </c>
      <c r="O38" s="71">
        <v>3500</v>
      </c>
      <c r="P38" s="69">
        <f t="shared" si="4"/>
        <v>3500</v>
      </c>
      <c r="Q38" s="71">
        <v>8400</v>
      </c>
      <c r="R38" s="69">
        <f t="shared" si="5"/>
        <v>8400</v>
      </c>
      <c r="S38" s="71">
        <v>8132</v>
      </c>
      <c r="T38" s="69">
        <f t="shared" si="6"/>
        <v>8132</v>
      </c>
      <c r="U38" s="71">
        <v>1050</v>
      </c>
      <c r="V38" s="69">
        <f t="shared" si="7"/>
        <v>1050</v>
      </c>
      <c r="W38" s="71">
        <v>1265</v>
      </c>
      <c r="X38" s="69">
        <f t="shared" si="8"/>
        <v>1265</v>
      </c>
    </row>
    <row r="39" spans="2:24" ht="13.9" customHeight="1" thickBot="1" x14ac:dyDescent="0.4">
      <c r="B39" s="600">
        <v>29</v>
      </c>
      <c r="C39" s="606"/>
      <c r="D39" s="607" t="s">
        <v>184</v>
      </c>
      <c r="E39" s="600">
        <v>30</v>
      </c>
      <c r="F39" s="601" t="s">
        <v>3</v>
      </c>
      <c r="G39" s="71">
        <v>15</v>
      </c>
      <c r="H39" s="69">
        <f t="shared" si="0"/>
        <v>450</v>
      </c>
      <c r="I39" s="71">
        <v>25.5</v>
      </c>
      <c r="J39" s="69">
        <f t="shared" si="1"/>
        <v>765</v>
      </c>
      <c r="K39" s="71">
        <v>14</v>
      </c>
      <c r="L39" s="69">
        <f t="shared" si="2"/>
        <v>420</v>
      </c>
      <c r="M39" s="71">
        <v>62</v>
      </c>
      <c r="N39" s="69">
        <f t="shared" si="3"/>
        <v>1860</v>
      </c>
      <c r="O39" s="71">
        <v>30</v>
      </c>
      <c r="P39" s="69">
        <f t="shared" si="4"/>
        <v>900</v>
      </c>
      <c r="Q39" s="71">
        <v>30</v>
      </c>
      <c r="R39" s="69">
        <f t="shared" si="5"/>
        <v>900</v>
      </c>
      <c r="S39" s="71">
        <v>23</v>
      </c>
      <c r="T39" s="69">
        <f t="shared" si="6"/>
        <v>690</v>
      </c>
      <c r="U39" s="71">
        <v>21</v>
      </c>
      <c r="V39" s="69">
        <f t="shared" si="7"/>
        <v>630</v>
      </c>
      <c r="W39" s="71">
        <v>65</v>
      </c>
      <c r="X39" s="69">
        <f t="shared" si="8"/>
        <v>1950</v>
      </c>
    </row>
    <row r="40" spans="2:24" ht="13.9" customHeight="1" thickBot="1" x14ac:dyDescent="0.4">
      <c r="B40" s="600">
        <v>30</v>
      </c>
      <c r="C40" s="606"/>
      <c r="D40" s="607" t="s">
        <v>185</v>
      </c>
      <c r="E40" s="602">
        <v>6642</v>
      </c>
      <c r="F40" s="601" t="s">
        <v>3</v>
      </c>
      <c r="G40" s="71">
        <v>24</v>
      </c>
      <c r="H40" s="69">
        <f t="shared" si="0"/>
        <v>159408</v>
      </c>
      <c r="I40" s="71">
        <v>17</v>
      </c>
      <c r="J40" s="69">
        <f t="shared" si="1"/>
        <v>112914</v>
      </c>
      <c r="K40" s="71">
        <v>18</v>
      </c>
      <c r="L40" s="69">
        <f t="shared" si="2"/>
        <v>119556</v>
      </c>
      <c r="M40" s="71">
        <v>32</v>
      </c>
      <c r="N40" s="69">
        <f t="shared" si="3"/>
        <v>212544</v>
      </c>
      <c r="O40" s="71">
        <v>20</v>
      </c>
      <c r="P40" s="69">
        <f t="shared" si="4"/>
        <v>132840</v>
      </c>
      <c r="Q40" s="71">
        <v>27.5</v>
      </c>
      <c r="R40" s="69">
        <f t="shared" si="5"/>
        <v>182655</v>
      </c>
      <c r="S40" s="71">
        <v>26</v>
      </c>
      <c r="T40" s="69">
        <f t="shared" si="6"/>
        <v>172692</v>
      </c>
      <c r="U40" s="71">
        <v>20</v>
      </c>
      <c r="V40" s="69">
        <f t="shared" si="7"/>
        <v>132840</v>
      </c>
      <c r="W40" s="71">
        <v>21</v>
      </c>
      <c r="X40" s="69">
        <f t="shared" si="8"/>
        <v>139482</v>
      </c>
    </row>
    <row r="41" spans="2:24" ht="13.9" customHeight="1" thickBot="1" x14ac:dyDescent="0.4">
      <c r="B41" s="600">
        <v>31</v>
      </c>
      <c r="C41" s="606"/>
      <c r="D41" s="607" t="s">
        <v>186</v>
      </c>
      <c r="E41" s="600">
        <v>94</v>
      </c>
      <c r="F41" s="601" t="s">
        <v>3</v>
      </c>
      <c r="G41" s="71">
        <v>94</v>
      </c>
      <c r="H41" s="69">
        <f t="shared" ref="H41:H72" si="9">E41*G41</f>
        <v>8836</v>
      </c>
      <c r="I41" s="71">
        <v>51.5</v>
      </c>
      <c r="J41" s="69">
        <f t="shared" ref="J41:J72" si="10">E41*I41</f>
        <v>4841</v>
      </c>
      <c r="K41" s="71">
        <v>55</v>
      </c>
      <c r="L41" s="73">
        <f t="shared" ref="L41:L72" si="11">E41*K41</f>
        <v>5170</v>
      </c>
      <c r="M41" s="71">
        <v>44</v>
      </c>
      <c r="N41" s="69">
        <f t="shared" ref="N41:N72" si="12">E41*M41</f>
        <v>4136</v>
      </c>
      <c r="O41" s="71">
        <v>70</v>
      </c>
      <c r="P41" s="69">
        <f t="shared" ref="P41:P72" si="13">E41*O41</f>
        <v>6580</v>
      </c>
      <c r="Q41" s="71">
        <v>100</v>
      </c>
      <c r="R41" s="69">
        <f t="shared" ref="R41:R72" si="14">E41*Q41</f>
        <v>9400</v>
      </c>
      <c r="S41" s="71">
        <v>92</v>
      </c>
      <c r="T41" s="69">
        <f t="shared" ref="T41:T72" si="15">E41*S41</f>
        <v>8648</v>
      </c>
      <c r="U41" s="71">
        <v>97</v>
      </c>
      <c r="V41" s="69">
        <f t="shared" ref="V41:V72" si="16">E41*U41</f>
        <v>9118</v>
      </c>
      <c r="W41" s="71">
        <v>110</v>
      </c>
      <c r="X41" s="69">
        <f t="shared" ref="X41:X72" si="17">E41*W41</f>
        <v>10340</v>
      </c>
    </row>
    <row r="42" spans="2:24" ht="13.9" customHeight="1" thickBot="1" x14ac:dyDescent="0.4">
      <c r="B42" s="600">
        <v>32</v>
      </c>
      <c r="C42" s="606"/>
      <c r="D42" s="607" t="s">
        <v>187</v>
      </c>
      <c r="E42" s="600">
        <v>243</v>
      </c>
      <c r="F42" s="601" t="s">
        <v>3</v>
      </c>
      <c r="G42" s="71">
        <v>55</v>
      </c>
      <c r="H42" s="69">
        <f t="shared" si="9"/>
        <v>13365</v>
      </c>
      <c r="I42" s="71">
        <v>40</v>
      </c>
      <c r="J42" s="69">
        <f t="shared" si="10"/>
        <v>9720</v>
      </c>
      <c r="K42" s="71">
        <v>48</v>
      </c>
      <c r="L42" s="69">
        <f t="shared" si="11"/>
        <v>11664</v>
      </c>
      <c r="M42" s="71">
        <v>33</v>
      </c>
      <c r="N42" s="69">
        <f t="shared" si="12"/>
        <v>8019</v>
      </c>
      <c r="O42" s="71">
        <v>60</v>
      </c>
      <c r="P42" s="69">
        <f t="shared" si="13"/>
        <v>14580</v>
      </c>
      <c r="Q42" s="71">
        <v>75</v>
      </c>
      <c r="R42" s="69">
        <f t="shared" si="14"/>
        <v>18225</v>
      </c>
      <c r="S42" s="71">
        <v>73</v>
      </c>
      <c r="T42" s="69">
        <f t="shared" si="15"/>
        <v>17739</v>
      </c>
      <c r="U42" s="71">
        <v>85</v>
      </c>
      <c r="V42" s="69">
        <f t="shared" si="16"/>
        <v>20655</v>
      </c>
      <c r="W42" s="71">
        <v>88</v>
      </c>
      <c r="X42" s="69">
        <f t="shared" si="17"/>
        <v>21384</v>
      </c>
    </row>
    <row r="43" spans="2:24" ht="13.9" customHeight="1" thickBot="1" x14ac:dyDescent="0.4">
      <c r="B43" s="600">
        <v>33</v>
      </c>
      <c r="C43" s="606"/>
      <c r="D43" s="607" t="s">
        <v>188</v>
      </c>
      <c r="E43" s="600">
        <v>71</v>
      </c>
      <c r="F43" s="601" t="s">
        <v>3</v>
      </c>
      <c r="G43" s="71">
        <v>70</v>
      </c>
      <c r="H43" s="69">
        <f t="shared" si="9"/>
        <v>4970</v>
      </c>
      <c r="I43" s="71">
        <v>37</v>
      </c>
      <c r="J43" s="69">
        <f t="shared" si="10"/>
        <v>2627</v>
      </c>
      <c r="K43" s="71">
        <v>40</v>
      </c>
      <c r="L43" s="69">
        <f t="shared" si="11"/>
        <v>2840</v>
      </c>
      <c r="M43" s="71">
        <v>30</v>
      </c>
      <c r="N43" s="69">
        <f t="shared" si="12"/>
        <v>2130</v>
      </c>
      <c r="O43" s="71">
        <v>50</v>
      </c>
      <c r="P43" s="69">
        <f t="shared" si="13"/>
        <v>3550</v>
      </c>
      <c r="Q43" s="71">
        <v>70</v>
      </c>
      <c r="R43" s="69">
        <f t="shared" si="14"/>
        <v>4970</v>
      </c>
      <c r="S43" s="71">
        <v>68</v>
      </c>
      <c r="T43" s="69">
        <f t="shared" si="15"/>
        <v>4828</v>
      </c>
      <c r="U43" s="71">
        <v>80</v>
      </c>
      <c r="V43" s="69">
        <f t="shared" si="16"/>
        <v>5680</v>
      </c>
      <c r="W43" s="71">
        <v>55</v>
      </c>
      <c r="X43" s="69">
        <f t="shared" si="17"/>
        <v>3905</v>
      </c>
    </row>
    <row r="44" spans="2:24" ht="13.9" customHeight="1" thickBot="1" x14ac:dyDescent="0.4">
      <c r="B44" s="600">
        <v>34</v>
      </c>
      <c r="C44" s="606"/>
      <c r="D44" s="607" t="s">
        <v>189</v>
      </c>
      <c r="E44" s="600">
        <v>43</v>
      </c>
      <c r="F44" s="601" t="s">
        <v>3</v>
      </c>
      <c r="G44" s="74">
        <v>34</v>
      </c>
      <c r="H44" s="69">
        <f t="shared" si="9"/>
        <v>1462</v>
      </c>
      <c r="I44" s="74">
        <v>25</v>
      </c>
      <c r="J44" s="69">
        <f t="shared" si="10"/>
        <v>1075</v>
      </c>
      <c r="K44" s="74">
        <v>37</v>
      </c>
      <c r="L44" s="69">
        <f t="shared" si="11"/>
        <v>1591</v>
      </c>
      <c r="M44" s="74">
        <v>17</v>
      </c>
      <c r="N44" s="69">
        <f t="shared" si="12"/>
        <v>731</v>
      </c>
      <c r="O44" s="71">
        <v>46</v>
      </c>
      <c r="P44" s="69">
        <f t="shared" si="13"/>
        <v>1978</v>
      </c>
      <c r="Q44" s="71">
        <v>55</v>
      </c>
      <c r="R44" s="69">
        <f t="shared" si="14"/>
        <v>2365</v>
      </c>
      <c r="S44" s="71">
        <v>52</v>
      </c>
      <c r="T44" s="69">
        <f t="shared" si="15"/>
        <v>2236</v>
      </c>
      <c r="U44" s="71">
        <v>79</v>
      </c>
      <c r="V44" s="69">
        <f t="shared" si="16"/>
        <v>3397</v>
      </c>
      <c r="W44" s="71">
        <v>53</v>
      </c>
      <c r="X44" s="69">
        <f t="shared" si="17"/>
        <v>2279</v>
      </c>
    </row>
    <row r="45" spans="2:24" ht="13.9" customHeight="1" thickBot="1" x14ac:dyDescent="0.4">
      <c r="B45" s="600">
        <v>35</v>
      </c>
      <c r="C45" s="606"/>
      <c r="D45" s="607" t="s">
        <v>190</v>
      </c>
      <c r="E45" s="600">
        <v>100</v>
      </c>
      <c r="F45" s="601" t="s">
        <v>3</v>
      </c>
      <c r="G45" s="71">
        <v>42</v>
      </c>
      <c r="H45" s="69">
        <f t="shared" si="9"/>
        <v>4200</v>
      </c>
      <c r="I45" s="71">
        <v>30</v>
      </c>
      <c r="J45" s="69">
        <f t="shared" si="10"/>
        <v>3000</v>
      </c>
      <c r="K45" s="71">
        <v>32</v>
      </c>
      <c r="L45" s="69">
        <f t="shared" si="11"/>
        <v>3200</v>
      </c>
      <c r="M45" s="71">
        <v>24</v>
      </c>
      <c r="N45" s="69">
        <f t="shared" si="12"/>
        <v>2400</v>
      </c>
      <c r="O45" s="71">
        <v>45</v>
      </c>
      <c r="P45" s="69">
        <f t="shared" si="13"/>
        <v>4500</v>
      </c>
      <c r="Q45" s="71">
        <v>45</v>
      </c>
      <c r="R45" s="69">
        <f t="shared" si="14"/>
        <v>4500</v>
      </c>
      <c r="S45" s="71">
        <v>48</v>
      </c>
      <c r="T45" s="69">
        <f t="shared" si="15"/>
        <v>4800</v>
      </c>
      <c r="U45" s="71">
        <v>73</v>
      </c>
      <c r="V45" s="69">
        <f t="shared" si="16"/>
        <v>7300</v>
      </c>
      <c r="W45" s="71">
        <v>44</v>
      </c>
      <c r="X45" s="69">
        <f t="shared" si="17"/>
        <v>4400</v>
      </c>
    </row>
    <row r="46" spans="2:24" ht="13.9" customHeight="1" thickBot="1" x14ac:dyDescent="0.4">
      <c r="B46" s="600">
        <v>36</v>
      </c>
      <c r="C46" s="606"/>
      <c r="D46" s="607" t="s">
        <v>191</v>
      </c>
      <c r="E46" s="600">
        <v>30</v>
      </c>
      <c r="F46" s="601" t="s">
        <v>3</v>
      </c>
      <c r="G46" s="71">
        <v>13</v>
      </c>
      <c r="H46" s="69">
        <f t="shared" si="9"/>
        <v>390</v>
      </c>
      <c r="I46" s="71">
        <v>8</v>
      </c>
      <c r="J46" s="69">
        <f t="shared" si="10"/>
        <v>240</v>
      </c>
      <c r="K46" s="71">
        <v>15</v>
      </c>
      <c r="L46" s="69">
        <f t="shared" si="11"/>
        <v>450</v>
      </c>
      <c r="M46" s="71">
        <v>20</v>
      </c>
      <c r="N46" s="69">
        <f t="shared" si="12"/>
        <v>600</v>
      </c>
      <c r="O46" s="71">
        <v>30</v>
      </c>
      <c r="P46" s="69">
        <f t="shared" si="13"/>
        <v>900</v>
      </c>
      <c r="Q46" s="71">
        <v>5</v>
      </c>
      <c r="R46" s="69">
        <f t="shared" si="14"/>
        <v>150</v>
      </c>
      <c r="S46" s="71">
        <v>5</v>
      </c>
      <c r="T46" s="69">
        <f t="shared" si="15"/>
        <v>150</v>
      </c>
      <c r="U46" s="71">
        <v>19</v>
      </c>
      <c r="V46" s="69">
        <f t="shared" si="16"/>
        <v>570</v>
      </c>
      <c r="W46" s="71">
        <v>30</v>
      </c>
      <c r="X46" s="69">
        <f t="shared" si="17"/>
        <v>900</v>
      </c>
    </row>
    <row r="47" spans="2:24" ht="13.9" customHeight="1" thickBot="1" x14ac:dyDescent="0.4">
      <c r="B47" s="600">
        <v>37</v>
      </c>
      <c r="C47" s="606"/>
      <c r="D47" s="607" t="s">
        <v>192</v>
      </c>
      <c r="E47" s="600">
        <v>300</v>
      </c>
      <c r="F47" s="601" t="s">
        <v>3</v>
      </c>
      <c r="G47" s="71">
        <v>22</v>
      </c>
      <c r="H47" s="69">
        <f t="shared" si="9"/>
        <v>6600</v>
      </c>
      <c r="I47" s="71">
        <v>24</v>
      </c>
      <c r="J47" s="69">
        <f t="shared" si="10"/>
        <v>7200</v>
      </c>
      <c r="K47" s="71">
        <v>34</v>
      </c>
      <c r="L47" s="69">
        <f t="shared" si="11"/>
        <v>10200</v>
      </c>
      <c r="M47" s="71">
        <v>29</v>
      </c>
      <c r="N47" s="69">
        <f t="shared" si="12"/>
        <v>8700</v>
      </c>
      <c r="O47" s="71">
        <v>30</v>
      </c>
      <c r="P47" s="69">
        <f t="shared" si="13"/>
        <v>9000</v>
      </c>
      <c r="Q47" s="71">
        <v>43</v>
      </c>
      <c r="R47" s="69">
        <f t="shared" si="14"/>
        <v>12900</v>
      </c>
      <c r="S47" s="71">
        <v>41</v>
      </c>
      <c r="T47" s="69">
        <f t="shared" si="15"/>
        <v>12300</v>
      </c>
      <c r="U47" s="71">
        <v>82</v>
      </c>
      <c r="V47" s="69">
        <f t="shared" si="16"/>
        <v>24600</v>
      </c>
      <c r="W47" s="71">
        <v>20</v>
      </c>
      <c r="X47" s="69">
        <f t="shared" si="17"/>
        <v>6000</v>
      </c>
    </row>
    <row r="48" spans="2:24" ht="13.9" customHeight="1" thickBot="1" x14ac:dyDescent="0.4">
      <c r="B48" s="600">
        <v>38</v>
      </c>
      <c r="C48" s="606"/>
      <c r="D48" s="607" t="s">
        <v>193</v>
      </c>
      <c r="E48" s="600">
        <v>286</v>
      </c>
      <c r="F48" s="601" t="s">
        <v>3</v>
      </c>
      <c r="G48" s="71">
        <v>20</v>
      </c>
      <c r="H48" s="69">
        <f t="shared" si="9"/>
        <v>5720</v>
      </c>
      <c r="I48" s="71">
        <v>24</v>
      </c>
      <c r="J48" s="69">
        <f t="shared" si="10"/>
        <v>6864</v>
      </c>
      <c r="K48" s="71">
        <v>29</v>
      </c>
      <c r="L48" s="69">
        <f t="shared" si="11"/>
        <v>8294</v>
      </c>
      <c r="M48" s="71">
        <v>27.5</v>
      </c>
      <c r="N48" s="69">
        <f t="shared" si="12"/>
        <v>7865</v>
      </c>
      <c r="O48" s="71">
        <v>27</v>
      </c>
      <c r="P48" s="69">
        <f t="shared" si="13"/>
        <v>7722</v>
      </c>
      <c r="Q48" s="71">
        <v>28</v>
      </c>
      <c r="R48" s="69">
        <f t="shared" si="14"/>
        <v>8008</v>
      </c>
      <c r="S48" s="71">
        <v>26</v>
      </c>
      <c r="T48" s="69">
        <f t="shared" si="15"/>
        <v>7436</v>
      </c>
      <c r="U48" s="71">
        <v>81</v>
      </c>
      <c r="V48" s="69">
        <f t="shared" si="16"/>
        <v>23166</v>
      </c>
      <c r="W48" s="71">
        <v>19.5</v>
      </c>
      <c r="X48" s="69">
        <f t="shared" si="17"/>
        <v>5577</v>
      </c>
    </row>
    <row r="49" spans="2:24" ht="13.9" customHeight="1" thickBot="1" x14ac:dyDescent="0.4">
      <c r="B49" s="600">
        <v>39</v>
      </c>
      <c r="C49" s="606"/>
      <c r="D49" s="607" t="s">
        <v>194</v>
      </c>
      <c r="E49" s="600">
        <v>565</v>
      </c>
      <c r="F49" s="601" t="s">
        <v>3</v>
      </c>
      <c r="G49" s="71">
        <v>18</v>
      </c>
      <c r="H49" s="69">
        <f t="shared" si="9"/>
        <v>10170</v>
      </c>
      <c r="I49" s="71">
        <v>21</v>
      </c>
      <c r="J49" s="69">
        <f t="shared" si="10"/>
        <v>11865</v>
      </c>
      <c r="K49" s="71">
        <v>20</v>
      </c>
      <c r="L49" s="69">
        <f t="shared" si="11"/>
        <v>11300</v>
      </c>
      <c r="M49" s="71">
        <v>22</v>
      </c>
      <c r="N49" s="69">
        <f t="shared" si="12"/>
        <v>12430</v>
      </c>
      <c r="O49" s="71">
        <v>24</v>
      </c>
      <c r="P49" s="69">
        <f t="shared" si="13"/>
        <v>13560</v>
      </c>
      <c r="Q49" s="71">
        <v>23</v>
      </c>
      <c r="R49" s="69">
        <f t="shared" si="14"/>
        <v>12995</v>
      </c>
      <c r="S49" s="71">
        <v>21</v>
      </c>
      <c r="T49" s="69">
        <f t="shared" si="15"/>
        <v>11865</v>
      </c>
      <c r="U49" s="71">
        <v>80</v>
      </c>
      <c r="V49" s="69">
        <f t="shared" si="16"/>
        <v>45200</v>
      </c>
      <c r="W49" s="71">
        <v>22</v>
      </c>
      <c r="X49" s="69">
        <f t="shared" si="17"/>
        <v>12430</v>
      </c>
    </row>
    <row r="50" spans="2:24" ht="13.9" customHeight="1" thickBot="1" x14ac:dyDescent="0.4">
      <c r="B50" s="600">
        <v>40</v>
      </c>
      <c r="C50" s="606"/>
      <c r="D50" s="607" t="s">
        <v>195</v>
      </c>
      <c r="E50" s="600">
        <v>120</v>
      </c>
      <c r="F50" s="601" t="s">
        <v>3</v>
      </c>
      <c r="G50" s="71">
        <v>18</v>
      </c>
      <c r="H50" s="69">
        <f t="shared" si="9"/>
        <v>2160</v>
      </c>
      <c r="I50" s="71">
        <v>15</v>
      </c>
      <c r="J50" s="69">
        <f t="shared" si="10"/>
        <v>1800</v>
      </c>
      <c r="K50" s="71">
        <v>15</v>
      </c>
      <c r="L50" s="69">
        <f t="shared" si="11"/>
        <v>1800</v>
      </c>
      <c r="M50" s="71">
        <v>18</v>
      </c>
      <c r="N50" s="69">
        <f t="shared" si="12"/>
        <v>2160</v>
      </c>
      <c r="O50" s="71">
        <v>20</v>
      </c>
      <c r="P50" s="69">
        <f t="shared" si="13"/>
        <v>2400</v>
      </c>
      <c r="Q50" s="71">
        <v>8</v>
      </c>
      <c r="R50" s="69">
        <f t="shared" si="14"/>
        <v>960</v>
      </c>
      <c r="S50" s="71">
        <v>7</v>
      </c>
      <c r="T50" s="69">
        <f t="shared" si="15"/>
        <v>840</v>
      </c>
      <c r="U50" s="71">
        <v>28</v>
      </c>
      <c r="V50" s="69">
        <f t="shared" si="16"/>
        <v>3360</v>
      </c>
      <c r="W50" s="71">
        <v>10</v>
      </c>
      <c r="X50" s="69">
        <f t="shared" si="17"/>
        <v>1200</v>
      </c>
    </row>
    <row r="51" spans="2:24" ht="13.9" customHeight="1" thickBot="1" x14ac:dyDescent="0.4">
      <c r="B51" s="600">
        <v>41</v>
      </c>
      <c r="C51" s="606"/>
      <c r="D51" s="607" t="s">
        <v>196</v>
      </c>
      <c r="E51" s="600">
        <v>2</v>
      </c>
      <c r="F51" s="601" t="s">
        <v>10</v>
      </c>
      <c r="G51" s="71">
        <v>3000</v>
      </c>
      <c r="H51" s="69">
        <f t="shared" si="9"/>
        <v>6000</v>
      </c>
      <c r="I51" s="71">
        <v>2500</v>
      </c>
      <c r="J51" s="69">
        <f t="shared" si="10"/>
        <v>5000</v>
      </c>
      <c r="K51" s="71">
        <v>1400</v>
      </c>
      <c r="L51" s="69">
        <f t="shared" si="11"/>
        <v>2800</v>
      </c>
      <c r="M51" s="71">
        <v>2250</v>
      </c>
      <c r="N51" s="69">
        <f t="shared" si="12"/>
        <v>4500</v>
      </c>
      <c r="O51" s="71">
        <v>2500</v>
      </c>
      <c r="P51" s="69">
        <f t="shared" si="13"/>
        <v>5000</v>
      </c>
      <c r="Q51" s="71">
        <v>2000</v>
      </c>
      <c r="R51" s="69">
        <f t="shared" si="14"/>
        <v>4000</v>
      </c>
      <c r="S51" s="71">
        <v>1519</v>
      </c>
      <c r="T51" s="69">
        <f t="shared" si="15"/>
        <v>3038</v>
      </c>
      <c r="U51" s="71">
        <v>3500</v>
      </c>
      <c r="V51" s="69">
        <f t="shared" si="16"/>
        <v>7000</v>
      </c>
      <c r="W51" s="71">
        <v>3500</v>
      </c>
      <c r="X51" s="69">
        <f t="shared" si="17"/>
        <v>7000</v>
      </c>
    </row>
    <row r="52" spans="2:24" ht="13.9" customHeight="1" thickBot="1" x14ac:dyDescent="0.4">
      <c r="B52" s="600">
        <v>42</v>
      </c>
      <c r="C52" s="606"/>
      <c r="D52" s="607" t="s">
        <v>197</v>
      </c>
      <c r="E52" s="600">
        <v>8</v>
      </c>
      <c r="F52" s="601" t="s">
        <v>10</v>
      </c>
      <c r="G52" s="71">
        <v>1000</v>
      </c>
      <c r="H52" s="69">
        <f t="shared" si="9"/>
        <v>8000</v>
      </c>
      <c r="I52" s="71">
        <v>1200</v>
      </c>
      <c r="J52" s="69">
        <f t="shared" si="10"/>
        <v>9600</v>
      </c>
      <c r="K52" s="71">
        <v>400</v>
      </c>
      <c r="L52" s="69">
        <f t="shared" si="11"/>
        <v>3200</v>
      </c>
      <c r="M52" s="71">
        <v>725</v>
      </c>
      <c r="N52" s="69">
        <f t="shared" si="12"/>
        <v>5800</v>
      </c>
      <c r="O52" s="71">
        <v>2000</v>
      </c>
      <c r="P52" s="69">
        <f t="shared" si="13"/>
        <v>16000</v>
      </c>
      <c r="Q52" s="71">
        <v>1000</v>
      </c>
      <c r="R52" s="69">
        <f t="shared" si="14"/>
        <v>8000</v>
      </c>
      <c r="S52" s="71">
        <v>956</v>
      </c>
      <c r="T52" s="69">
        <f t="shared" si="15"/>
        <v>7648</v>
      </c>
      <c r="U52" s="71">
        <v>3000</v>
      </c>
      <c r="V52" s="69">
        <f t="shared" si="16"/>
        <v>24000</v>
      </c>
      <c r="W52" s="71">
        <v>1500</v>
      </c>
      <c r="X52" s="69">
        <f t="shared" si="17"/>
        <v>12000</v>
      </c>
    </row>
    <row r="53" spans="2:24" ht="13.9" customHeight="1" thickBot="1" x14ac:dyDescent="0.4">
      <c r="B53" s="600">
        <v>43</v>
      </c>
      <c r="C53" s="606"/>
      <c r="D53" s="607" t="s">
        <v>198</v>
      </c>
      <c r="E53" s="600">
        <v>5</v>
      </c>
      <c r="F53" s="601" t="s">
        <v>10</v>
      </c>
      <c r="G53" s="71">
        <v>500</v>
      </c>
      <c r="H53" s="69">
        <f t="shared" si="9"/>
        <v>2500</v>
      </c>
      <c r="I53" s="71">
        <v>600</v>
      </c>
      <c r="J53" s="69">
        <f t="shared" si="10"/>
        <v>3000</v>
      </c>
      <c r="K53" s="71">
        <v>600</v>
      </c>
      <c r="L53" s="69">
        <f t="shared" si="11"/>
        <v>3000</v>
      </c>
      <c r="M53" s="71">
        <v>725</v>
      </c>
      <c r="N53" s="69">
        <f t="shared" si="12"/>
        <v>3625</v>
      </c>
      <c r="O53" s="71">
        <v>1000</v>
      </c>
      <c r="P53" s="69">
        <f t="shared" si="13"/>
        <v>5000</v>
      </c>
      <c r="Q53" s="71">
        <v>560</v>
      </c>
      <c r="R53" s="69">
        <f t="shared" si="14"/>
        <v>2800</v>
      </c>
      <c r="S53" s="71">
        <v>546</v>
      </c>
      <c r="T53" s="69">
        <f t="shared" si="15"/>
        <v>2730</v>
      </c>
      <c r="U53" s="71">
        <v>2800</v>
      </c>
      <c r="V53" s="69">
        <f t="shared" si="16"/>
        <v>14000</v>
      </c>
      <c r="W53" s="71">
        <v>700</v>
      </c>
      <c r="X53" s="69">
        <f t="shared" si="17"/>
        <v>3500</v>
      </c>
    </row>
    <row r="54" spans="2:24" ht="13.9" customHeight="1" thickBot="1" x14ac:dyDescent="0.4">
      <c r="B54" s="600">
        <v>44</v>
      </c>
      <c r="C54" s="606"/>
      <c r="D54" s="607" t="s">
        <v>199</v>
      </c>
      <c r="E54" s="600">
        <v>560</v>
      </c>
      <c r="F54" s="601" t="s">
        <v>3</v>
      </c>
      <c r="G54" s="71">
        <v>12</v>
      </c>
      <c r="H54" s="69">
        <f t="shared" si="9"/>
        <v>6720</v>
      </c>
      <c r="I54" s="71">
        <v>5</v>
      </c>
      <c r="J54" s="69">
        <f t="shared" si="10"/>
        <v>2800</v>
      </c>
      <c r="K54" s="71">
        <v>10</v>
      </c>
      <c r="L54" s="69">
        <f t="shared" si="11"/>
        <v>5600</v>
      </c>
      <c r="M54" s="71">
        <v>18</v>
      </c>
      <c r="N54" s="69">
        <f t="shared" si="12"/>
        <v>10080</v>
      </c>
      <c r="O54" s="71">
        <v>20</v>
      </c>
      <c r="P54" s="69">
        <f t="shared" si="13"/>
        <v>11200</v>
      </c>
      <c r="Q54" s="71">
        <v>40</v>
      </c>
      <c r="R54" s="69">
        <f t="shared" si="14"/>
        <v>22400</v>
      </c>
      <c r="S54" s="71">
        <v>38</v>
      </c>
      <c r="T54" s="69">
        <f t="shared" si="15"/>
        <v>21280</v>
      </c>
      <c r="U54" s="71">
        <v>16</v>
      </c>
      <c r="V54" s="69">
        <f t="shared" si="16"/>
        <v>8960</v>
      </c>
      <c r="W54" s="71">
        <v>12</v>
      </c>
      <c r="X54" s="69">
        <f t="shared" si="17"/>
        <v>6720</v>
      </c>
    </row>
    <row r="55" spans="2:24" ht="13.9" customHeight="1" thickBot="1" x14ac:dyDescent="0.4">
      <c r="B55" s="600">
        <v>45</v>
      </c>
      <c r="C55" s="606"/>
      <c r="D55" s="607" t="s">
        <v>200</v>
      </c>
      <c r="E55" s="600">
        <v>12</v>
      </c>
      <c r="F55" s="601" t="s">
        <v>10</v>
      </c>
      <c r="G55" s="71">
        <v>700</v>
      </c>
      <c r="H55" s="69">
        <f t="shared" si="9"/>
        <v>8400</v>
      </c>
      <c r="I55" s="71">
        <v>590</v>
      </c>
      <c r="J55" s="69">
        <f t="shared" si="10"/>
        <v>7080</v>
      </c>
      <c r="K55" s="71">
        <v>400</v>
      </c>
      <c r="L55" s="69">
        <f t="shared" si="11"/>
        <v>4800</v>
      </c>
      <c r="M55" s="71">
        <v>450</v>
      </c>
      <c r="N55" s="69">
        <f t="shared" si="12"/>
        <v>5400</v>
      </c>
      <c r="O55" s="71">
        <v>900</v>
      </c>
      <c r="P55" s="69">
        <f t="shared" si="13"/>
        <v>10800</v>
      </c>
      <c r="Q55" s="71">
        <v>850</v>
      </c>
      <c r="R55" s="69">
        <f t="shared" si="14"/>
        <v>10200</v>
      </c>
      <c r="S55" s="71">
        <v>811</v>
      </c>
      <c r="T55" s="69">
        <f t="shared" si="15"/>
        <v>9732</v>
      </c>
      <c r="U55" s="71">
        <v>385</v>
      </c>
      <c r="V55" s="69">
        <f t="shared" si="16"/>
        <v>4620</v>
      </c>
      <c r="W55" s="71">
        <v>1000</v>
      </c>
      <c r="X55" s="69">
        <f t="shared" si="17"/>
        <v>12000</v>
      </c>
    </row>
    <row r="56" spans="2:24" ht="13.9" customHeight="1" thickBot="1" x14ac:dyDescent="0.4">
      <c r="B56" s="600">
        <v>46</v>
      </c>
      <c r="C56" s="600">
        <v>601</v>
      </c>
      <c r="D56" s="607" t="s">
        <v>201</v>
      </c>
      <c r="E56" s="600">
        <v>62</v>
      </c>
      <c r="F56" s="601" t="s">
        <v>4</v>
      </c>
      <c r="G56" s="71">
        <v>120</v>
      </c>
      <c r="H56" s="69">
        <f t="shared" si="9"/>
        <v>7440</v>
      </c>
      <c r="I56" s="71">
        <v>75</v>
      </c>
      <c r="J56" s="69">
        <f t="shared" si="10"/>
        <v>4650</v>
      </c>
      <c r="K56" s="71">
        <v>100</v>
      </c>
      <c r="L56" s="69">
        <f t="shared" si="11"/>
        <v>6200</v>
      </c>
      <c r="M56" s="71">
        <v>98</v>
      </c>
      <c r="N56" s="69">
        <f t="shared" si="12"/>
        <v>6076</v>
      </c>
      <c r="O56" s="71">
        <v>120</v>
      </c>
      <c r="P56" s="69">
        <f t="shared" si="13"/>
        <v>7440</v>
      </c>
      <c r="Q56" s="71">
        <v>28</v>
      </c>
      <c r="R56" s="69">
        <f t="shared" si="14"/>
        <v>1736</v>
      </c>
      <c r="S56" s="71">
        <v>27</v>
      </c>
      <c r="T56" s="69">
        <f t="shared" si="15"/>
        <v>1674</v>
      </c>
      <c r="U56" s="71">
        <v>250</v>
      </c>
      <c r="V56" s="69">
        <f t="shared" si="16"/>
        <v>15500</v>
      </c>
      <c r="W56" s="71">
        <v>220</v>
      </c>
      <c r="X56" s="69">
        <f t="shared" si="17"/>
        <v>13640</v>
      </c>
    </row>
    <row r="57" spans="2:24" ht="13.9" customHeight="1" thickBot="1" x14ac:dyDescent="0.4">
      <c r="B57" s="600">
        <v>47</v>
      </c>
      <c r="C57" s="600">
        <v>601</v>
      </c>
      <c r="D57" s="607" t="s">
        <v>202</v>
      </c>
      <c r="E57" s="600">
        <v>17</v>
      </c>
      <c r="F57" s="601" t="s">
        <v>4</v>
      </c>
      <c r="G57" s="71">
        <v>120</v>
      </c>
      <c r="H57" s="69">
        <f t="shared" si="9"/>
        <v>2040</v>
      </c>
      <c r="I57" s="71">
        <v>75</v>
      </c>
      <c r="J57" s="69">
        <f t="shared" si="10"/>
        <v>1275</v>
      </c>
      <c r="K57" s="71">
        <v>95</v>
      </c>
      <c r="L57" s="69">
        <f t="shared" si="11"/>
        <v>1615</v>
      </c>
      <c r="M57" s="71">
        <v>100</v>
      </c>
      <c r="N57" s="69">
        <f t="shared" si="12"/>
        <v>1700</v>
      </c>
      <c r="O57" s="71">
        <v>115</v>
      </c>
      <c r="P57" s="69">
        <f t="shared" si="13"/>
        <v>1955</v>
      </c>
      <c r="Q57" s="71">
        <v>28</v>
      </c>
      <c r="R57" s="69">
        <f t="shared" si="14"/>
        <v>476</v>
      </c>
      <c r="S57" s="71">
        <v>27</v>
      </c>
      <c r="T57" s="69">
        <f t="shared" si="15"/>
        <v>459</v>
      </c>
      <c r="U57" s="71">
        <v>240</v>
      </c>
      <c r="V57" s="69">
        <f t="shared" si="16"/>
        <v>4080</v>
      </c>
      <c r="W57" s="71">
        <v>120</v>
      </c>
      <c r="X57" s="69">
        <f t="shared" si="17"/>
        <v>2040</v>
      </c>
    </row>
    <row r="58" spans="2:24" ht="13.9" customHeight="1" thickBot="1" x14ac:dyDescent="0.4">
      <c r="B58" s="600">
        <v>48</v>
      </c>
      <c r="C58" s="606"/>
      <c r="D58" s="607" t="s">
        <v>203</v>
      </c>
      <c r="E58" s="600">
        <v>140</v>
      </c>
      <c r="F58" s="601" t="s">
        <v>3</v>
      </c>
      <c r="G58" s="71">
        <v>80</v>
      </c>
      <c r="H58" s="69">
        <f t="shared" si="9"/>
        <v>11200</v>
      </c>
      <c r="I58" s="71">
        <v>110</v>
      </c>
      <c r="J58" s="69">
        <f t="shared" si="10"/>
        <v>15400</v>
      </c>
      <c r="K58" s="71">
        <v>50</v>
      </c>
      <c r="L58" s="69">
        <f t="shared" si="11"/>
        <v>7000</v>
      </c>
      <c r="M58" s="71">
        <v>66</v>
      </c>
      <c r="N58" s="69">
        <f t="shared" si="12"/>
        <v>9240</v>
      </c>
      <c r="O58" s="71">
        <v>150</v>
      </c>
      <c r="P58" s="69">
        <f t="shared" si="13"/>
        <v>21000</v>
      </c>
      <c r="Q58" s="71">
        <v>220</v>
      </c>
      <c r="R58" s="69">
        <f t="shared" si="14"/>
        <v>30800</v>
      </c>
      <c r="S58" s="71">
        <v>214</v>
      </c>
      <c r="T58" s="69">
        <f t="shared" si="15"/>
        <v>29960</v>
      </c>
      <c r="U58" s="71">
        <v>130</v>
      </c>
      <c r="V58" s="69">
        <f t="shared" si="16"/>
        <v>18200</v>
      </c>
      <c r="W58" s="71">
        <v>154</v>
      </c>
      <c r="X58" s="69">
        <f t="shared" si="17"/>
        <v>21560</v>
      </c>
    </row>
    <row r="59" spans="2:24" ht="13.9" customHeight="1" thickBot="1" x14ac:dyDescent="0.4">
      <c r="B59" s="600">
        <v>49</v>
      </c>
      <c r="C59" s="606"/>
      <c r="D59" s="607" t="s">
        <v>204</v>
      </c>
      <c r="E59" s="600">
        <v>854</v>
      </c>
      <c r="F59" s="601" t="s">
        <v>3</v>
      </c>
      <c r="G59" s="71">
        <v>26</v>
      </c>
      <c r="H59" s="69">
        <f t="shared" si="9"/>
        <v>22204</v>
      </c>
      <c r="I59" s="71">
        <v>16</v>
      </c>
      <c r="J59" s="69">
        <f t="shared" si="10"/>
        <v>13664</v>
      </c>
      <c r="K59" s="71">
        <v>10</v>
      </c>
      <c r="L59" s="69">
        <f t="shared" si="11"/>
        <v>8540</v>
      </c>
      <c r="M59" s="71">
        <v>18</v>
      </c>
      <c r="N59" s="69">
        <f t="shared" si="12"/>
        <v>15372</v>
      </c>
      <c r="O59" s="71">
        <v>25</v>
      </c>
      <c r="P59" s="69">
        <f t="shared" si="13"/>
        <v>21350</v>
      </c>
      <c r="Q59" s="71">
        <v>10</v>
      </c>
      <c r="R59" s="69">
        <f t="shared" si="14"/>
        <v>8540</v>
      </c>
      <c r="S59" s="71">
        <v>10</v>
      </c>
      <c r="T59" s="69">
        <f t="shared" si="15"/>
        <v>8540</v>
      </c>
      <c r="U59" s="71">
        <v>30</v>
      </c>
      <c r="V59" s="69">
        <f t="shared" si="16"/>
        <v>25620</v>
      </c>
      <c r="W59" s="71">
        <v>21.5</v>
      </c>
      <c r="X59" s="69">
        <f t="shared" si="17"/>
        <v>18361</v>
      </c>
    </row>
    <row r="60" spans="2:24" ht="13.9" customHeight="1" thickBot="1" x14ac:dyDescent="0.4">
      <c r="B60" s="600">
        <v>50</v>
      </c>
      <c r="C60" s="606"/>
      <c r="D60" s="607" t="s">
        <v>205</v>
      </c>
      <c r="E60" s="600">
        <v>224</v>
      </c>
      <c r="F60" s="601" t="s">
        <v>3</v>
      </c>
      <c r="G60" s="71">
        <v>22</v>
      </c>
      <c r="H60" s="69">
        <f t="shared" si="9"/>
        <v>4928</v>
      </c>
      <c r="I60" s="71">
        <v>13</v>
      </c>
      <c r="J60" s="69">
        <f t="shared" si="10"/>
        <v>2912</v>
      </c>
      <c r="K60" s="71">
        <v>9</v>
      </c>
      <c r="L60" s="69">
        <f t="shared" si="11"/>
        <v>2016</v>
      </c>
      <c r="M60" s="71">
        <v>12.5</v>
      </c>
      <c r="N60" s="69">
        <f t="shared" si="12"/>
        <v>2800</v>
      </c>
      <c r="O60" s="71">
        <v>22.5</v>
      </c>
      <c r="P60" s="69">
        <f t="shared" si="13"/>
        <v>5040</v>
      </c>
      <c r="Q60" s="71">
        <v>38</v>
      </c>
      <c r="R60" s="69">
        <f t="shared" si="14"/>
        <v>8512</v>
      </c>
      <c r="S60" s="71">
        <v>37</v>
      </c>
      <c r="T60" s="69">
        <f t="shared" si="15"/>
        <v>8288</v>
      </c>
      <c r="U60" s="71">
        <v>25</v>
      </c>
      <c r="V60" s="69">
        <f t="shared" si="16"/>
        <v>5600</v>
      </c>
      <c r="W60" s="71">
        <v>38</v>
      </c>
      <c r="X60" s="69">
        <f t="shared" si="17"/>
        <v>8512</v>
      </c>
    </row>
    <row r="61" spans="2:24" ht="13.9" customHeight="1" thickBot="1" x14ac:dyDescent="0.4">
      <c r="B61" s="600">
        <v>51</v>
      </c>
      <c r="C61" s="606"/>
      <c r="D61" s="607" t="s">
        <v>206</v>
      </c>
      <c r="E61" s="600">
        <v>111</v>
      </c>
      <c r="F61" s="601" t="s">
        <v>3</v>
      </c>
      <c r="G61" s="71">
        <v>20</v>
      </c>
      <c r="H61" s="69">
        <f t="shared" si="9"/>
        <v>2220</v>
      </c>
      <c r="I61" s="71">
        <v>10</v>
      </c>
      <c r="J61" s="69">
        <f t="shared" si="10"/>
        <v>1110</v>
      </c>
      <c r="K61" s="71">
        <v>8</v>
      </c>
      <c r="L61" s="69">
        <f t="shared" si="11"/>
        <v>888</v>
      </c>
      <c r="M61" s="71">
        <v>14</v>
      </c>
      <c r="N61" s="69">
        <f t="shared" si="12"/>
        <v>1554</v>
      </c>
      <c r="O61" s="71">
        <v>20</v>
      </c>
      <c r="P61" s="69">
        <f t="shared" si="13"/>
        <v>2220</v>
      </c>
      <c r="Q61" s="71">
        <v>76</v>
      </c>
      <c r="R61" s="69">
        <f t="shared" si="14"/>
        <v>8436</v>
      </c>
      <c r="S61" s="71">
        <v>74</v>
      </c>
      <c r="T61" s="69">
        <f t="shared" si="15"/>
        <v>8214</v>
      </c>
      <c r="U61" s="71">
        <v>23</v>
      </c>
      <c r="V61" s="69">
        <f t="shared" si="16"/>
        <v>2553</v>
      </c>
      <c r="W61" s="71">
        <v>38</v>
      </c>
      <c r="X61" s="69">
        <f t="shared" si="17"/>
        <v>4218</v>
      </c>
    </row>
    <row r="62" spans="2:24" ht="13.9" customHeight="1" thickBot="1" x14ac:dyDescent="0.4">
      <c r="B62" s="606"/>
      <c r="C62" s="606"/>
      <c r="D62" s="604"/>
      <c r="E62" s="606"/>
      <c r="F62" s="604"/>
      <c r="G62" s="71"/>
      <c r="H62" s="69">
        <f t="shared" si="9"/>
        <v>0</v>
      </c>
      <c r="I62" s="71"/>
      <c r="J62" s="69">
        <f t="shared" si="10"/>
        <v>0</v>
      </c>
      <c r="K62" s="71"/>
      <c r="L62" s="69">
        <f t="shared" si="11"/>
        <v>0</v>
      </c>
      <c r="M62" s="71"/>
      <c r="N62" s="69">
        <f t="shared" si="12"/>
        <v>0</v>
      </c>
      <c r="O62" s="71"/>
      <c r="P62" s="69">
        <f t="shared" si="13"/>
        <v>0</v>
      </c>
      <c r="Q62" s="71"/>
      <c r="R62" s="69">
        <f t="shared" si="14"/>
        <v>0</v>
      </c>
      <c r="S62" s="71"/>
      <c r="T62" s="69">
        <f t="shared" si="15"/>
        <v>0</v>
      </c>
      <c r="U62" s="71"/>
      <c r="V62" s="69">
        <f t="shared" si="16"/>
        <v>0</v>
      </c>
      <c r="W62" s="71"/>
      <c r="X62" s="69">
        <f t="shared" si="17"/>
        <v>0</v>
      </c>
    </row>
    <row r="63" spans="2:24" ht="13.9" customHeight="1" thickBot="1" x14ac:dyDescent="0.4">
      <c r="B63" s="606"/>
      <c r="C63" s="606"/>
      <c r="D63" s="605" t="s">
        <v>207</v>
      </c>
      <c r="E63" s="606"/>
      <c r="F63" s="604"/>
      <c r="G63" s="71"/>
      <c r="H63" s="69">
        <f t="shared" si="9"/>
        <v>0</v>
      </c>
      <c r="I63" s="71"/>
      <c r="J63" s="69">
        <f t="shared" si="10"/>
        <v>0</v>
      </c>
      <c r="K63" s="71"/>
      <c r="L63" s="69">
        <f t="shared" si="11"/>
        <v>0</v>
      </c>
      <c r="M63" s="71"/>
      <c r="N63" s="69">
        <f t="shared" si="12"/>
        <v>0</v>
      </c>
      <c r="O63" s="71"/>
      <c r="P63" s="69">
        <f t="shared" si="13"/>
        <v>0</v>
      </c>
      <c r="Q63" s="71"/>
      <c r="R63" s="69">
        <f t="shared" si="14"/>
        <v>0</v>
      </c>
      <c r="S63" s="71"/>
      <c r="T63" s="69">
        <f t="shared" si="15"/>
        <v>0</v>
      </c>
      <c r="U63" s="71"/>
      <c r="V63" s="69">
        <f t="shared" si="16"/>
        <v>0</v>
      </c>
      <c r="W63" s="71"/>
      <c r="X63" s="69">
        <f t="shared" si="17"/>
        <v>0</v>
      </c>
    </row>
    <row r="64" spans="2:24" ht="13.9" customHeight="1" thickBot="1" x14ac:dyDescent="0.4">
      <c r="B64" s="600">
        <v>52</v>
      </c>
      <c r="C64" s="600">
        <v>441</v>
      </c>
      <c r="D64" s="607" t="s">
        <v>208</v>
      </c>
      <c r="E64" s="602">
        <v>17193</v>
      </c>
      <c r="F64" s="601" t="s">
        <v>8</v>
      </c>
      <c r="G64" s="71">
        <v>25</v>
      </c>
      <c r="H64" s="69">
        <f t="shared" si="9"/>
        <v>429825</v>
      </c>
      <c r="I64" s="71">
        <v>27</v>
      </c>
      <c r="J64" s="69">
        <f t="shared" si="10"/>
        <v>464211</v>
      </c>
      <c r="K64" s="71">
        <v>27</v>
      </c>
      <c r="L64" s="69">
        <f t="shared" si="11"/>
        <v>464211</v>
      </c>
      <c r="M64" s="71">
        <v>29.5</v>
      </c>
      <c r="N64" s="69">
        <f t="shared" si="12"/>
        <v>507193.5</v>
      </c>
      <c r="O64" s="71">
        <v>25</v>
      </c>
      <c r="P64" s="69">
        <f t="shared" si="13"/>
        <v>429825</v>
      </c>
      <c r="Q64" s="71">
        <v>26.75</v>
      </c>
      <c r="R64" s="69">
        <f t="shared" si="14"/>
        <v>459912.75</v>
      </c>
      <c r="S64" s="71">
        <v>22</v>
      </c>
      <c r="T64" s="69">
        <f t="shared" si="15"/>
        <v>378246</v>
      </c>
      <c r="U64" s="71">
        <v>25</v>
      </c>
      <c r="V64" s="69">
        <f t="shared" si="16"/>
        <v>429825</v>
      </c>
      <c r="W64" s="71">
        <v>26.5</v>
      </c>
      <c r="X64" s="69">
        <f t="shared" si="17"/>
        <v>455614.5</v>
      </c>
    </row>
    <row r="65" spans="2:24" ht="13.9" customHeight="1" thickBot="1" x14ac:dyDescent="0.4">
      <c r="B65" s="600">
        <v>53</v>
      </c>
      <c r="C65" s="600">
        <v>304</v>
      </c>
      <c r="D65" s="607" t="s">
        <v>209</v>
      </c>
      <c r="E65" s="602">
        <v>17193</v>
      </c>
      <c r="F65" s="601" t="s">
        <v>8</v>
      </c>
      <c r="G65" s="71">
        <v>9</v>
      </c>
      <c r="H65" s="69">
        <f t="shared" si="9"/>
        <v>154737</v>
      </c>
      <c r="I65" s="71">
        <v>7.7</v>
      </c>
      <c r="J65" s="69">
        <f t="shared" si="10"/>
        <v>132386.1</v>
      </c>
      <c r="K65" s="71">
        <v>5</v>
      </c>
      <c r="L65" s="69">
        <f t="shared" si="11"/>
        <v>85965</v>
      </c>
      <c r="M65" s="71">
        <v>4.5</v>
      </c>
      <c r="N65" s="69">
        <f t="shared" si="12"/>
        <v>77368.5</v>
      </c>
      <c r="O65" s="71">
        <v>9</v>
      </c>
      <c r="P65" s="69">
        <f t="shared" si="13"/>
        <v>154737</v>
      </c>
      <c r="Q65" s="71">
        <v>9.3000000000000007</v>
      </c>
      <c r="R65" s="69">
        <f t="shared" si="14"/>
        <v>159894.90000000002</v>
      </c>
      <c r="S65" s="71">
        <v>9</v>
      </c>
      <c r="T65" s="69">
        <f t="shared" si="15"/>
        <v>154737</v>
      </c>
      <c r="U65" s="71">
        <v>8</v>
      </c>
      <c r="V65" s="69">
        <f t="shared" si="16"/>
        <v>137544</v>
      </c>
      <c r="W65" s="71">
        <v>7.25</v>
      </c>
      <c r="X65" s="69">
        <f t="shared" si="17"/>
        <v>124649.25</v>
      </c>
    </row>
    <row r="66" spans="2:24" ht="13.9" customHeight="1" thickBot="1" x14ac:dyDescent="0.4">
      <c r="B66" s="600">
        <v>54</v>
      </c>
      <c r="C66" s="600">
        <v>204</v>
      </c>
      <c r="D66" s="607" t="s">
        <v>210</v>
      </c>
      <c r="E66" s="602">
        <v>17193</v>
      </c>
      <c r="F66" s="601" t="s">
        <v>8</v>
      </c>
      <c r="G66" s="71">
        <v>2</v>
      </c>
      <c r="H66" s="69">
        <f t="shared" si="9"/>
        <v>34386</v>
      </c>
      <c r="I66" s="71">
        <v>0.9</v>
      </c>
      <c r="J66" s="69">
        <f t="shared" si="10"/>
        <v>15473.7</v>
      </c>
      <c r="K66" s="71">
        <v>1</v>
      </c>
      <c r="L66" s="69">
        <f t="shared" si="11"/>
        <v>17193</v>
      </c>
      <c r="M66" s="72">
        <v>1.2</v>
      </c>
      <c r="N66" s="73">
        <f t="shared" si="12"/>
        <v>20631.599999999999</v>
      </c>
      <c r="O66" s="71">
        <v>2.5</v>
      </c>
      <c r="P66" s="69">
        <f t="shared" si="13"/>
        <v>42982.5</v>
      </c>
      <c r="Q66" s="71">
        <v>4.5</v>
      </c>
      <c r="R66" s="69">
        <f t="shared" si="14"/>
        <v>77368.5</v>
      </c>
      <c r="S66" s="71">
        <v>4</v>
      </c>
      <c r="T66" s="69">
        <f t="shared" si="15"/>
        <v>68772</v>
      </c>
      <c r="U66" s="71">
        <v>1.8</v>
      </c>
      <c r="V66" s="69">
        <f t="shared" si="16"/>
        <v>30947.4</v>
      </c>
      <c r="W66" s="71">
        <v>3.75</v>
      </c>
      <c r="X66" s="69">
        <f t="shared" si="17"/>
        <v>64473.75</v>
      </c>
    </row>
    <row r="67" spans="2:24" ht="13.9" customHeight="1" thickBot="1" x14ac:dyDescent="0.4">
      <c r="B67" s="600">
        <v>55</v>
      </c>
      <c r="C67" s="600">
        <v>441</v>
      </c>
      <c r="D67" s="607" t="s">
        <v>211</v>
      </c>
      <c r="E67" s="602">
        <v>14475</v>
      </c>
      <c r="F67" s="601" t="s">
        <v>8</v>
      </c>
      <c r="G67" s="71">
        <v>18.5</v>
      </c>
      <c r="H67" s="69">
        <f t="shared" si="9"/>
        <v>267787.5</v>
      </c>
      <c r="I67" s="71">
        <v>19.45</v>
      </c>
      <c r="J67" s="69">
        <f t="shared" si="10"/>
        <v>281538.75</v>
      </c>
      <c r="K67" s="71">
        <v>20</v>
      </c>
      <c r="L67" s="69">
        <f t="shared" si="11"/>
        <v>289500</v>
      </c>
      <c r="M67" s="71">
        <v>27</v>
      </c>
      <c r="N67" s="69">
        <f t="shared" si="12"/>
        <v>390825</v>
      </c>
      <c r="O67" s="71">
        <v>25</v>
      </c>
      <c r="P67" s="69">
        <f t="shared" si="13"/>
        <v>361875</v>
      </c>
      <c r="Q67" s="71">
        <v>20</v>
      </c>
      <c r="R67" s="69">
        <f t="shared" si="14"/>
        <v>289500</v>
      </c>
      <c r="S67" s="71">
        <v>26</v>
      </c>
      <c r="T67" s="69">
        <f t="shared" si="15"/>
        <v>376350</v>
      </c>
      <c r="U67" s="71">
        <v>18.5</v>
      </c>
      <c r="V67" s="69">
        <f t="shared" si="16"/>
        <v>267787.5</v>
      </c>
      <c r="W67" s="71">
        <v>19.5</v>
      </c>
      <c r="X67" s="69">
        <f t="shared" si="17"/>
        <v>282262.5</v>
      </c>
    </row>
    <row r="68" spans="2:24" ht="13.9" customHeight="1" thickBot="1" x14ac:dyDescent="0.4">
      <c r="B68" s="600">
        <v>56</v>
      </c>
      <c r="C68" s="600">
        <v>304</v>
      </c>
      <c r="D68" s="607" t="s">
        <v>212</v>
      </c>
      <c r="E68" s="602">
        <v>14475</v>
      </c>
      <c r="F68" s="601" t="s">
        <v>8</v>
      </c>
      <c r="G68" s="71">
        <v>10</v>
      </c>
      <c r="H68" s="69">
        <f t="shared" si="9"/>
        <v>144750</v>
      </c>
      <c r="I68" s="71">
        <v>10.5</v>
      </c>
      <c r="J68" s="69">
        <f t="shared" si="10"/>
        <v>151987.5</v>
      </c>
      <c r="K68" s="71">
        <v>7</v>
      </c>
      <c r="L68" s="69">
        <f t="shared" si="11"/>
        <v>101325</v>
      </c>
      <c r="M68" s="71">
        <v>5.75</v>
      </c>
      <c r="N68" s="69">
        <f t="shared" si="12"/>
        <v>83231.25</v>
      </c>
      <c r="O68" s="71">
        <v>12</v>
      </c>
      <c r="P68" s="69">
        <f t="shared" si="13"/>
        <v>173700</v>
      </c>
      <c r="Q68" s="71">
        <v>14.6</v>
      </c>
      <c r="R68" s="69">
        <f t="shared" si="14"/>
        <v>211335</v>
      </c>
      <c r="S68" s="71">
        <v>15</v>
      </c>
      <c r="T68" s="69">
        <f t="shared" si="15"/>
        <v>217125</v>
      </c>
      <c r="U68" s="71">
        <v>8</v>
      </c>
      <c r="V68" s="69">
        <f t="shared" si="16"/>
        <v>115800</v>
      </c>
      <c r="W68" s="71">
        <v>8.25</v>
      </c>
      <c r="X68" s="69">
        <f t="shared" si="17"/>
        <v>119418.75</v>
      </c>
    </row>
    <row r="69" spans="2:24" ht="13.9" customHeight="1" thickBot="1" x14ac:dyDescent="0.4">
      <c r="B69" s="600">
        <v>57</v>
      </c>
      <c r="C69" s="600">
        <v>204</v>
      </c>
      <c r="D69" s="607" t="s">
        <v>213</v>
      </c>
      <c r="E69" s="602">
        <v>14475</v>
      </c>
      <c r="F69" s="601" t="s">
        <v>8</v>
      </c>
      <c r="G69" s="71">
        <v>1</v>
      </c>
      <c r="H69" s="69">
        <f t="shared" si="9"/>
        <v>14475</v>
      </c>
      <c r="I69" s="71">
        <v>0.75</v>
      </c>
      <c r="J69" s="69">
        <f t="shared" si="10"/>
        <v>10856.25</v>
      </c>
      <c r="K69" s="71">
        <v>1</v>
      </c>
      <c r="L69" s="69">
        <f t="shared" si="11"/>
        <v>14475</v>
      </c>
      <c r="M69" s="71">
        <v>1.2</v>
      </c>
      <c r="N69" s="69">
        <f t="shared" si="12"/>
        <v>17370</v>
      </c>
      <c r="O69" s="71">
        <v>2</v>
      </c>
      <c r="P69" s="69">
        <f t="shared" si="13"/>
        <v>28950</v>
      </c>
      <c r="Q69" s="71">
        <v>4.5</v>
      </c>
      <c r="R69" s="69">
        <f t="shared" si="14"/>
        <v>65137.5</v>
      </c>
      <c r="S69" s="71">
        <v>4</v>
      </c>
      <c r="T69" s="69">
        <f t="shared" si="15"/>
        <v>57900</v>
      </c>
      <c r="U69" s="71">
        <v>1</v>
      </c>
      <c r="V69" s="69">
        <f t="shared" si="16"/>
        <v>14475</v>
      </c>
      <c r="W69" s="71">
        <v>1.35</v>
      </c>
      <c r="X69" s="69">
        <f t="shared" si="17"/>
        <v>19541.25</v>
      </c>
    </row>
    <row r="70" spans="2:24" ht="13.9" customHeight="1" thickBot="1" x14ac:dyDescent="0.4">
      <c r="B70" s="600">
        <v>58</v>
      </c>
      <c r="C70" s="600">
        <v>441</v>
      </c>
      <c r="D70" s="607" t="s">
        <v>214</v>
      </c>
      <c r="E70" s="600">
        <v>540</v>
      </c>
      <c r="F70" s="601" t="s">
        <v>8</v>
      </c>
      <c r="G70" s="71">
        <v>23</v>
      </c>
      <c r="H70" s="69">
        <f t="shared" si="9"/>
        <v>12420</v>
      </c>
      <c r="I70" s="71">
        <v>24.25</v>
      </c>
      <c r="J70" s="69">
        <f t="shared" si="10"/>
        <v>13095</v>
      </c>
      <c r="K70" s="71">
        <v>29</v>
      </c>
      <c r="L70" s="69">
        <f t="shared" si="11"/>
        <v>15660</v>
      </c>
      <c r="M70" s="71">
        <v>25.25</v>
      </c>
      <c r="N70" s="69">
        <f t="shared" si="12"/>
        <v>13635</v>
      </c>
      <c r="O70" s="71">
        <v>30</v>
      </c>
      <c r="P70" s="69">
        <f t="shared" si="13"/>
        <v>16200</v>
      </c>
      <c r="Q70" s="71">
        <v>24.5</v>
      </c>
      <c r="R70" s="69">
        <f t="shared" si="14"/>
        <v>13230</v>
      </c>
      <c r="S70" s="71">
        <v>12</v>
      </c>
      <c r="T70" s="69">
        <f t="shared" si="15"/>
        <v>6480</v>
      </c>
      <c r="U70" s="71">
        <v>23</v>
      </c>
      <c r="V70" s="69">
        <f t="shared" si="16"/>
        <v>12420</v>
      </c>
      <c r="W70" s="71">
        <v>11.5</v>
      </c>
      <c r="X70" s="69">
        <f t="shared" si="17"/>
        <v>6210</v>
      </c>
    </row>
    <row r="71" spans="2:24" ht="13.9" customHeight="1" thickBot="1" x14ac:dyDescent="0.4">
      <c r="B71" s="600">
        <v>59</v>
      </c>
      <c r="C71" s="600">
        <v>304</v>
      </c>
      <c r="D71" s="607" t="s">
        <v>215</v>
      </c>
      <c r="E71" s="600">
        <v>540</v>
      </c>
      <c r="F71" s="601" t="s">
        <v>8</v>
      </c>
      <c r="G71" s="71">
        <v>18</v>
      </c>
      <c r="H71" s="69">
        <f t="shared" si="9"/>
        <v>9720</v>
      </c>
      <c r="I71" s="71">
        <v>11.5</v>
      </c>
      <c r="J71" s="69">
        <f t="shared" si="10"/>
        <v>6210</v>
      </c>
      <c r="K71" s="71">
        <v>7</v>
      </c>
      <c r="L71" s="69">
        <f t="shared" si="11"/>
        <v>3780</v>
      </c>
      <c r="M71" s="71">
        <v>13.5</v>
      </c>
      <c r="N71" s="69">
        <f t="shared" si="12"/>
        <v>7290</v>
      </c>
      <c r="O71" s="71">
        <v>14</v>
      </c>
      <c r="P71" s="69">
        <f t="shared" si="13"/>
        <v>7560</v>
      </c>
      <c r="Q71" s="71">
        <v>15</v>
      </c>
      <c r="R71" s="69">
        <f t="shared" si="14"/>
        <v>8100</v>
      </c>
      <c r="S71" s="71">
        <v>15</v>
      </c>
      <c r="T71" s="69">
        <f t="shared" si="15"/>
        <v>8100</v>
      </c>
      <c r="U71" s="71">
        <v>14</v>
      </c>
      <c r="V71" s="69">
        <f t="shared" si="16"/>
        <v>7560</v>
      </c>
      <c r="W71" s="71">
        <v>12</v>
      </c>
      <c r="X71" s="69">
        <f t="shared" si="17"/>
        <v>6480</v>
      </c>
    </row>
    <row r="72" spans="2:24" ht="13.9" customHeight="1" thickBot="1" x14ac:dyDescent="0.4">
      <c r="B72" s="600">
        <v>60</v>
      </c>
      <c r="C72" s="600">
        <v>204</v>
      </c>
      <c r="D72" s="607" t="s">
        <v>216</v>
      </c>
      <c r="E72" s="600">
        <v>540</v>
      </c>
      <c r="F72" s="601" t="s">
        <v>8</v>
      </c>
      <c r="G72" s="71">
        <v>4</v>
      </c>
      <c r="H72" s="69">
        <f t="shared" si="9"/>
        <v>2160</v>
      </c>
      <c r="I72" s="71">
        <v>1</v>
      </c>
      <c r="J72" s="69">
        <f t="shared" si="10"/>
        <v>540</v>
      </c>
      <c r="K72" s="71">
        <v>1</v>
      </c>
      <c r="L72" s="69">
        <f t="shared" si="11"/>
        <v>540</v>
      </c>
      <c r="M72" s="71">
        <v>1.2</v>
      </c>
      <c r="N72" s="69">
        <f t="shared" si="12"/>
        <v>648</v>
      </c>
      <c r="O72" s="71">
        <v>6</v>
      </c>
      <c r="P72" s="69">
        <f t="shared" si="13"/>
        <v>3240</v>
      </c>
      <c r="Q72" s="71">
        <v>5</v>
      </c>
      <c r="R72" s="69">
        <f t="shared" si="14"/>
        <v>2700</v>
      </c>
      <c r="S72" s="71">
        <v>5</v>
      </c>
      <c r="T72" s="69">
        <f t="shared" si="15"/>
        <v>2700</v>
      </c>
      <c r="U72" s="71">
        <v>4</v>
      </c>
      <c r="V72" s="69">
        <f t="shared" si="16"/>
        <v>2160</v>
      </c>
      <c r="W72" s="71">
        <v>8.65</v>
      </c>
      <c r="X72" s="69">
        <f t="shared" si="17"/>
        <v>4671</v>
      </c>
    </row>
    <row r="73" spans="2:24" ht="13.9" customHeight="1" thickBot="1" x14ac:dyDescent="0.4">
      <c r="B73" s="600">
        <v>61</v>
      </c>
      <c r="C73" s="606"/>
      <c r="D73" s="607" t="s">
        <v>217</v>
      </c>
      <c r="E73" s="602">
        <v>1450</v>
      </c>
      <c r="F73" s="601" t="s">
        <v>8</v>
      </c>
      <c r="G73" s="71">
        <v>19</v>
      </c>
      <c r="H73" s="69">
        <f t="shared" ref="H73:H104" si="18">E73*G73</f>
        <v>27550</v>
      </c>
      <c r="I73" s="71">
        <v>22</v>
      </c>
      <c r="J73" s="69">
        <f t="shared" ref="J73:J104" si="19">E73*I73</f>
        <v>31900</v>
      </c>
      <c r="K73" s="71">
        <v>45</v>
      </c>
      <c r="L73" s="69">
        <f t="shared" ref="L73:L104" si="20">E73*K73</f>
        <v>65250</v>
      </c>
      <c r="M73" s="71">
        <v>22.5</v>
      </c>
      <c r="N73" s="69">
        <f t="shared" ref="N73:N104" si="21">E73*M73</f>
        <v>32625</v>
      </c>
      <c r="O73" s="71">
        <v>20.399999999999999</v>
      </c>
      <c r="P73" s="69">
        <f t="shared" ref="P73:P104" si="22">E73*O73</f>
        <v>29579.999999999996</v>
      </c>
      <c r="Q73" s="71">
        <v>23.5</v>
      </c>
      <c r="R73" s="69">
        <f t="shared" ref="R73:R104" si="23">E73*Q73</f>
        <v>34075</v>
      </c>
      <c r="S73" s="71">
        <v>23</v>
      </c>
      <c r="T73" s="69">
        <f t="shared" ref="T73:T104" si="24">E73*S73</f>
        <v>33350</v>
      </c>
      <c r="U73" s="71">
        <v>45</v>
      </c>
      <c r="V73" s="69">
        <f t="shared" ref="V73:V104" si="25">E73*U73</f>
        <v>65250</v>
      </c>
      <c r="W73" s="71">
        <v>37.07</v>
      </c>
      <c r="X73" s="69">
        <f t="shared" ref="X73:X104" si="26">E73*W73</f>
        <v>53751.5</v>
      </c>
    </row>
    <row r="74" spans="2:24" ht="13.9" customHeight="1" thickBot="1" x14ac:dyDescent="0.4">
      <c r="B74" s="600">
        <v>62</v>
      </c>
      <c r="C74" s="600">
        <v>605</v>
      </c>
      <c r="D74" s="607" t="s">
        <v>218</v>
      </c>
      <c r="E74" s="600">
        <v>500</v>
      </c>
      <c r="F74" s="601" t="s">
        <v>3</v>
      </c>
      <c r="G74" s="71">
        <v>6</v>
      </c>
      <c r="H74" s="69">
        <f t="shared" si="18"/>
        <v>3000</v>
      </c>
      <c r="I74" s="71">
        <v>11</v>
      </c>
      <c r="J74" s="69">
        <f t="shared" si="19"/>
        <v>5500</v>
      </c>
      <c r="K74" s="71">
        <v>7</v>
      </c>
      <c r="L74" s="69">
        <f t="shared" si="20"/>
        <v>3500</v>
      </c>
      <c r="M74" s="71">
        <v>11</v>
      </c>
      <c r="N74" s="69">
        <f t="shared" si="21"/>
        <v>5500</v>
      </c>
      <c r="O74" s="71">
        <v>10</v>
      </c>
      <c r="P74" s="69">
        <f t="shared" si="22"/>
        <v>5000</v>
      </c>
      <c r="Q74" s="71">
        <v>8</v>
      </c>
      <c r="R74" s="69">
        <f t="shared" si="23"/>
        <v>4000</v>
      </c>
      <c r="S74" s="71">
        <v>8</v>
      </c>
      <c r="T74" s="69">
        <f t="shared" si="24"/>
        <v>4000</v>
      </c>
      <c r="U74" s="71">
        <v>24</v>
      </c>
      <c r="V74" s="69">
        <f t="shared" si="25"/>
        <v>12000</v>
      </c>
      <c r="W74" s="71">
        <v>16.78</v>
      </c>
      <c r="X74" s="69">
        <f t="shared" si="26"/>
        <v>8390</v>
      </c>
    </row>
    <row r="75" spans="2:24" ht="13.9" customHeight="1" thickBot="1" x14ac:dyDescent="0.4">
      <c r="B75" s="600">
        <v>63</v>
      </c>
      <c r="C75" s="606"/>
      <c r="D75" s="607" t="s">
        <v>219</v>
      </c>
      <c r="E75" s="600">
        <v>440</v>
      </c>
      <c r="F75" s="601" t="s">
        <v>8</v>
      </c>
      <c r="G75" s="71">
        <v>16</v>
      </c>
      <c r="H75" s="69">
        <f t="shared" si="18"/>
        <v>7040</v>
      </c>
      <c r="I75" s="71">
        <v>12</v>
      </c>
      <c r="J75" s="69">
        <f t="shared" si="19"/>
        <v>5280</v>
      </c>
      <c r="K75" s="71">
        <v>5</v>
      </c>
      <c r="L75" s="69">
        <f t="shared" si="20"/>
        <v>2200</v>
      </c>
      <c r="M75" s="71">
        <v>14.5</v>
      </c>
      <c r="N75" s="69">
        <f t="shared" si="21"/>
        <v>6380</v>
      </c>
      <c r="O75" s="71">
        <v>27</v>
      </c>
      <c r="P75" s="69">
        <f t="shared" si="22"/>
        <v>11880</v>
      </c>
      <c r="Q75" s="71">
        <v>25</v>
      </c>
      <c r="R75" s="69">
        <f t="shared" si="23"/>
        <v>11000</v>
      </c>
      <c r="S75" s="71">
        <v>25</v>
      </c>
      <c r="T75" s="69">
        <f t="shared" si="24"/>
        <v>11000</v>
      </c>
      <c r="U75" s="71">
        <v>24</v>
      </c>
      <c r="V75" s="69">
        <f t="shared" si="25"/>
        <v>10560</v>
      </c>
      <c r="W75" s="71">
        <v>45</v>
      </c>
      <c r="X75" s="69">
        <f t="shared" si="26"/>
        <v>19800</v>
      </c>
    </row>
    <row r="76" spans="2:24" ht="13.9" customHeight="1" thickBot="1" x14ac:dyDescent="0.4">
      <c r="B76" s="600">
        <v>64</v>
      </c>
      <c r="C76" s="606"/>
      <c r="D76" s="607" t="s">
        <v>220</v>
      </c>
      <c r="E76" s="600">
        <v>311</v>
      </c>
      <c r="F76" s="601" t="s">
        <v>10</v>
      </c>
      <c r="G76" s="71">
        <v>100</v>
      </c>
      <c r="H76" s="69">
        <f t="shared" si="18"/>
        <v>31100</v>
      </c>
      <c r="I76" s="71">
        <v>115</v>
      </c>
      <c r="J76" s="69">
        <f t="shared" si="19"/>
        <v>35765</v>
      </c>
      <c r="K76" s="71">
        <v>75</v>
      </c>
      <c r="L76" s="69">
        <f t="shared" si="20"/>
        <v>23325</v>
      </c>
      <c r="M76" s="71">
        <v>110</v>
      </c>
      <c r="N76" s="69">
        <f t="shared" si="21"/>
        <v>34210</v>
      </c>
      <c r="O76" s="71">
        <v>110</v>
      </c>
      <c r="P76" s="69">
        <f t="shared" si="22"/>
        <v>34210</v>
      </c>
      <c r="Q76" s="71">
        <v>66</v>
      </c>
      <c r="R76" s="69">
        <f t="shared" si="23"/>
        <v>20526</v>
      </c>
      <c r="S76" s="71">
        <v>65</v>
      </c>
      <c r="T76" s="69">
        <f t="shared" si="24"/>
        <v>20215</v>
      </c>
      <c r="U76" s="71">
        <v>115</v>
      </c>
      <c r="V76" s="69">
        <f t="shared" si="25"/>
        <v>35765</v>
      </c>
      <c r="W76" s="71">
        <v>65</v>
      </c>
      <c r="X76" s="69">
        <f t="shared" si="26"/>
        <v>20215</v>
      </c>
    </row>
    <row r="77" spans="2:24" ht="13.9" customHeight="1" thickBot="1" x14ac:dyDescent="0.4">
      <c r="B77" s="600">
        <v>65</v>
      </c>
      <c r="C77" s="606"/>
      <c r="D77" s="607" t="s">
        <v>221</v>
      </c>
      <c r="E77" s="600">
        <v>360</v>
      </c>
      <c r="F77" s="601" t="s">
        <v>3</v>
      </c>
      <c r="G77" s="71">
        <v>40</v>
      </c>
      <c r="H77" s="69">
        <f t="shared" si="18"/>
        <v>14400</v>
      </c>
      <c r="I77" s="71">
        <v>48</v>
      </c>
      <c r="J77" s="69">
        <f t="shared" si="19"/>
        <v>17280</v>
      </c>
      <c r="K77" s="71">
        <v>50</v>
      </c>
      <c r="L77" s="69">
        <f t="shared" si="20"/>
        <v>18000</v>
      </c>
      <c r="M77" s="71">
        <v>42</v>
      </c>
      <c r="N77" s="69">
        <f t="shared" si="21"/>
        <v>15120</v>
      </c>
      <c r="O77" s="71">
        <v>50</v>
      </c>
      <c r="P77" s="69">
        <f t="shared" si="22"/>
        <v>18000</v>
      </c>
      <c r="Q77" s="71">
        <v>31.75</v>
      </c>
      <c r="R77" s="69">
        <f t="shared" si="23"/>
        <v>11430</v>
      </c>
      <c r="S77" s="71">
        <v>38</v>
      </c>
      <c r="T77" s="69">
        <f t="shared" si="24"/>
        <v>13680</v>
      </c>
      <c r="U77" s="71">
        <v>30</v>
      </c>
      <c r="V77" s="69">
        <f t="shared" si="25"/>
        <v>10800</v>
      </c>
      <c r="W77" s="71">
        <v>29</v>
      </c>
      <c r="X77" s="69">
        <f t="shared" si="26"/>
        <v>10440</v>
      </c>
    </row>
    <row r="78" spans="2:24" ht="13.9" customHeight="1" thickBot="1" x14ac:dyDescent="0.4">
      <c r="B78" s="600">
        <v>66</v>
      </c>
      <c r="C78" s="606"/>
      <c r="D78" s="607" t="s">
        <v>222</v>
      </c>
      <c r="E78" s="600">
        <v>2</v>
      </c>
      <c r="F78" s="601" t="s">
        <v>10</v>
      </c>
      <c r="G78" s="71">
        <v>3500</v>
      </c>
      <c r="H78" s="69">
        <f t="shared" si="18"/>
        <v>7000</v>
      </c>
      <c r="I78" s="71">
        <v>5000</v>
      </c>
      <c r="J78" s="69">
        <f t="shared" si="19"/>
        <v>10000</v>
      </c>
      <c r="K78" s="71">
        <v>4000</v>
      </c>
      <c r="L78" s="69">
        <f t="shared" si="20"/>
        <v>8000</v>
      </c>
      <c r="M78" s="71">
        <v>4500</v>
      </c>
      <c r="N78" s="69">
        <f t="shared" si="21"/>
        <v>9000</v>
      </c>
      <c r="O78" s="71">
        <v>6500</v>
      </c>
      <c r="P78" s="69">
        <f t="shared" si="22"/>
        <v>13000</v>
      </c>
      <c r="Q78" s="71">
        <v>2500</v>
      </c>
      <c r="R78" s="69">
        <f t="shared" si="23"/>
        <v>5000</v>
      </c>
      <c r="S78" s="71">
        <v>2408</v>
      </c>
      <c r="T78" s="69">
        <f t="shared" si="24"/>
        <v>4816</v>
      </c>
      <c r="U78" s="71">
        <v>12000</v>
      </c>
      <c r="V78" s="69">
        <f t="shared" si="25"/>
        <v>24000</v>
      </c>
      <c r="W78" s="71">
        <v>4760</v>
      </c>
      <c r="X78" s="69">
        <f t="shared" si="26"/>
        <v>9520</v>
      </c>
    </row>
    <row r="79" spans="2:24" ht="13.9" customHeight="1" thickBot="1" x14ac:dyDescent="0.4">
      <c r="B79" s="600">
        <v>67</v>
      </c>
      <c r="C79" s="606"/>
      <c r="D79" s="604" t="s">
        <v>223</v>
      </c>
      <c r="E79" s="600">
        <v>1</v>
      </c>
      <c r="F79" s="601" t="s">
        <v>100</v>
      </c>
      <c r="G79" s="71">
        <v>70810</v>
      </c>
      <c r="H79" s="69">
        <f t="shared" si="18"/>
        <v>70810</v>
      </c>
      <c r="I79" s="71">
        <v>70000</v>
      </c>
      <c r="J79" s="69">
        <f t="shared" si="19"/>
        <v>70000</v>
      </c>
      <c r="K79" s="71">
        <v>77000</v>
      </c>
      <c r="L79" s="69">
        <f t="shared" si="20"/>
        <v>77000</v>
      </c>
      <c r="M79" s="71">
        <v>99000</v>
      </c>
      <c r="N79" s="69">
        <f t="shared" si="21"/>
        <v>99000</v>
      </c>
      <c r="O79" s="71">
        <v>80000</v>
      </c>
      <c r="P79" s="69">
        <f t="shared" si="22"/>
        <v>80000</v>
      </c>
      <c r="Q79" s="71">
        <v>54000</v>
      </c>
      <c r="R79" s="69">
        <f t="shared" si="23"/>
        <v>54000</v>
      </c>
      <c r="S79" s="71">
        <v>48043</v>
      </c>
      <c r="T79" s="69">
        <f t="shared" si="24"/>
        <v>48043</v>
      </c>
      <c r="U79" s="71">
        <v>70000</v>
      </c>
      <c r="V79" s="69">
        <f t="shared" si="25"/>
        <v>70000</v>
      </c>
      <c r="W79" s="71">
        <v>54500</v>
      </c>
      <c r="X79" s="69">
        <f t="shared" si="26"/>
        <v>54500</v>
      </c>
    </row>
    <row r="80" spans="2:24" ht="13.9" customHeight="1" thickBot="1" x14ac:dyDescent="0.4">
      <c r="B80" s="600">
        <v>68</v>
      </c>
      <c r="C80" s="606"/>
      <c r="D80" s="607" t="s">
        <v>224</v>
      </c>
      <c r="E80" s="600">
        <v>2</v>
      </c>
      <c r="F80" s="601" t="s">
        <v>10</v>
      </c>
      <c r="G80" s="71">
        <v>16000</v>
      </c>
      <c r="H80" s="69">
        <f t="shared" si="18"/>
        <v>32000</v>
      </c>
      <c r="I80" s="71">
        <v>25000</v>
      </c>
      <c r="J80" s="69">
        <f t="shared" si="19"/>
        <v>50000</v>
      </c>
      <c r="K80" s="71">
        <v>20000</v>
      </c>
      <c r="L80" s="69">
        <f t="shared" si="20"/>
        <v>40000</v>
      </c>
      <c r="M80" s="71">
        <v>29000</v>
      </c>
      <c r="N80" s="69">
        <f t="shared" si="21"/>
        <v>58000</v>
      </c>
      <c r="O80" s="71">
        <v>20000</v>
      </c>
      <c r="P80" s="69">
        <f t="shared" si="22"/>
        <v>40000</v>
      </c>
      <c r="Q80" s="71">
        <v>8500</v>
      </c>
      <c r="R80" s="69">
        <f t="shared" si="23"/>
        <v>17000</v>
      </c>
      <c r="S80" s="71">
        <v>9</v>
      </c>
      <c r="T80" s="69">
        <f t="shared" si="24"/>
        <v>18</v>
      </c>
      <c r="U80" s="71">
        <v>10000</v>
      </c>
      <c r="V80" s="69">
        <f t="shared" si="25"/>
        <v>20000</v>
      </c>
      <c r="W80" s="71">
        <v>16000</v>
      </c>
      <c r="X80" s="69">
        <f t="shared" si="26"/>
        <v>32000</v>
      </c>
    </row>
    <row r="81" spans="2:24" ht="13.9" customHeight="1" thickBot="1" x14ac:dyDescent="0.4">
      <c r="B81" s="600">
        <v>69</v>
      </c>
      <c r="C81" s="606"/>
      <c r="D81" s="607" t="s">
        <v>225</v>
      </c>
      <c r="E81" s="600">
        <v>20</v>
      </c>
      <c r="F81" s="601" t="s">
        <v>10</v>
      </c>
      <c r="G81" s="71">
        <v>125.75</v>
      </c>
      <c r="H81" s="69">
        <f t="shared" si="18"/>
        <v>2515</v>
      </c>
      <c r="I81" s="71">
        <v>775</v>
      </c>
      <c r="J81" s="69">
        <f t="shared" si="19"/>
        <v>15500</v>
      </c>
      <c r="K81" s="71">
        <v>100</v>
      </c>
      <c r="L81" s="69">
        <f t="shared" si="20"/>
        <v>2000</v>
      </c>
      <c r="M81" s="71">
        <v>550</v>
      </c>
      <c r="N81" s="69">
        <f t="shared" si="21"/>
        <v>11000</v>
      </c>
      <c r="O81" s="71">
        <v>250</v>
      </c>
      <c r="P81" s="69">
        <f t="shared" si="22"/>
        <v>5000</v>
      </c>
      <c r="Q81" s="71">
        <v>325</v>
      </c>
      <c r="R81" s="69">
        <f t="shared" si="23"/>
        <v>6500</v>
      </c>
      <c r="S81" s="71">
        <v>309</v>
      </c>
      <c r="T81" s="69">
        <f t="shared" si="24"/>
        <v>6180</v>
      </c>
      <c r="U81" s="71">
        <v>580</v>
      </c>
      <c r="V81" s="69">
        <f t="shared" si="25"/>
        <v>11600</v>
      </c>
      <c r="W81" s="71">
        <v>125</v>
      </c>
      <c r="X81" s="69">
        <f t="shared" si="26"/>
        <v>2500</v>
      </c>
    </row>
    <row r="82" spans="2:24" ht="13.9" customHeight="1" thickBot="1" x14ac:dyDescent="0.4">
      <c r="B82" s="600">
        <v>70</v>
      </c>
      <c r="C82" s="600">
        <v>642</v>
      </c>
      <c r="D82" s="607" t="s">
        <v>226</v>
      </c>
      <c r="E82" s="600">
        <v>100</v>
      </c>
      <c r="F82" s="601" t="s">
        <v>3</v>
      </c>
      <c r="G82" s="71">
        <v>2.5</v>
      </c>
      <c r="H82" s="69">
        <f t="shared" si="18"/>
        <v>250</v>
      </c>
      <c r="I82" s="71">
        <v>3</v>
      </c>
      <c r="J82" s="69">
        <f t="shared" si="19"/>
        <v>300</v>
      </c>
      <c r="K82" s="71">
        <v>325</v>
      </c>
      <c r="L82" s="69">
        <f t="shared" si="20"/>
        <v>32500</v>
      </c>
      <c r="M82" s="71">
        <v>3</v>
      </c>
      <c r="N82" s="69">
        <f t="shared" si="21"/>
        <v>300</v>
      </c>
      <c r="O82" s="71">
        <v>3.25</v>
      </c>
      <c r="P82" s="69">
        <f t="shared" si="22"/>
        <v>325</v>
      </c>
      <c r="Q82" s="71">
        <v>3.5</v>
      </c>
      <c r="R82" s="69">
        <f t="shared" si="23"/>
        <v>350</v>
      </c>
      <c r="S82" s="71">
        <v>4</v>
      </c>
      <c r="T82" s="69">
        <f t="shared" si="24"/>
        <v>400</v>
      </c>
      <c r="U82" s="71">
        <v>3</v>
      </c>
      <c r="V82" s="69">
        <f t="shared" si="25"/>
        <v>300</v>
      </c>
      <c r="W82" s="71">
        <v>3</v>
      </c>
      <c r="X82" s="69">
        <f t="shared" si="26"/>
        <v>300</v>
      </c>
    </row>
    <row r="83" spans="2:24" ht="13.9" customHeight="1" thickBot="1" x14ac:dyDescent="0.4">
      <c r="B83" s="600">
        <v>71</v>
      </c>
      <c r="C83" s="600">
        <v>642</v>
      </c>
      <c r="D83" s="607" t="s">
        <v>227</v>
      </c>
      <c r="E83" s="600">
        <v>965</v>
      </c>
      <c r="F83" s="601" t="s">
        <v>3</v>
      </c>
      <c r="G83" s="71">
        <v>0.33</v>
      </c>
      <c r="H83" s="69">
        <f t="shared" si="18"/>
        <v>318.45</v>
      </c>
      <c r="I83" s="71">
        <v>1</v>
      </c>
      <c r="J83" s="69">
        <f t="shared" si="19"/>
        <v>965</v>
      </c>
      <c r="K83" s="71">
        <v>225</v>
      </c>
      <c r="L83" s="69">
        <f t="shared" si="20"/>
        <v>217125</v>
      </c>
      <c r="M83" s="71">
        <v>0.5</v>
      </c>
      <c r="N83" s="69">
        <f t="shared" si="21"/>
        <v>482.5</v>
      </c>
      <c r="O83" s="71">
        <v>2.25</v>
      </c>
      <c r="P83" s="69">
        <f t="shared" si="22"/>
        <v>2171.25</v>
      </c>
      <c r="Q83" s="71">
        <v>2.25</v>
      </c>
      <c r="R83" s="69">
        <f t="shared" si="23"/>
        <v>2171.25</v>
      </c>
      <c r="S83" s="71">
        <v>3</v>
      </c>
      <c r="T83" s="69">
        <f t="shared" si="24"/>
        <v>2895</v>
      </c>
      <c r="U83" s="71">
        <v>0.35</v>
      </c>
      <c r="V83" s="69">
        <f t="shared" si="25"/>
        <v>337.75</v>
      </c>
      <c r="W83" s="71">
        <v>2</v>
      </c>
      <c r="X83" s="69">
        <f t="shared" si="26"/>
        <v>1930</v>
      </c>
    </row>
    <row r="84" spans="2:24" ht="13.9" customHeight="1" thickBot="1" x14ac:dyDescent="0.4">
      <c r="B84" s="600">
        <v>72</v>
      </c>
      <c r="C84" s="600">
        <v>642</v>
      </c>
      <c r="D84" s="607" t="s">
        <v>228</v>
      </c>
      <c r="E84" s="600">
        <v>2</v>
      </c>
      <c r="F84" s="601" t="s">
        <v>10</v>
      </c>
      <c r="G84" s="71">
        <v>50</v>
      </c>
      <c r="H84" s="69">
        <f t="shared" si="18"/>
        <v>100</v>
      </c>
      <c r="I84" s="71">
        <v>85</v>
      </c>
      <c r="J84" s="69">
        <f t="shared" si="19"/>
        <v>170</v>
      </c>
      <c r="K84" s="71">
        <v>70</v>
      </c>
      <c r="L84" s="69">
        <f t="shared" si="20"/>
        <v>140</v>
      </c>
      <c r="M84" s="71">
        <v>60</v>
      </c>
      <c r="N84" s="69">
        <f t="shared" si="21"/>
        <v>120</v>
      </c>
      <c r="O84" s="71">
        <v>70</v>
      </c>
      <c r="P84" s="69">
        <f t="shared" si="22"/>
        <v>140</v>
      </c>
      <c r="Q84" s="71">
        <v>70</v>
      </c>
      <c r="R84" s="69">
        <f t="shared" si="23"/>
        <v>140</v>
      </c>
      <c r="S84" s="71">
        <v>78</v>
      </c>
      <c r="T84" s="69">
        <f t="shared" si="24"/>
        <v>156</v>
      </c>
      <c r="U84" s="71">
        <v>58</v>
      </c>
      <c r="V84" s="69">
        <f t="shared" si="25"/>
        <v>116</v>
      </c>
      <c r="W84" s="71">
        <v>60.5</v>
      </c>
      <c r="X84" s="69">
        <f t="shared" si="26"/>
        <v>121</v>
      </c>
    </row>
    <row r="85" spans="2:24" ht="13.9" customHeight="1" thickBot="1" x14ac:dyDescent="0.4">
      <c r="B85" s="600">
        <v>73</v>
      </c>
      <c r="C85" s="606"/>
      <c r="D85" s="607" t="s">
        <v>229</v>
      </c>
      <c r="E85" s="600">
        <v>44</v>
      </c>
      <c r="F85" s="601" t="s">
        <v>10</v>
      </c>
      <c r="G85" s="71">
        <v>200</v>
      </c>
      <c r="H85" s="69">
        <f t="shared" si="18"/>
        <v>8800</v>
      </c>
      <c r="I85" s="71">
        <v>250</v>
      </c>
      <c r="J85" s="69">
        <f t="shared" si="19"/>
        <v>11000</v>
      </c>
      <c r="K85" s="71">
        <v>125</v>
      </c>
      <c r="L85" s="69">
        <f t="shared" si="20"/>
        <v>5500</v>
      </c>
      <c r="M85" s="71">
        <v>500</v>
      </c>
      <c r="N85" s="69">
        <f t="shared" si="21"/>
        <v>22000</v>
      </c>
      <c r="O85" s="71">
        <v>325</v>
      </c>
      <c r="P85" s="69">
        <f t="shared" si="22"/>
        <v>14300</v>
      </c>
      <c r="Q85" s="71">
        <v>285</v>
      </c>
      <c r="R85" s="69">
        <f t="shared" si="23"/>
        <v>12540</v>
      </c>
      <c r="S85" s="71">
        <v>282</v>
      </c>
      <c r="T85" s="69">
        <f t="shared" si="24"/>
        <v>12408</v>
      </c>
      <c r="U85" s="71">
        <v>63</v>
      </c>
      <c r="V85" s="69">
        <f t="shared" si="25"/>
        <v>2772</v>
      </c>
      <c r="W85" s="71">
        <v>152</v>
      </c>
      <c r="X85" s="69">
        <f t="shared" si="26"/>
        <v>6688</v>
      </c>
    </row>
    <row r="86" spans="2:24" ht="13.9" customHeight="1" thickBot="1" x14ac:dyDescent="0.4">
      <c r="B86" s="600">
        <v>74</v>
      </c>
      <c r="C86" s="600">
        <v>203</v>
      </c>
      <c r="D86" s="607" t="s">
        <v>230</v>
      </c>
      <c r="E86" s="600">
        <v>1</v>
      </c>
      <c r="F86" s="601" t="s">
        <v>100</v>
      </c>
      <c r="G86" s="71">
        <v>200000</v>
      </c>
      <c r="H86" s="69">
        <f t="shared" si="18"/>
        <v>200000</v>
      </c>
      <c r="I86" s="71">
        <v>348000</v>
      </c>
      <c r="J86" s="69">
        <f t="shared" si="19"/>
        <v>348000</v>
      </c>
      <c r="K86" s="71">
        <v>363184</v>
      </c>
      <c r="L86" s="69">
        <f t="shared" si="20"/>
        <v>363184</v>
      </c>
      <c r="M86" s="71">
        <v>308804</v>
      </c>
      <c r="N86" s="69">
        <f t="shared" si="21"/>
        <v>308804</v>
      </c>
      <c r="O86" s="71">
        <v>150000</v>
      </c>
      <c r="P86" s="69">
        <f t="shared" si="22"/>
        <v>150000</v>
      </c>
      <c r="Q86" s="71">
        <v>144000</v>
      </c>
      <c r="R86" s="69">
        <f t="shared" si="23"/>
        <v>144000</v>
      </c>
      <c r="S86" s="71">
        <v>144471</v>
      </c>
      <c r="T86" s="69">
        <f t="shared" si="24"/>
        <v>144471</v>
      </c>
      <c r="U86" s="71">
        <v>170000</v>
      </c>
      <c r="V86" s="69">
        <f t="shared" si="25"/>
        <v>170000</v>
      </c>
      <c r="W86" s="71">
        <v>617500</v>
      </c>
      <c r="X86" s="69">
        <f t="shared" si="26"/>
        <v>617500</v>
      </c>
    </row>
    <row r="87" spans="2:24" ht="13.9" customHeight="1" thickBot="1" x14ac:dyDescent="0.4">
      <c r="B87" s="600">
        <v>75</v>
      </c>
      <c r="C87" s="600">
        <v>203</v>
      </c>
      <c r="D87" s="607" t="s">
        <v>15</v>
      </c>
      <c r="E87" s="600">
        <v>1</v>
      </c>
      <c r="F87" s="601" t="s">
        <v>100</v>
      </c>
      <c r="G87" s="71">
        <v>20000</v>
      </c>
      <c r="H87" s="69">
        <f t="shared" si="18"/>
        <v>20000</v>
      </c>
      <c r="I87" s="71">
        <v>125000</v>
      </c>
      <c r="J87" s="69">
        <f t="shared" si="19"/>
        <v>125000</v>
      </c>
      <c r="K87" s="71">
        <v>25000</v>
      </c>
      <c r="L87" s="69">
        <f t="shared" si="20"/>
        <v>25000</v>
      </c>
      <c r="M87" s="71">
        <v>184874</v>
      </c>
      <c r="N87" s="69">
        <f t="shared" si="21"/>
        <v>184874</v>
      </c>
      <c r="O87" s="71">
        <v>150000</v>
      </c>
      <c r="P87" s="69">
        <f t="shared" si="22"/>
        <v>150000</v>
      </c>
      <c r="Q87" s="71">
        <v>113000</v>
      </c>
      <c r="R87" s="69">
        <f t="shared" si="23"/>
        <v>113000</v>
      </c>
      <c r="S87" s="71">
        <v>112719</v>
      </c>
      <c r="T87" s="69">
        <f t="shared" si="24"/>
        <v>112719</v>
      </c>
      <c r="U87" s="71">
        <v>140000</v>
      </c>
      <c r="V87" s="69">
        <f t="shared" si="25"/>
        <v>140000</v>
      </c>
      <c r="W87" s="71">
        <v>102000</v>
      </c>
      <c r="X87" s="69">
        <f t="shared" si="26"/>
        <v>102000</v>
      </c>
    </row>
    <row r="88" spans="2:24" ht="13.9" customHeight="1" thickBot="1" x14ac:dyDescent="0.4">
      <c r="B88" s="600">
        <v>76</v>
      </c>
      <c r="C88" s="606"/>
      <c r="D88" s="607" t="s">
        <v>231</v>
      </c>
      <c r="E88" s="600">
        <v>7</v>
      </c>
      <c r="F88" s="601" t="s">
        <v>10</v>
      </c>
      <c r="G88" s="74">
        <v>400</v>
      </c>
      <c r="H88" s="69">
        <f t="shared" si="18"/>
        <v>2800</v>
      </c>
      <c r="I88" s="74">
        <v>85</v>
      </c>
      <c r="J88" s="69">
        <f t="shared" si="19"/>
        <v>595</v>
      </c>
      <c r="K88" s="74">
        <v>100</v>
      </c>
      <c r="L88" s="69">
        <f t="shared" si="20"/>
        <v>700</v>
      </c>
      <c r="M88" s="74">
        <v>100</v>
      </c>
      <c r="N88" s="69">
        <f t="shared" si="21"/>
        <v>700</v>
      </c>
      <c r="O88" s="71">
        <v>110</v>
      </c>
      <c r="P88" s="69">
        <f t="shared" si="22"/>
        <v>770</v>
      </c>
      <c r="Q88" s="71">
        <v>450</v>
      </c>
      <c r="R88" s="69">
        <f t="shared" si="23"/>
        <v>3150</v>
      </c>
      <c r="S88" s="71">
        <v>390</v>
      </c>
      <c r="T88" s="69">
        <f t="shared" si="24"/>
        <v>2730</v>
      </c>
      <c r="U88" s="71">
        <v>85</v>
      </c>
      <c r="V88" s="69">
        <f t="shared" si="25"/>
        <v>595</v>
      </c>
      <c r="W88" s="71">
        <v>200</v>
      </c>
      <c r="X88" s="69">
        <f t="shared" si="26"/>
        <v>1400</v>
      </c>
    </row>
    <row r="89" spans="2:24" ht="13.9" customHeight="1" thickBot="1" x14ac:dyDescent="0.4">
      <c r="B89" s="600">
        <v>77</v>
      </c>
      <c r="C89" s="606"/>
      <c r="D89" s="607" t="s">
        <v>116</v>
      </c>
      <c r="E89" s="602">
        <v>6225</v>
      </c>
      <c r="F89" s="601" t="s">
        <v>3</v>
      </c>
      <c r="G89" s="71">
        <v>2</v>
      </c>
      <c r="H89" s="69">
        <f t="shared" si="18"/>
        <v>12450</v>
      </c>
      <c r="I89" s="71">
        <v>3</v>
      </c>
      <c r="J89" s="69">
        <f t="shared" si="19"/>
        <v>18675</v>
      </c>
      <c r="K89" s="71">
        <v>1</v>
      </c>
      <c r="L89" s="69">
        <f t="shared" si="20"/>
        <v>6225</v>
      </c>
      <c r="M89" s="71">
        <v>1.75</v>
      </c>
      <c r="N89" s="69">
        <f t="shared" si="21"/>
        <v>10893.75</v>
      </c>
      <c r="O89" s="71">
        <v>2.5</v>
      </c>
      <c r="P89" s="69">
        <f t="shared" si="22"/>
        <v>15562.5</v>
      </c>
      <c r="Q89" s="71">
        <v>3</v>
      </c>
      <c r="R89" s="69">
        <f t="shared" si="23"/>
        <v>18675</v>
      </c>
      <c r="S89" s="71">
        <v>2</v>
      </c>
      <c r="T89" s="69">
        <f t="shared" si="24"/>
        <v>12450</v>
      </c>
      <c r="U89" s="71">
        <v>2.2000000000000002</v>
      </c>
      <c r="V89" s="69">
        <f t="shared" si="25"/>
        <v>13695.000000000002</v>
      </c>
      <c r="W89" s="71">
        <v>3.15</v>
      </c>
      <c r="X89" s="69">
        <f t="shared" si="26"/>
        <v>19608.75</v>
      </c>
    </row>
    <row r="90" spans="2:24" ht="13.9" customHeight="1" thickBot="1" x14ac:dyDescent="0.4">
      <c r="B90" s="600">
        <v>78</v>
      </c>
      <c r="C90" s="606"/>
      <c r="D90" s="607" t="s">
        <v>232</v>
      </c>
      <c r="E90" s="600">
        <v>4</v>
      </c>
      <c r="F90" s="601" t="s">
        <v>10</v>
      </c>
      <c r="G90" s="71">
        <v>3000</v>
      </c>
      <c r="H90" s="69">
        <f t="shared" si="18"/>
        <v>12000</v>
      </c>
      <c r="I90" s="71">
        <v>2000</v>
      </c>
      <c r="J90" s="69">
        <f t="shared" si="19"/>
        <v>8000</v>
      </c>
      <c r="K90" s="71">
        <v>3000</v>
      </c>
      <c r="L90" s="69">
        <f t="shared" si="20"/>
        <v>12000</v>
      </c>
      <c r="M90" s="71">
        <v>3000</v>
      </c>
      <c r="N90" s="69">
        <f t="shared" si="21"/>
        <v>12000</v>
      </c>
      <c r="O90" s="71">
        <v>2000</v>
      </c>
      <c r="P90" s="69">
        <f t="shared" si="22"/>
        <v>8000</v>
      </c>
      <c r="Q90" s="71">
        <v>4500</v>
      </c>
      <c r="R90" s="69">
        <f t="shared" si="23"/>
        <v>18000</v>
      </c>
      <c r="S90" s="71">
        <v>3745</v>
      </c>
      <c r="T90" s="69">
        <f t="shared" si="24"/>
        <v>14980</v>
      </c>
      <c r="U90" s="71">
        <v>3500</v>
      </c>
      <c r="V90" s="69">
        <f t="shared" si="25"/>
        <v>14000</v>
      </c>
      <c r="W90" s="71">
        <v>1700</v>
      </c>
      <c r="X90" s="69">
        <f t="shared" si="26"/>
        <v>6800</v>
      </c>
    </row>
    <row r="91" spans="2:24" ht="13.9" customHeight="1" thickBot="1" x14ac:dyDescent="0.4">
      <c r="B91" s="600">
        <v>79</v>
      </c>
      <c r="C91" s="606"/>
      <c r="D91" s="607" t="s">
        <v>233</v>
      </c>
      <c r="E91" s="602">
        <v>11509</v>
      </c>
      <c r="F91" s="601" t="s">
        <v>8</v>
      </c>
      <c r="G91" s="71">
        <v>1.9</v>
      </c>
      <c r="H91" s="69">
        <f t="shared" si="18"/>
        <v>21867.1</v>
      </c>
      <c r="I91" s="71">
        <v>2.25</v>
      </c>
      <c r="J91" s="69">
        <f t="shared" si="19"/>
        <v>25895.25</v>
      </c>
      <c r="K91" s="71">
        <v>3</v>
      </c>
      <c r="L91" s="69">
        <f t="shared" si="20"/>
        <v>34527</v>
      </c>
      <c r="M91" s="71">
        <v>1</v>
      </c>
      <c r="N91" s="69">
        <f t="shared" si="21"/>
        <v>11509</v>
      </c>
      <c r="O91" s="71">
        <v>1.5</v>
      </c>
      <c r="P91" s="69">
        <f t="shared" si="22"/>
        <v>17263.5</v>
      </c>
      <c r="Q91" s="71">
        <v>3.7</v>
      </c>
      <c r="R91" s="69">
        <f t="shared" si="23"/>
        <v>42583.3</v>
      </c>
      <c r="S91" s="71">
        <v>3</v>
      </c>
      <c r="T91" s="69">
        <f t="shared" si="24"/>
        <v>34527</v>
      </c>
      <c r="U91" s="71">
        <v>1</v>
      </c>
      <c r="V91" s="69">
        <f t="shared" si="25"/>
        <v>11509</v>
      </c>
      <c r="W91" s="71">
        <v>2.25</v>
      </c>
      <c r="X91" s="69">
        <f t="shared" si="26"/>
        <v>25895.25</v>
      </c>
    </row>
    <row r="92" spans="2:24" ht="13.9" customHeight="1" thickBot="1" x14ac:dyDescent="0.4">
      <c r="B92" s="600">
        <v>80</v>
      </c>
      <c r="C92" s="606"/>
      <c r="D92" s="607" t="s">
        <v>234</v>
      </c>
      <c r="E92" s="600">
        <v>52</v>
      </c>
      <c r="F92" s="601" t="s">
        <v>10</v>
      </c>
      <c r="G92" s="71">
        <v>300</v>
      </c>
      <c r="H92" s="69">
        <f t="shared" si="18"/>
        <v>15600</v>
      </c>
      <c r="I92" s="71">
        <v>110</v>
      </c>
      <c r="J92" s="69">
        <f t="shared" si="19"/>
        <v>5720</v>
      </c>
      <c r="K92" s="71">
        <v>300</v>
      </c>
      <c r="L92" s="69">
        <f t="shared" si="20"/>
        <v>15600</v>
      </c>
      <c r="M92" s="71">
        <v>305</v>
      </c>
      <c r="N92" s="69">
        <f t="shared" si="21"/>
        <v>15860</v>
      </c>
      <c r="O92" s="71">
        <v>275</v>
      </c>
      <c r="P92" s="69">
        <f t="shared" si="22"/>
        <v>14300</v>
      </c>
      <c r="Q92" s="71">
        <v>440</v>
      </c>
      <c r="R92" s="69">
        <f t="shared" si="23"/>
        <v>22880</v>
      </c>
      <c r="S92" s="71">
        <v>387</v>
      </c>
      <c r="T92" s="69">
        <f t="shared" si="24"/>
        <v>20124</v>
      </c>
      <c r="U92" s="71">
        <v>75</v>
      </c>
      <c r="V92" s="69">
        <f t="shared" si="25"/>
        <v>3900</v>
      </c>
      <c r="W92" s="71">
        <v>100</v>
      </c>
      <c r="X92" s="69">
        <f t="shared" si="26"/>
        <v>5200</v>
      </c>
    </row>
    <row r="93" spans="2:24" ht="13.9" customHeight="1" thickBot="1" x14ac:dyDescent="0.4">
      <c r="B93" s="600">
        <v>81</v>
      </c>
      <c r="C93" s="606"/>
      <c r="D93" s="607" t="s">
        <v>235</v>
      </c>
      <c r="E93" s="600">
        <v>18</v>
      </c>
      <c r="F93" s="601" t="s">
        <v>236</v>
      </c>
      <c r="G93" s="71">
        <v>1450</v>
      </c>
      <c r="H93" s="69">
        <f t="shared" si="18"/>
        <v>26100</v>
      </c>
      <c r="I93" s="71">
        <v>1650</v>
      </c>
      <c r="J93" s="69">
        <f t="shared" si="19"/>
        <v>29700</v>
      </c>
      <c r="K93" s="71">
        <v>1500</v>
      </c>
      <c r="L93" s="69">
        <f t="shared" si="20"/>
        <v>27000</v>
      </c>
      <c r="M93" s="71">
        <v>2800</v>
      </c>
      <c r="N93" s="69">
        <f t="shared" si="21"/>
        <v>50400</v>
      </c>
      <c r="O93" s="71">
        <v>1000</v>
      </c>
      <c r="P93" s="69">
        <f t="shared" si="22"/>
        <v>18000</v>
      </c>
      <c r="Q93" s="71">
        <v>1700</v>
      </c>
      <c r="R93" s="69">
        <f t="shared" si="23"/>
        <v>30600</v>
      </c>
      <c r="S93" s="72">
        <v>5477</v>
      </c>
      <c r="T93" s="73">
        <f t="shared" si="24"/>
        <v>98586</v>
      </c>
      <c r="U93" s="71">
        <v>1700</v>
      </c>
      <c r="V93" s="69">
        <f t="shared" si="25"/>
        <v>30600</v>
      </c>
      <c r="W93" s="71">
        <v>2665</v>
      </c>
      <c r="X93" s="69">
        <f t="shared" si="26"/>
        <v>47970</v>
      </c>
    </row>
    <row r="94" spans="2:24" ht="13.9" customHeight="1" thickBot="1" x14ac:dyDescent="0.4">
      <c r="B94" s="600">
        <v>82</v>
      </c>
      <c r="C94" s="606"/>
      <c r="D94" s="607" t="s">
        <v>237</v>
      </c>
      <c r="E94" s="600">
        <v>4</v>
      </c>
      <c r="F94" s="601" t="s">
        <v>10</v>
      </c>
      <c r="G94" s="71">
        <v>400</v>
      </c>
      <c r="H94" s="69">
        <f t="shared" si="18"/>
        <v>1600</v>
      </c>
      <c r="I94" s="71">
        <v>650</v>
      </c>
      <c r="J94" s="69">
        <f t="shared" si="19"/>
        <v>2600</v>
      </c>
      <c r="K94" s="71">
        <v>1000</v>
      </c>
      <c r="L94" s="69">
        <f t="shared" si="20"/>
        <v>4000</v>
      </c>
      <c r="M94" s="71">
        <v>2000</v>
      </c>
      <c r="N94" s="69">
        <f t="shared" si="21"/>
        <v>8000</v>
      </c>
      <c r="O94" s="71">
        <v>1050</v>
      </c>
      <c r="P94" s="69">
        <f t="shared" si="22"/>
        <v>4200</v>
      </c>
      <c r="Q94" s="71">
        <v>760</v>
      </c>
      <c r="R94" s="69">
        <f t="shared" si="23"/>
        <v>3040</v>
      </c>
      <c r="S94" s="72">
        <v>603</v>
      </c>
      <c r="T94" s="73">
        <f t="shared" si="24"/>
        <v>2412</v>
      </c>
      <c r="U94" s="71">
        <v>1000</v>
      </c>
      <c r="V94" s="69">
        <f t="shared" si="25"/>
        <v>4000</v>
      </c>
      <c r="W94" s="71">
        <v>600</v>
      </c>
      <c r="X94" s="69">
        <f t="shared" si="26"/>
        <v>2400</v>
      </c>
    </row>
    <row r="95" spans="2:24" ht="13.9" customHeight="1" thickBot="1" x14ac:dyDescent="0.4">
      <c r="B95" s="606"/>
      <c r="C95" s="606"/>
      <c r="D95" s="604"/>
      <c r="E95" s="606"/>
      <c r="F95" s="604"/>
      <c r="G95" s="71"/>
      <c r="H95" s="69">
        <f t="shared" si="18"/>
        <v>0</v>
      </c>
      <c r="I95" s="71"/>
      <c r="J95" s="69">
        <f t="shared" si="19"/>
        <v>0</v>
      </c>
      <c r="K95" s="71"/>
      <c r="L95" s="69">
        <f t="shared" si="20"/>
        <v>0</v>
      </c>
      <c r="M95" s="71"/>
      <c r="N95" s="69">
        <f t="shared" si="21"/>
        <v>0</v>
      </c>
      <c r="O95" s="71"/>
      <c r="P95" s="69">
        <f t="shared" si="22"/>
        <v>0</v>
      </c>
      <c r="Q95" s="71"/>
      <c r="R95" s="69">
        <f t="shared" si="23"/>
        <v>0</v>
      </c>
      <c r="S95" s="71"/>
      <c r="T95" s="69">
        <f t="shared" si="24"/>
        <v>0</v>
      </c>
      <c r="U95" s="71"/>
      <c r="V95" s="69">
        <f t="shared" si="25"/>
        <v>0</v>
      </c>
      <c r="W95" s="71"/>
      <c r="X95" s="69">
        <f t="shared" si="26"/>
        <v>0</v>
      </c>
    </row>
    <row r="96" spans="2:24" ht="13.9" customHeight="1" thickBot="1" x14ac:dyDescent="0.4">
      <c r="B96" s="606"/>
      <c r="C96" s="606"/>
      <c r="D96" s="605" t="s">
        <v>238</v>
      </c>
      <c r="E96" s="606"/>
      <c r="F96" s="604"/>
      <c r="G96" s="71"/>
      <c r="H96" s="69">
        <f t="shared" si="18"/>
        <v>0</v>
      </c>
      <c r="I96" s="71"/>
      <c r="J96" s="69">
        <f t="shared" si="19"/>
        <v>0</v>
      </c>
      <c r="K96" s="71"/>
      <c r="L96" s="69">
        <f t="shared" si="20"/>
        <v>0</v>
      </c>
      <c r="M96" s="71"/>
      <c r="N96" s="69">
        <f t="shared" si="21"/>
        <v>0</v>
      </c>
      <c r="O96" s="71"/>
      <c r="P96" s="69">
        <f t="shared" si="22"/>
        <v>0</v>
      </c>
      <c r="Q96" s="71"/>
      <c r="R96" s="69">
        <f t="shared" si="23"/>
        <v>0</v>
      </c>
      <c r="S96" s="71"/>
      <c r="T96" s="69">
        <f t="shared" si="24"/>
        <v>0</v>
      </c>
      <c r="U96" s="71"/>
      <c r="V96" s="69">
        <f t="shared" si="25"/>
        <v>0</v>
      </c>
      <c r="W96" s="71"/>
      <c r="X96" s="69">
        <f t="shared" si="26"/>
        <v>0</v>
      </c>
    </row>
    <row r="97" spans="2:24" ht="13.9" customHeight="1" thickBot="1" x14ac:dyDescent="0.4">
      <c r="B97" s="600">
        <v>83</v>
      </c>
      <c r="C97" s="600">
        <v>661</v>
      </c>
      <c r="D97" s="607" t="s">
        <v>239</v>
      </c>
      <c r="E97" s="600">
        <v>438</v>
      </c>
      <c r="F97" s="601" t="s">
        <v>10</v>
      </c>
      <c r="G97" s="71">
        <v>386.2</v>
      </c>
      <c r="H97" s="69">
        <f t="shared" si="18"/>
        <v>169155.6</v>
      </c>
      <c r="I97" s="71">
        <v>450</v>
      </c>
      <c r="J97" s="69">
        <f t="shared" si="19"/>
        <v>197100</v>
      </c>
      <c r="K97" s="71">
        <v>510</v>
      </c>
      <c r="L97" s="69">
        <f t="shared" si="20"/>
        <v>223380</v>
      </c>
      <c r="M97" s="71">
        <v>425</v>
      </c>
      <c r="N97" s="69">
        <f t="shared" si="21"/>
        <v>186150</v>
      </c>
      <c r="O97" s="71">
        <v>500</v>
      </c>
      <c r="P97" s="69">
        <f t="shared" si="22"/>
        <v>219000</v>
      </c>
      <c r="Q97" s="71">
        <v>412</v>
      </c>
      <c r="R97" s="69">
        <f t="shared" si="23"/>
        <v>180456</v>
      </c>
      <c r="S97" s="71">
        <v>428</v>
      </c>
      <c r="T97" s="69">
        <f t="shared" si="24"/>
        <v>187464</v>
      </c>
      <c r="U97" s="71">
        <v>500</v>
      </c>
      <c r="V97" s="69">
        <f t="shared" si="25"/>
        <v>219000</v>
      </c>
      <c r="W97" s="71">
        <v>500</v>
      </c>
      <c r="X97" s="69">
        <f t="shared" si="26"/>
        <v>219000</v>
      </c>
    </row>
    <row r="98" spans="2:24" ht="13.9" customHeight="1" thickBot="1" x14ac:dyDescent="0.4">
      <c r="B98" s="600">
        <v>84</v>
      </c>
      <c r="C98" s="600">
        <v>661</v>
      </c>
      <c r="D98" s="607" t="s">
        <v>240</v>
      </c>
      <c r="E98" s="600">
        <v>71</v>
      </c>
      <c r="F98" s="601" t="s">
        <v>10</v>
      </c>
      <c r="G98" s="71">
        <v>271</v>
      </c>
      <c r="H98" s="69">
        <f t="shared" si="18"/>
        <v>19241</v>
      </c>
      <c r="I98" s="71">
        <v>315</v>
      </c>
      <c r="J98" s="69">
        <f t="shared" si="19"/>
        <v>22365</v>
      </c>
      <c r="K98" s="71">
        <v>270</v>
      </c>
      <c r="L98" s="69">
        <f t="shared" si="20"/>
        <v>19170</v>
      </c>
      <c r="M98" s="71">
        <v>300</v>
      </c>
      <c r="N98" s="69">
        <f t="shared" si="21"/>
        <v>21300</v>
      </c>
      <c r="O98" s="71">
        <v>325</v>
      </c>
      <c r="P98" s="69">
        <f t="shared" si="22"/>
        <v>23075</v>
      </c>
      <c r="Q98" s="71">
        <v>290</v>
      </c>
      <c r="R98" s="69">
        <f t="shared" si="23"/>
        <v>20590</v>
      </c>
      <c r="S98" s="71">
        <v>289</v>
      </c>
      <c r="T98" s="69">
        <f t="shared" si="24"/>
        <v>20519</v>
      </c>
      <c r="U98" s="71">
        <v>270</v>
      </c>
      <c r="V98" s="69">
        <f t="shared" si="25"/>
        <v>19170</v>
      </c>
      <c r="W98" s="71">
        <v>225</v>
      </c>
      <c r="X98" s="69">
        <f t="shared" si="26"/>
        <v>15975</v>
      </c>
    </row>
    <row r="99" spans="2:24" ht="13.9" customHeight="1" thickBot="1" x14ac:dyDescent="0.4">
      <c r="B99" s="600">
        <v>85</v>
      </c>
      <c r="C99" s="600">
        <v>661</v>
      </c>
      <c r="D99" s="607" t="s">
        <v>241</v>
      </c>
      <c r="E99" s="600">
        <v>273</v>
      </c>
      <c r="F99" s="601" t="s">
        <v>10</v>
      </c>
      <c r="G99" s="71">
        <v>258.5</v>
      </c>
      <c r="H99" s="69">
        <f t="shared" si="18"/>
        <v>70570.5</v>
      </c>
      <c r="I99" s="71">
        <v>300</v>
      </c>
      <c r="J99" s="69">
        <f t="shared" si="19"/>
        <v>81900</v>
      </c>
      <c r="K99" s="71">
        <v>243</v>
      </c>
      <c r="L99" s="69">
        <f t="shared" si="20"/>
        <v>66339</v>
      </c>
      <c r="M99" s="71">
        <v>285</v>
      </c>
      <c r="N99" s="69">
        <f t="shared" si="21"/>
        <v>77805</v>
      </c>
      <c r="O99" s="71">
        <v>400</v>
      </c>
      <c r="P99" s="69">
        <f t="shared" si="22"/>
        <v>109200</v>
      </c>
      <c r="Q99" s="71">
        <v>276</v>
      </c>
      <c r="R99" s="69">
        <f t="shared" si="23"/>
        <v>75348</v>
      </c>
      <c r="S99" s="71">
        <v>321</v>
      </c>
      <c r="T99" s="69">
        <f t="shared" si="24"/>
        <v>87633</v>
      </c>
      <c r="U99" s="71">
        <v>250</v>
      </c>
      <c r="V99" s="69">
        <f t="shared" si="25"/>
        <v>68250</v>
      </c>
      <c r="W99" s="71">
        <v>225</v>
      </c>
      <c r="X99" s="69">
        <f t="shared" si="26"/>
        <v>61425</v>
      </c>
    </row>
    <row r="100" spans="2:24" ht="13.9" customHeight="1" thickBot="1" x14ac:dyDescent="0.4">
      <c r="B100" s="600">
        <v>86</v>
      </c>
      <c r="C100" s="600">
        <v>661</v>
      </c>
      <c r="D100" s="607" t="s">
        <v>242</v>
      </c>
      <c r="E100" s="602">
        <v>1501</v>
      </c>
      <c r="F100" s="601" t="s">
        <v>10</v>
      </c>
      <c r="G100" s="71">
        <v>52</v>
      </c>
      <c r="H100" s="69">
        <f t="shared" si="18"/>
        <v>78052</v>
      </c>
      <c r="I100" s="71">
        <v>61</v>
      </c>
      <c r="J100" s="69">
        <f t="shared" si="19"/>
        <v>91561</v>
      </c>
      <c r="K100" s="71">
        <v>50</v>
      </c>
      <c r="L100" s="69">
        <f t="shared" si="20"/>
        <v>75050</v>
      </c>
      <c r="M100" s="71">
        <v>58</v>
      </c>
      <c r="N100" s="69">
        <f t="shared" si="21"/>
        <v>87058</v>
      </c>
      <c r="O100" s="71">
        <v>65</v>
      </c>
      <c r="P100" s="69">
        <f t="shared" si="22"/>
        <v>97565</v>
      </c>
      <c r="Q100" s="71">
        <v>55.5</v>
      </c>
      <c r="R100" s="69">
        <f t="shared" si="23"/>
        <v>83305.5</v>
      </c>
      <c r="S100" s="71">
        <v>47</v>
      </c>
      <c r="T100" s="69">
        <f t="shared" si="24"/>
        <v>70547</v>
      </c>
      <c r="U100" s="71">
        <v>47</v>
      </c>
      <c r="V100" s="69">
        <f t="shared" si="25"/>
        <v>70547</v>
      </c>
      <c r="W100" s="71">
        <v>50</v>
      </c>
      <c r="X100" s="69">
        <f t="shared" si="26"/>
        <v>75050</v>
      </c>
    </row>
    <row r="101" spans="2:24" ht="13.9" customHeight="1" thickBot="1" x14ac:dyDescent="0.4">
      <c r="B101" s="600">
        <v>87</v>
      </c>
      <c r="C101" s="600">
        <v>661</v>
      </c>
      <c r="D101" s="607" t="s">
        <v>243</v>
      </c>
      <c r="E101" s="600">
        <v>10</v>
      </c>
      <c r="F101" s="601" t="s">
        <v>10</v>
      </c>
      <c r="G101" s="71">
        <v>16.5</v>
      </c>
      <c r="H101" s="69">
        <f t="shared" si="18"/>
        <v>165</v>
      </c>
      <c r="I101" s="71">
        <v>20</v>
      </c>
      <c r="J101" s="69">
        <f t="shared" si="19"/>
        <v>200</v>
      </c>
      <c r="K101" s="71">
        <v>27</v>
      </c>
      <c r="L101" s="69">
        <f t="shared" si="20"/>
        <v>270</v>
      </c>
      <c r="M101" s="71">
        <v>18</v>
      </c>
      <c r="N101" s="69">
        <f t="shared" si="21"/>
        <v>180</v>
      </c>
      <c r="O101" s="71">
        <v>20</v>
      </c>
      <c r="P101" s="69">
        <f t="shared" si="22"/>
        <v>200</v>
      </c>
      <c r="Q101" s="71">
        <v>18</v>
      </c>
      <c r="R101" s="69">
        <f t="shared" si="23"/>
        <v>180</v>
      </c>
      <c r="S101" s="71">
        <v>20</v>
      </c>
      <c r="T101" s="69">
        <f t="shared" si="24"/>
        <v>200</v>
      </c>
      <c r="U101" s="71">
        <v>30</v>
      </c>
      <c r="V101" s="69">
        <f t="shared" si="25"/>
        <v>300</v>
      </c>
      <c r="W101" s="71">
        <v>50</v>
      </c>
      <c r="X101" s="69">
        <f t="shared" si="26"/>
        <v>500</v>
      </c>
    </row>
    <row r="102" spans="2:24" ht="13.9" customHeight="1" thickBot="1" x14ac:dyDescent="0.4">
      <c r="B102" s="600">
        <v>88</v>
      </c>
      <c r="C102" s="600">
        <v>659</v>
      </c>
      <c r="D102" s="607" t="s">
        <v>244</v>
      </c>
      <c r="E102" s="602">
        <v>19000</v>
      </c>
      <c r="F102" s="601" t="s">
        <v>8</v>
      </c>
      <c r="G102" s="71">
        <v>1.07</v>
      </c>
      <c r="H102" s="69">
        <f t="shared" si="18"/>
        <v>20330</v>
      </c>
      <c r="I102" s="71">
        <v>0.7</v>
      </c>
      <c r="J102" s="69">
        <f t="shared" si="19"/>
        <v>13300</v>
      </c>
      <c r="K102" s="71">
        <v>3.5</v>
      </c>
      <c r="L102" s="69">
        <f t="shared" si="20"/>
        <v>66500</v>
      </c>
      <c r="M102" s="71">
        <v>1.75</v>
      </c>
      <c r="N102" s="69">
        <f t="shared" si="21"/>
        <v>33250</v>
      </c>
      <c r="O102" s="71">
        <v>1.5</v>
      </c>
      <c r="P102" s="69">
        <f t="shared" si="22"/>
        <v>28500</v>
      </c>
      <c r="Q102" s="71">
        <v>1.1499999999999999</v>
      </c>
      <c r="R102" s="69">
        <f t="shared" si="23"/>
        <v>21850</v>
      </c>
      <c r="S102" s="71">
        <v>2</v>
      </c>
      <c r="T102" s="69">
        <f t="shared" si="24"/>
        <v>38000</v>
      </c>
      <c r="U102" s="71">
        <v>4</v>
      </c>
      <c r="V102" s="69">
        <f t="shared" si="25"/>
        <v>76000</v>
      </c>
      <c r="W102" s="71">
        <v>1.3</v>
      </c>
      <c r="X102" s="69">
        <f t="shared" si="26"/>
        <v>24700</v>
      </c>
    </row>
    <row r="103" spans="2:24" ht="13.9" customHeight="1" thickBot="1" x14ac:dyDescent="0.4">
      <c r="B103" s="600">
        <v>89</v>
      </c>
      <c r="C103" s="600">
        <v>659</v>
      </c>
      <c r="D103" s="607" t="s">
        <v>245</v>
      </c>
      <c r="E103" s="602">
        <v>29000</v>
      </c>
      <c r="F103" s="601" t="s">
        <v>8</v>
      </c>
      <c r="G103" s="71">
        <v>1.08</v>
      </c>
      <c r="H103" s="69">
        <f t="shared" si="18"/>
        <v>31320.000000000004</v>
      </c>
      <c r="I103" s="71">
        <v>1.2</v>
      </c>
      <c r="J103" s="69">
        <f t="shared" si="19"/>
        <v>34800</v>
      </c>
      <c r="K103" s="71">
        <v>2</v>
      </c>
      <c r="L103" s="69">
        <f t="shared" si="20"/>
        <v>58000</v>
      </c>
      <c r="M103" s="71">
        <v>1.5</v>
      </c>
      <c r="N103" s="69">
        <f t="shared" si="21"/>
        <v>43500</v>
      </c>
      <c r="O103" s="71">
        <v>1.4</v>
      </c>
      <c r="P103" s="69">
        <f t="shared" si="22"/>
        <v>40600</v>
      </c>
      <c r="Q103" s="71">
        <v>1.2</v>
      </c>
      <c r="R103" s="69">
        <f t="shared" si="23"/>
        <v>34800</v>
      </c>
      <c r="S103" s="71">
        <v>1</v>
      </c>
      <c r="T103" s="69">
        <f t="shared" si="24"/>
        <v>29000</v>
      </c>
      <c r="U103" s="71">
        <v>2.5</v>
      </c>
      <c r="V103" s="69">
        <f t="shared" si="25"/>
        <v>72500</v>
      </c>
      <c r="W103" s="71">
        <v>0.9</v>
      </c>
      <c r="X103" s="69">
        <f t="shared" si="26"/>
        <v>26100</v>
      </c>
    </row>
    <row r="104" spans="2:24" ht="13.9" customHeight="1" thickBot="1" x14ac:dyDescent="0.4">
      <c r="B104" s="600">
        <v>90</v>
      </c>
      <c r="C104" s="600">
        <v>659</v>
      </c>
      <c r="D104" s="607" t="s">
        <v>246</v>
      </c>
      <c r="E104" s="600">
        <v>3</v>
      </c>
      <c r="F104" s="607" t="s">
        <v>247</v>
      </c>
      <c r="G104" s="71">
        <v>500</v>
      </c>
      <c r="H104" s="69">
        <f t="shared" si="18"/>
        <v>1500</v>
      </c>
      <c r="I104" s="71">
        <v>1500</v>
      </c>
      <c r="J104" s="69">
        <f t="shared" si="19"/>
        <v>4500</v>
      </c>
      <c r="K104" s="71">
        <v>1500</v>
      </c>
      <c r="L104" s="69">
        <f t="shared" si="20"/>
        <v>4500</v>
      </c>
      <c r="M104" s="71">
        <v>2500</v>
      </c>
      <c r="N104" s="69">
        <f t="shared" si="21"/>
        <v>7500</v>
      </c>
      <c r="O104" s="71">
        <v>800</v>
      </c>
      <c r="P104" s="69">
        <f t="shared" si="22"/>
        <v>2400</v>
      </c>
      <c r="Q104" s="71">
        <v>545</v>
      </c>
      <c r="R104" s="69">
        <f t="shared" si="23"/>
        <v>1635</v>
      </c>
      <c r="S104" s="71">
        <v>1926</v>
      </c>
      <c r="T104" s="69">
        <f t="shared" si="24"/>
        <v>5778</v>
      </c>
      <c r="U104" s="71">
        <v>1400</v>
      </c>
      <c r="V104" s="69">
        <f t="shared" si="25"/>
        <v>4200</v>
      </c>
      <c r="W104" s="71">
        <v>700</v>
      </c>
      <c r="X104" s="69">
        <f t="shared" si="26"/>
        <v>2100</v>
      </c>
    </row>
    <row r="105" spans="2:24" ht="13.9" customHeight="1" thickBot="1" x14ac:dyDescent="0.4">
      <c r="B105" s="600">
        <v>91</v>
      </c>
      <c r="C105" s="600">
        <v>659</v>
      </c>
      <c r="D105" s="607" t="s">
        <v>248</v>
      </c>
      <c r="E105" s="600">
        <v>280</v>
      </c>
      <c r="F105" s="607" t="s">
        <v>249</v>
      </c>
      <c r="G105" s="71">
        <v>65</v>
      </c>
      <c r="H105" s="69">
        <f t="shared" ref="H105:H136" si="27">E105*G105</f>
        <v>18200</v>
      </c>
      <c r="I105" s="71">
        <v>23</v>
      </c>
      <c r="J105" s="69">
        <f t="shared" ref="J105:J136" si="28">E105*I105</f>
        <v>6440</v>
      </c>
      <c r="K105" s="71">
        <v>20</v>
      </c>
      <c r="L105" s="69">
        <f t="shared" ref="L105:L136" si="29">E105*K105</f>
        <v>5600</v>
      </c>
      <c r="M105" s="71">
        <v>75</v>
      </c>
      <c r="N105" s="69">
        <f t="shared" ref="N105:N136" si="30">E105*M105</f>
        <v>21000</v>
      </c>
      <c r="O105" s="71">
        <v>1</v>
      </c>
      <c r="P105" s="69">
        <f t="shared" ref="P105:P136" si="31">E105*O105</f>
        <v>280</v>
      </c>
      <c r="Q105" s="71">
        <v>70</v>
      </c>
      <c r="R105" s="69">
        <f t="shared" ref="R105:R136" si="32">E105*Q105</f>
        <v>19600</v>
      </c>
      <c r="S105" s="71">
        <v>43</v>
      </c>
      <c r="T105" s="69">
        <f t="shared" ref="T105:T136" si="33">E105*S105</f>
        <v>12040</v>
      </c>
      <c r="U105" s="71">
        <v>11</v>
      </c>
      <c r="V105" s="69">
        <f t="shared" ref="V105:V136" si="34">E105*U105</f>
        <v>3080</v>
      </c>
      <c r="W105" s="71">
        <v>40</v>
      </c>
      <c r="X105" s="69">
        <f t="shared" ref="X105:X136" si="35">E105*W105</f>
        <v>11200</v>
      </c>
    </row>
    <row r="106" spans="2:24" ht="13.9" customHeight="1" thickBot="1" x14ac:dyDescent="0.4">
      <c r="B106" s="600">
        <v>92</v>
      </c>
      <c r="C106" s="600">
        <v>651</v>
      </c>
      <c r="D106" s="607" t="s">
        <v>111</v>
      </c>
      <c r="E106" s="600">
        <v>1</v>
      </c>
      <c r="F106" s="601" t="s">
        <v>100</v>
      </c>
      <c r="G106" s="71">
        <v>80000</v>
      </c>
      <c r="H106" s="69">
        <f t="shared" si="27"/>
        <v>80000</v>
      </c>
      <c r="I106" s="71">
        <v>105000</v>
      </c>
      <c r="J106" s="69">
        <f t="shared" si="28"/>
        <v>105000</v>
      </c>
      <c r="K106" s="71">
        <v>60000</v>
      </c>
      <c r="L106" s="69">
        <f t="shared" si="29"/>
        <v>60000</v>
      </c>
      <c r="M106" s="71">
        <v>55000</v>
      </c>
      <c r="N106" s="69">
        <f t="shared" si="30"/>
        <v>55000</v>
      </c>
      <c r="O106" s="71">
        <v>100000</v>
      </c>
      <c r="P106" s="69">
        <f t="shared" si="31"/>
        <v>100000</v>
      </c>
      <c r="Q106" s="71">
        <v>25000</v>
      </c>
      <c r="R106" s="69">
        <f t="shared" si="32"/>
        <v>25000</v>
      </c>
      <c r="S106" s="71">
        <v>2191</v>
      </c>
      <c r="T106" s="69">
        <f t="shared" si="33"/>
        <v>2191</v>
      </c>
      <c r="U106" s="71">
        <v>100000</v>
      </c>
      <c r="V106" s="69">
        <f t="shared" si="34"/>
        <v>100000</v>
      </c>
      <c r="W106" s="71">
        <v>110000</v>
      </c>
      <c r="X106" s="69">
        <f t="shared" si="35"/>
        <v>110000</v>
      </c>
    </row>
    <row r="107" spans="2:24" ht="13.9" customHeight="1" thickBot="1" x14ac:dyDescent="0.4">
      <c r="B107" s="600">
        <v>93</v>
      </c>
      <c r="C107" s="600">
        <v>652</v>
      </c>
      <c r="D107" s="607" t="s">
        <v>250</v>
      </c>
      <c r="E107" s="600">
        <v>1</v>
      </c>
      <c r="F107" s="601" t="s">
        <v>100</v>
      </c>
      <c r="G107" s="71">
        <v>120000</v>
      </c>
      <c r="H107" s="69">
        <f t="shared" si="27"/>
        <v>120000</v>
      </c>
      <c r="I107" s="71">
        <v>110000</v>
      </c>
      <c r="J107" s="69">
        <f t="shared" si="28"/>
        <v>110000</v>
      </c>
      <c r="K107" s="71">
        <v>75000</v>
      </c>
      <c r="L107" s="69">
        <f t="shared" si="29"/>
        <v>75000</v>
      </c>
      <c r="M107" s="71">
        <v>44000</v>
      </c>
      <c r="N107" s="69">
        <f t="shared" si="30"/>
        <v>44000</v>
      </c>
      <c r="O107" s="71">
        <v>120000</v>
      </c>
      <c r="P107" s="69">
        <f t="shared" si="31"/>
        <v>120000</v>
      </c>
      <c r="Q107" s="71">
        <v>20000</v>
      </c>
      <c r="R107" s="69">
        <f t="shared" si="32"/>
        <v>20000</v>
      </c>
      <c r="S107" s="71">
        <v>18725</v>
      </c>
      <c r="T107" s="69">
        <f t="shared" si="33"/>
        <v>18725</v>
      </c>
      <c r="U107" s="71">
        <v>115000</v>
      </c>
      <c r="V107" s="69">
        <f t="shared" si="34"/>
        <v>115000</v>
      </c>
      <c r="W107" s="71">
        <v>118000</v>
      </c>
      <c r="X107" s="69">
        <f t="shared" si="35"/>
        <v>118000</v>
      </c>
    </row>
    <row r="108" spans="2:24" ht="13.9" customHeight="1" thickBot="1" x14ac:dyDescent="0.4">
      <c r="B108" s="606"/>
      <c r="C108" s="606"/>
      <c r="D108" s="604"/>
      <c r="E108" s="606"/>
      <c r="F108" s="604"/>
      <c r="G108" s="71"/>
      <c r="H108" s="69">
        <f t="shared" si="27"/>
        <v>0</v>
      </c>
      <c r="I108" s="71"/>
      <c r="J108" s="69">
        <f t="shared" si="28"/>
        <v>0</v>
      </c>
      <c r="K108" s="71"/>
      <c r="L108" s="69">
        <f t="shared" si="29"/>
        <v>0</v>
      </c>
      <c r="M108" s="71"/>
      <c r="N108" s="69">
        <f t="shared" si="30"/>
        <v>0</v>
      </c>
      <c r="O108" s="71"/>
      <c r="P108" s="69">
        <f t="shared" si="31"/>
        <v>0</v>
      </c>
      <c r="Q108" s="71"/>
      <c r="R108" s="69">
        <f t="shared" si="32"/>
        <v>0</v>
      </c>
      <c r="S108" s="71"/>
      <c r="T108" s="69">
        <f t="shared" si="33"/>
        <v>0</v>
      </c>
      <c r="U108" s="71"/>
      <c r="V108" s="69">
        <f t="shared" si="34"/>
        <v>0</v>
      </c>
      <c r="W108" s="71"/>
      <c r="X108" s="69">
        <f t="shared" si="35"/>
        <v>0</v>
      </c>
    </row>
    <row r="109" spans="2:24" ht="13.9" customHeight="1" thickBot="1" x14ac:dyDescent="0.4">
      <c r="B109" s="606"/>
      <c r="C109" s="606"/>
      <c r="D109" s="605" t="s">
        <v>251</v>
      </c>
      <c r="E109" s="606"/>
      <c r="F109" s="604"/>
      <c r="G109" s="71"/>
      <c r="H109" s="69">
        <f t="shared" si="27"/>
        <v>0</v>
      </c>
      <c r="I109" s="71"/>
      <c r="J109" s="69">
        <f t="shared" si="28"/>
        <v>0</v>
      </c>
      <c r="K109" s="71"/>
      <c r="L109" s="69">
        <f t="shared" si="29"/>
        <v>0</v>
      </c>
      <c r="M109" s="71"/>
      <c r="N109" s="69">
        <f t="shared" si="30"/>
        <v>0</v>
      </c>
      <c r="O109" s="71"/>
      <c r="P109" s="69">
        <f t="shared" si="31"/>
        <v>0</v>
      </c>
      <c r="Q109" s="71"/>
      <c r="R109" s="69">
        <f t="shared" si="32"/>
        <v>0</v>
      </c>
      <c r="S109" s="71"/>
      <c r="T109" s="69">
        <f t="shared" si="33"/>
        <v>0</v>
      </c>
      <c r="U109" s="71"/>
      <c r="V109" s="69">
        <f t="shared" si="34"/>
        <v>0</v>
      </c>
      <c r="W109" s="71"/>
      <c r="X109" s="69">
        <f t="shared" si="35"/>
        <v>0</v>
      </c>
    </row>
    <row r="110" spans="2:24" ht="13.9" customHeight="1" thickBot="1" x14ac:dyDescent="0.4">
      <c r="B110" s="606"/>
      <c r="C110" s="606"/>
      <c r="D110" s="605" t="s">
        <v>252</v>
      </c>
      <c r="E110" s="606"/>
      <c r="F110" s="604"/>
      <c r="G110" s="71"/>
      <c r="H110" s="69">
        <f t="shared" si="27"/>
        <v>0</v>
      </c>
      <c r="I110" s="71"/>
      <c r="J110" s="69">
        <f t="shared" si="28"/>
        <v>0</v>
      </c>
      <c r="K110" s="71"/>
      <c r="L110" s="69">
        <f t="shared" si="29"/>
        <v>0</v>
      </c>
      <c r="M110" s="71"/>
      <c r="N110" s="69">
        <f t="shared" si="30"/>
        <v>0</v>
      </c>
      <c r="O110" s="71"/>
      <c r="P110" s="69">
        <f t="shared" si="31"/>
        <v>0</v>
      </c>
      <c r="Q110" s="71"/>
      <c r="R110" s="69">
        <f t="shared" si="32"/>
        <v>0</v>
      </c>
      <c r="S110" s="71"/>
      <c r="T110" s="69">
        <f t="shared" si="33"/>
        <v>0</v>
      </c>
      <c r="U110" s="71"/>
      <c r="V110" s="69">
        <f t="shared" si="34"/>
        <v>0</v>
      </c>
      <c r="W110" s="71"/>
      <c r="X110" s="69">
        <f t="shared" si="35"/>
        <v>0</v>
      </c>
    </row>
    <row r="111" spans="2:24" ht="13.9" customHeight="1" thickBot="1" x14ac:dyDescent="0.4">
      <c r="B111" s="600">
        <v>94</v>
      </c>
      <c r="C111" s="606"/>
      <c r="D111" s="607" t="s">
        <v>253</v>
      </c>
      <c r="E111" s="600">
        <v>1</v>
      </c>
      <c r="F111" s="601" t="s">
        <v>10</v>
      </c>
      <c r="G111" s="71">
        <v>15085.97</v>
      </c>
      <c r="H111" s="69">
        <f t="shared" si="27"/>
        <v>15085.97</v>
      </c>
      <c r="I111" s="71">
        <v>14645</v>
      </c>
      <c r="J111" s="69">
        <f t="shared" si="28"/>
        <v>14645</v>
      </c>
      <c r="K111" s="71">
        <v>25000</v>
      </c>
      <c r="L111" s="69">
        <f t="shared" si="29"/>
        <v>25000</v>
      </c>
      <c r="M111" s="71">
        <v>16600</v>
      </c>
      <c r="N111" s="69">
        <f t="shared" si="30"/>
        <v>16600</v>
      </c>
      <c r="O111" s="71">
        <v>42000</v>
      </c>
      <c r="P111" s="69">
        <f t="shared" si="31"/>
        <v>42000</v>
      </c>
      <c r="Q111" s="71">
        <v>16500</v>
      </c>
      <c r="R111" s="69">
        <f t="shared" si="32"/>
        <v>16500</v>
      </c>
      <c r="S111" s="71">
        <v>21400</v>
      </c>
      <c r="T111" s="69">
        <f t="shared" si="33"/>
        <v>21400</v>
      </c>
      <c r="U111" s="71">
        <v>15100</v>
      </c>
      <c r="V111" s="69">
        <f t="shared" si="34"/>
        <v>15100</v>
      </c>
      <c r="W111" s="71">
        <v>16600</v>
      </c>
      <c r="X111" s="69">
        <f t="shared" si="35"/>
        <v>16600</v>
      </c>
    </row>
    <row r="112" spans="2:24" ht="13.9" customHeight="1" thickBot="1" x14ac:dyDescent="0.4">
      <c r="B112" s="600">
        <v>95</v>
      </c>
      <c r="C112" s="606"/>
      <c r="D112" s="607" t="s">
        <v>254</v>
      </c>
      <c r="E112" s="600">
        <v>9</v>
      </c>
      <c r="F112" s="601" t="s">
        <v>10</v>
      </c>
      <c r="G112" s="71">
        <v>10132.74</v>
      </c>
      <c r="H112" s="69">
        <f t="shared" si="27"/>
        <v>91194.66</v>
      </c>
      <c r="I112" s="71">
        <v>9840</v>
      </c>
      <c r="J112" s="69">
        <f t="shared" si="28"/>
        <v>88560</v>
      </c>
      <c r="K112" s="71">
        <v>5000</v>
      </c>
      <c r="L112" s="69">
        <f t="shared" si="29"/>
        <v>45000</v>
      </c>
      <c r="M112" s="71">
        <v>11500</v>
      </c>
      <c r="N112" s="69">
        <f t="shared" si="30"/>
        <v>103500</v>
      </c>
      <c r="O112" s="71">
        <v>9500</v>
      </c>
      <c r="P112" s="69">
        <f t="shared" si="31"/>
        <v>85500</v>
      </c>
      <c r="Q112" s="71">
        <v>11000</v>
      </c>
      <c r="R112" s="69">
        <f t="shared" si="32"/>
        <v>99000</v>
      </c>
      <c r="S112" s="71">
        <v>3560</v>
      </c>
      <c r="T112" s="69">
        <f t="shared" si="33"/>
        <v>32040</v>
      </c>
      <c r="U112" s="71">
        <v>10140</v>
      </c>
      <c r="V112" s="69">
        <f t="shared" si="34"/>
        <v>91260</v>
      </c>
      <c r="W112" s="71">
        <v>11400</v>
      </c>
      <c r="X112" s="69">
        <f t="shared" si="35"/>
        <v>102600</v>
      </c>
    </row>
    <row r="113" spans="2:24" ht="13.9" customHeight="1" thickBot="1" x14ac:dyDescent="0.4">
      <c r="B113" s="600">
        <v>96</v>
      </c>
      <c r="C113" s="606"/>
      <c r="D113" s="607" t="s">
        <v>255</v>
      </c>
      <c r="E113" s="600">
        <v>3</v>
      </c>
      <c r="F113" s="601" t="s">
        <v>10</v>
      </c>
      <c r="G113" s="71">
        <v>2566.67</v>
      </c>
      <c r="H113" s="69">
        <f t="shared" si="27"/>
        <v>7700.01</v>
      </c>
      <c r="I113" s="71">
        <v>2500</v>
      </c>
      <c r="J113" s="69">
        <f t="shared" si="28"/>
        <v>7500</v>
      </c>
      <c r="K113" s="71">
        <v>500</v>
      </c>
      <c r="L113" s="69">
        <f t="shared" si="29"/>
        <v>1500</v>
      </c>
      <c r="M113" s="71">
        <v>2900</v>
      </c>
      <c r="N113" s="69">
        <f t="shared" si="30"/>
        <v>8700</v>
      </c>
      <c r="O113" s="71">
        <v>7200</v>
      </c>
      <c r="P113" s="69">
        <f t="shared" si="31"/>
        <v>21600</v>
      </c>
      <c r="Q113" s="71">
        <v>2800</v>
      </c>
      <c r="R113" s="69">
        <f t="shared" si="32"/>
        <v>8400</v>
      </c>
      <c r="S113" s="71">
        <v>3210</v>
      </c>
      <c r="T113" s="69">
        <f t="shared" si="33"/>
        <v>9630</v>
      </c>
      <c r="U113" s="71">
        <v>2600</v>
      </c>
      <c r="V113" s="69">
        <f t="shared" si="34"/>
        <v>7800</v>
      </c>
      <c r="W113" s="71">
        <v>4060</v>
      </c>
      <c r="X113" s="69">
        <f t="shared" si="35"/>
        <v>12180</v>
      </c>
    </row>
    <row r="114" spans="2:24" ht="13.9" customHeight="1" thickBot="1" x14ac:dyDescent="0.4">
      <c r="B114" s="600">
        <v>97</v>
      </c>
      <c r="C114" s="606"/>
      <c r="D114" s="607" t="s">
        <v>256</v>
      </c>
      <c r="E114" s="600">
        <v>8</v>
      </c>
      <c r="F114" s="601" t="s">
        <v>10</v>
      </c>
      <c r="G114" s="71">
        <v>2971.66</v>
      </c>
      <c r="H114" s="69">
        <f t="shared" si="27"/>
        <v>23773.279999999999</v>
      </c>
      <c r="I114" s="71">
        <v>2885</v>
      </c>
      <c r="J114" s="69">
        <f t="shared" si="28"/>
        <v>23080</v>
      </c>
      <c r="K114" s="71">
        <v>500</v>
      </c>
      <c r="L114" s="73">
        <f t="shared" si="29"/>
        <v>4000</v>
      </c>
      <c r="M114" s="71">
        <v>3500</v>
      </c>
      <c r="N114" s="69">
        <f t="shared" si="30"/>
        <v>28000</v>
      </c>
      <c r="O114" s="71">
        <v>3650</v>
      </c>
      <c r="P114" s="69">
        <f t="shared" si="31"/>
        <v>29200</v>
      </c>
      <c r="Q114" s="71">
        <v>3300</v>
      </c>
      <c r="R114" s="69">
        <f t="shared" si="32"/>
        <v>26400</v>
      </c>
      <c r="S114" s="71">
        <v>3218</v>
      </c>
      <c r="T114" s="69">
        <f t="shared" si="33"/>
        <v>25744</v>
      </c>
      <c r="U114" s="71">
        <v>3000</v>
      </c>
      <c r="V114" s="69">
        <f t="shared" si="34"/>
        <v>24000</v>
      </c>
      <c r="W114" s="71">
        <v>4300</v>
      </c>
      <c r="X114" s="69">
        <f t="shared" si="35"/>
        <v>34400</v>
      </c>
    </row>
    <row r="115" spans="2:24" ht="13.9" customHeight="1" thickBot="1" x14ac:dyDescent="0.4">
      <c r="B115" s="600">
        <v>98</v>
      </c>
      <c r="C115" s="606"/>
      <c r="D115" s="607" t="s">
        <v>257</v>
      </c>
      <c r="E115" s="602">
        <v>2250</v>
      </c>
      <c r="F115" s="601" t="s">
        <v>3</v>
      </c>
      <c r="G115" s="71">
        <v>26.08</v>
      </c>
      <c r="H115" s="69">
        <f t="shared" si="27"/>
        <v>58679.999999999993</v>
      </c>
      <c r="I115" s="71">
        <v>25.5</v>
      </c>
      <c r="J115" s="69">
        <f t="shared" si="28"/>
        <v>57375</v>
      </c>
      <c r="K115" s="71">
        <v>10</v>
      </c>
      <c r="L115" s="69">
        <f t="shared" si="29"/>
        <v>22500</v>
      </c>
      <c r="M115" s="71">
        <v>30</v>
      </c>
      <c r="N115" s="69">
        <f t="shared" si="30"/>
        <v>67500</v>
      </c>
      <c r="O115" s="71">
        <v>42</v>
      </c>
      <c r="P115" s="69">
        <f t="shared" si="31"/>
        <v>94500</v>
      </c>
      <c r="Q115" s="71">
        <v>29</v>
      </c>
      <c r="R115" s="69">
        <f t="shared" si="32"/>
        <v>65250</v>
      </c>
      <c r="S115" s="71">
        <v>43</v>
      </c>
      <c r="T115" s="69">
        <f t="shared" si="33"/>
        <v>96750</v>
      </c>
      <c r="U115" s="71">
        <v>27</v>
      </c>
      <c r="V115" s="69">
        <f t="shared" si="34"/>
        <v>60750</v>
      </c>
      <c r="W115" s="71">
        <v>38</v>
      </c>
      <c r="X115" s="69">
        <f t="shared" si="35"/>
        <v>85500</v>
      </c>
    </row>
    <row r="116" spans="2:24" ht="13.9" customHeight="1" thickBot="1" x14ac:dyDescent="0.4">
      <c r="B116" s="600">
        <v>99</v>
      </c>
      <c r="C116" s="606"/>
      <c r="D116" s="607" t="s">
        <v>258</v>
      </c>
      <c r="E116" s="600">
        <v>40</v>
      </c>
      <c r="F116" s="601" t="s">
        <v>3</v>
      </c>
      <c r="G116" s="71">
        <v>180.83</v>
      </c>
      <c r="H116" s="69">
        <f t="shared" si="27"/>
        <v>7233.2000000000007</v>
      </c>
      <c r="I116" s="71">
        <v>180</v>
      </c>
      <c r="J116" s="69">
        <f t="shared" si="28"/>
        <v>7200</v>
      </c>
      <c r="K116" s="71">
        <v>100</v>
      </c>
      <c r="L116" s="69">
        <f t="shared" si="29"/>
        <v>4000</v>
      </c>
      <c r="M116" s="71">
        <v>200</v>
      </c>
      <c r="N116" s="69">
        <f t="shared" si="30"/>
        <v>8000</v>
      </c>
      <c r="O116" s="71">
        <v>225</v>
      </c>
      <c r="P116" s="69">
        <f t="shared" si="31"/>
        <v>9000</v>
      </c>
      <c r="Q116" s="71">
        <v>200</v>
      </c>
      <c r="R116" s="69">
        <f t="shared" si="32"/>
        <v>8000</v>
      </c>
      <c r="S116" s="71">
        <v>107</v>
      </c>
      <c r="T116" s="69">
        <f t="shared" si="33"/>
        <v>4280</v>
      </c>
      <c r="U116" s="71">
        <v>181</v>
      </c>
      <c r="V116" s="69">
        <f t="shared" si="34"/>
        <v>7240</v>
      </c>
      <c r="W116" s="71">
        <v>194</v>
      </c>
      <c r="X116" s="69">
        <f t="shared" si="35"/>
        <v>7760</v>
      </c>
    </row>
    <row r="117" spans="2:24" ht="13.9" customHeight="1" thickBot="1" x14ac:dyDescent="0.4">
      <c r="B117" s="600">
        <v>100</v>
      </c>
      <c r="C117" s="606"/>
      <c r="D117" s="607" t="s">
        <v>259</v>
      </c>
      <c r="E117" s="606"/>
      <c r="F117" s="604"/>
      <c r="G117" s="71"/>
      <c r="H117" s="69">
        <f t="shared" si="27"/>
        <v>0</v>
      </c>
      <c r="I117" s="71">
        <v>0</v>
      </c>
      <c r="J117" s="69">
        <f t="shared" si="28"/>
        <v>0</v>
      </c>
      <c r="K117" s="71"/>
      <c r="L117" s="69">
        <f t="shared" si="29"/>
        <v>0</v>
      </c>
      <c r="M117" s="71"/>
      <c r="N117" s="69">
        <f t="shared" si="30"/>
        <v>0</v>
      </c>
      <c r="O117" s="71"/>
      <c r="P117" s="69">
        <f t="shared" si="31"/>
        <v>0</v>
      </c>
      <c r="Q117" s="71"/>
      <c r="R117" s="69">
        <f t="shared" si="32"/>
        <v>0</v>
      </c>
      <c r="S117" s="71"/>
      <c r="T117" s="69">
        <f t="shared" si="33"/>
        <v>0</v>
      </c>
      <c r="U117" s="71"/>
      <c r="V117" s="69">
        <f t="shared" si="34"/>
        <v>0</v>
      </c>
      <c r="W117" s="71"/>
      <c r="X117" s="69">
        <f t="shared" si="35"/>
        <v>0</v>
      </c>
    </row>
    <row r="118" spans="2:24" ht="13.9" customHeight="1" thickBot="1" x14ac:dyDescent="0.4">
      <c r="B118" s="600">
        <v>101</v>
      </c>
      <c r="C118" s="606"/>
      <c r="D118" s="607" t="s">
        <v>260</v>
      </c>
      <c r="E118" s="600">
        <v>430</v>
      </c>
      <c r="F118" s="601" t="s">
        <v>3</v>
      </c>
      <c r="G118" s="71">
        <v>84.81</v>
      </c>
      <c r="H118" s="69">
        <f t="shared" si="27"/>
        <v>36468.300000000003</v>
      </c>
      <c r="I118" s="71">
        <v>83</v>
      </c>
      <c r="J118" s="69">
        <f t="shared" si="28"/>
        <v>35690</v>
      </c>
      <c r="K118" s="71">
        <v>50</v>
      </c>
      <c r="L118" s="69">
        <f t="shared" si="29"/>
        <v>21500</v>
      </c>
      <c r="M118" s="71">
        <v>95</v>
      </c>
      <c r="N118" s="69">
        <f t="shared" si="30"/>
        <v>40850</v>
      </c>
      <c r="O118" s="71">
        <v>200</v>
      </c>
      <c r="P118" s="69">
        <f t="shared" si="31"/>
        <v>86000</v>
      </c>
      <c r="Q118" s="71">
        <v>93</v>
      </c>
      <c r="R118" s="69">
        <f t="shared" si="32"/>
        <v>39990</v>
      </c>
      <c r="S118" s="71">
        <v>54</v>
      </c>
      <c r="T118" s="69">
        <f t="shared" si="33"/>
        <v>23220</v>
      </c>
      <c r="U118" s="71">
        <v>85</v>
      </c>
      <c r="V118" s="69">
        <f t="shared" si="34"/>
        <v>36550</v>
      </c>
      <c r="W118" s="71">
        <v>98</v>
      </c>
      <c r="X118" s="69">
        <f t="shared" si="35"/>
        <v>42140</v>
      </c>
    </row>
    <row r="119" spans="2:24" ht="13.9" customHeight="1" thickBot="1" x14ac:dyDescent="0.4">
      <c r="B119" s="600">
        <v>102</v>
      </c>
      <c r="C119" s="606"/>
      <c r="D119" s="604" t="s">
        <v>261</v>
      </c>
      <c r="E119" s="602">
        <v>9850</v>
      </c>
      <c r="F119" s="601" t="s">
        <v>3</v>
      </c>
      <c r="G119" s="71">
        <v>30.16</v>
      </c>
      <c r="H119" s="69">
        <f t="shared" si="27"/>
        <v>297076</v>
      </c>
      <c r="I119" s="71">
        <v>30</v>
      </c>
      <c r="J119" s="69">
        <f t="shared" si="28"/>
        <v>295500</v>
      </c>
      <c r="K119" s="71">
        <v>20</v>
      </c>
      <c r="L119" s="69">
        <f t="shared" si="29"/>
        <v>197000</v>
      </c>
      <c r="M119" s="71">
        <v>33</v>
      </c>
      <c r="N119" s="69">
        <f t="shared" si="30"/>
        <v>325050</v>
      </c>
      <c r="O119" s="71">
        <v>21.5</v>
      </c>
      <c r="P119" s="69">
        <f t="shared" si="31"/>
        <v>211775</v>
      </c>
      <c r="Q119" s="71">
        <v>33</v>
      </c>
      <c r="R119" s="69">
        <f t="shared" si="32"/>
        <v>325050</v>
      </c>
      <c r="S119" s="71">
        <v>32</v>
      </c>
      <c r="T119" s="69">
        <f t="shared" si="33"/>
        <v>315200</v>
      </c>
      <c r="U119" s="71">
        <v>31</v>
      </c>
      <c r="V119" s="69">
        <f t="shared" si="34"/>
        <v>305350</v>
      </c>
      <c r="W119" s="71">
        <v>39</v>
      </c>
      <c r="X119" s="69">
        <f t="shared" si="35"/>
        <v>384150</v>
      </c>
    </row>
    <row r="120" spans="2:24" ht="13.9" customHeight="1" thickBot="1" x14ac:dyDescent="0.4">
      <c r="B120" s="600">
        <v>103</v>
      </c>
      <c r="C120" s="606"/>
      <c r="D120" s="607" t="s">
        <v>262</v>
      </c>
      <c r="E120" s="600">
        <v>6</v>
      </c>
      <c r="F120" s="601" t="s">
        <v>10</v>
      </c>
      <c r="G120" s="71">
        <v>10031.17</v>
      </c>
      <c r="H120" s="69">
        <f t="shared" si="27"/>
        <v>60187.020000000004</v>
      </c>
      <c r="I120" s="71">
        <v>7750</v>
      </c>
      <c r="J120" s="69">
        <f t="shared" si="28"/>
        <v>46500</v>
      </c>
      <c r="K120" s="71">
        <v>2500</v>
      </c>
      <c r="L120" s="69">
        <f t="shared" si="29"/>
        <v>15000</v>
      </c>
      <c r="M120" s="71">
        <v>8600</v>
      </c>
      <c r="N120" s="69">
        <f t="shared" si="30"/>
        <v>51600</v>
      </c>
      <c r="O120" s="71">
        <v>10800</v>
      </c>
      <c r="P120" s="69">
        <f t="shared" si="31"/>
        <v>64800</v>
      </c>
      <c r="Q120" s="71">
        <v>8700</v>
      </c>
      <c r="R120" s="69">
        <f t="shared" si="32"/>
        <v>52200</v>
      </c>
      <c r="S120" s="71">
        <v>1280</v>
      </c>
      <c r="T120" s="69">
        <f t="shared" si="33"/>
        <v>7680</v>
      </c>
      <c r="U120" s="71">
        <v>8000</v>
      </c>
      <c r="V120" s="69">
        <f t="shared" si="34"/>
        <v>48000</v>
      </c>
      <c r="W120" s="71">
        <v>13400</v>
      </c>
      <c r="X120" s="69">
        <f t="shared" si="35"/>
        <v>80400</v>
      </c>
    </row>
    <row r="121" spans="2:24" ht="13.9" customHeight="1" thickBot="1" x14ac:dyDescent="0.4">
      <c r="B121" s="600">
        <v>104</v>
      </c>
      <c r="C121" s="606"/>
      <c r="D121" s="607" t="s">
        <v>263</v>
      </c>
      <c r="E121" s="600">
        <v>32</v>
      </c>
      <c r="F121" s="601" t="s">
        <v>10</v>
      </c>
      <c r="G121" s="71">
        <v>200.04</v>
      </c>
      <c r="H121" s="69">
        <f t="shared" si="27"/>
        <v>6401.28</v>
      </c>
      <c r="I121" s="71">
        <v>195</v>
      </c>
      <c r="J121" s="69">
        <f t="shared" si="28"/>
        <v>6240</v>
      </c>
      <c r="K121" s="71">
        <v>1000</v>
      </c>
      <c r="L121" s="69">
        <f t="shared" si="29"/>
        <v>32000</v>
      </c>
      <c r="M121" s="71">
        <v>250</v>
      </c>
      <c r="N121" s="69">
        <f t="shared" si="30"/>
        <v>8000</v>
      </c>
      <c r="O121" s="71">
        <v>350</v>
      </c>
      <c r="P121" s="69">
        <f t="shared" si="31"/>
        <v>11200</v>
      </c>
      <c r="Q121" s="71">
        <v>220</v>
      </c>
      <c r="R121" s="69">
        <f t="shared" si="32"/>
        <v>7040</v>
      </c>
      <c r="S121" s="71">
        <v>214</v>
      </c>
      <c r="T121" s="69">
        <f t="shared" si="33"/>
        <v>6848</v>
      </c>
      <c r="U121" s="71">
        <v>201</v>
      </c>
      <c r="V121" s="69">
        <f t="shared" si="34"/>
        <v>6432</v>
      </c>
      <c r="W121" s="71">
        <v>200</v>
      </c>
      <c r="X121" s="69">
        <f t="shared" si="35"/>
        <v>6400</v>
      </c>
    </row>
    <row r="122" spans="2:24" ht="13.9" customHeight="1" thickBot="1" x14ac:dyDescent="0.4">
      <c r="B122" s="600">
        <v>105</v>
      </c>
      <c r="C122" s="606"/>
      <c r="D122" s="607" t="s">
        <v>264</v>
      </c>
      <c r="E122" s="602">
        <v>1650</v>
      </c>
      <c r="F122" s="601" t="s">
        <v>3</v>
      </c>
      <c r="G122" s="71">
        <v>4.8600000000000003</v>
      </c>
      <c r="H122" s="69">
        <f t="shared" si="27"/>
        <v>8019.0000000000009</v>
      </c>
      <c r="I122" s="71">
        <v>4.75</v>
      </c>
      <c r="J122" s="69">
        <f t="shared" si="28"/>
        <v>7837.5</v>
      </c>
      <c r="K122" s="71">
        <v>10</v>
      </c>
      <c r="L122" s="69">
        <f t="shared" si="29"/>
        <v>16500</v>
      </c>
      <c r="M122" s="71">
        <v>5.75</v>
      </c>
      <c r="N122" s="69">
        <f t="shared" si="30"/>
        <v>9487.5</v>
      </c>
      <c r="O122" s="71">
        <v>5.5</v>
      </c>
      <c r="P122" s="69">
        <f t="shared" si="31"/>
        <v>9075</v>
      </c>
      <c r="Q122" s="71">
        <v>6</v>
      </c>
      <c r="R122" s="69">
        <f t="shared" si="32"/>
        <v>9900</v>
      </c>
      <c r="S122" s="71">
        <v>11</v>
      </c>
      <c r="T122" s="69">
        <f t="shared" si="33"/>
        <v>18150</v>
      </c>
      <c r="U122" s="71">
        <v>5</v>
      </c>
      <c r="V122" s="69">
        <f t="shared" si="34"/>
        <v>8250</v>
      </c>
      <c r="W122" s="71">
        <v>12.6</v>
      </c>
      <c r="X122" s="69">
        <f t="shared" si="35"/>
        <v>20790</v>
      </c>
    </row>
    <row r="123" spans="2:24" ht="13.9" customHeight="1" thickBot="1" x14ac:dyDescent="0.4">
      <c r="B123" s="600">
        <v>106</v>
      </c>
      <c r="C123" s="606"/>
      <c r="D123" s="607" t="s">
        <v>265</v>
      </c>
      <c r="E123" s="602">
        <v>2560</v>
      </c>
      <c r="F123" s="601" t="s">
        <v>3</v>
      </c>
      <c r="G123" s="71">
        <v>5.62</v>
      </c>
      <c r="H123" s="69">
        <f t="shared" si="27"/>
        <v>14387.2</v>
      </c>
      <c r="I123" s="71">
        <v>5.5</v>
      </c>
      <c r="J123" s="69">
        <f t="shared" si="28"/>
        <v>14080</v>
      </c>
      <c r="K123" s="71">
        <v>20</v>
      </c>
      <c r="L123" s="69">
        <f t="shared" si="29"/>
        <v>51200</v>
      </c>
      <c r="M123" s="71">
        <v>6.5</v>
      </c>
      <c r="N123" s="69">
        <f t="shared" si="30"/>
        <v>16640</v>
      </c>
      <c r="O123" s="71">
        <v>5.5</v>
      </c>
      <c r="P123" s="69">
        <f t="shared" si="31"/>
        <v>14080</v>
      </c>
      <c r="Q123" s="71">
        <v>6.2</v>
      </c>
      <c r="R123" s="69">
        <f t="shared" si="32"/>
        <v>15872</v>
      </c>
      <c r="S123" s="71">
        <v>11</v>
      </c>
      <c r="T123" s="69">
        <f t="shared" si="33"/>
        <v>28160</v>
      </c>
      <c r="U123" s="71">
        <v>7</v>
      </c>
      <c r="V123" s="69">
        <f t="shared" si="34"/>
        <v>17920</v>
      </c>
      <c r="W123" s="71">
        <v>12.9</v>
      </c>
      <c r="X123" s="69">
        <f t="shared" si="35"/>
        <v>33024</v>
      </c>
    </row>
    <row r="124" spans="2:24" ht="13.9" customHeight="1" thickBot="1" x14ac:dyDescent="0.4">
      <c r="B124" s="600">
        <v>107</v>
      </c>
      <c r="C124" s="606"/>
      <c r="D124" s="607" t="s">
        <v>266</v>
      </c>
      <c r="E124" s="600">
        <v>2</v>
      </c>
      <c r="F124" s="601" t="s">
        <v>10</v>
      </c>
      <c r="G124" s="71">
        <v>683.68</v>
      </c>
      <c r="H124" s="69">
        <f t="shared" si="27"/>
        <v>1367.36</v>
      </c>
      <c r="I124" s="71">
        <v>665</v>
      </c>
      <c r="J124" s="69">
        <f t="shared" si="28"/>
        <v>1330</v>
      </c>
      <c r="K124" s="71">
        <v>1000</v>
      </c>
      <c r="L124" s="69">
        <f t="shared" si="29"/>
        <v>2000</v>
      </c>
      <c r="M124" s="71">
        <v>750</v>
      </c>
      <c r="N124" s="69">
        <f t="shared" si="30"/>
        <v>1500</v>
      </c>
      <c r="O124" s="71">
        <v>750</v>
      </c>
      <c r="P124" s="69">
        <f t="shared" si="31"/>
        <v>1500</v>
      </c>
      <c r="Q124" s="71">
        <v>800</v>
      </c>
      <c r="R124" s="69">
        <f t="shared" si="32"/>
        <v>1600</v>
      </c>
      <c r="S124" s="71">
        <v>1070</v>
      </c>
      <c r="T124" s="69">
        <f t="shared" si="33"/>
        <v>2140</v>
      </c>
      <c r="U124" s="71">
        <v>690</v>
      </c>
      <c r="V124" s="69">
        <f t="shared" si="34"/>
        <v>1380</v>
      </c>
      <c r="W124" s="71">
        <v>690</v>
      </c>
      <c r="X124" s="69">
        <f t="shared" si="35"/>
        <v>1380</v>
      </c>
    </row>
    <row r="125" spans="2:24" ht="13.9" customHeight="1" thickBot="1" x14ac:dyDescent="0.4">
      <c r="B125" s="600">
        <v>108</v>
      </c>
      <c r="C125" s="606"/>
      <c r="D125" s="607" t="s">
        <v>267</v>
      </c>
      <c r="E125" s="600">
        <v>740</v>
      </c>
      <c r="F125" s="601" t="s">
        <v>3</v>
      </c>
      <c r="G125" s="71">
        <v>14.16</v>
      </c>
      <c r="H125" s="69">
        <f t="shared" si="27"/>
        <v>10478.4</v>
      </c>
      <c r="I125" s="71">
        <v>13.75</v>
      </c>
      <c r="J125" s="69">
        <f t="shared" si="28"/>
        <v>10175</v>
      </c>
      <c r="K125" s="71">
        <v>50</v>
      </c>
      <c r="L125" s="69">
        <f t="shared" si="29"/>
        <v>37000</v>
      </c>
      <c r="M125" s="71">
        <v>16</v>
      </c>
      <c r="N125" s="69">
        <f t="shared" si="30"/>
        <v>11840</v>
      </c>
      <c r="O125" s="71">
        <v>28</v>
      </c>
      <c r="P125" s="69">
        <f t="shared" si="31"/>
        <v>20720</v>
      </c>
      <c r="Q125" s="71">
        <v>16</v>
      </c>
      <c r="R125" s="69">
        <f t="shared" si="32"/>
        <v>11840</v>
      </c>
      <c r="S125" s="71">
        <v>32</v>
      </c>
      <c r="T125" s="69">
        <f t="shared" si="33"/>
        <v>23680</v>
      </c>
      <c r="U125" s="71">
        <v>16.5</v>
      </c>
      <c r="V125" s="69">
        <f t="shared" si="34"/>
        <v>12210</v>
      </c>
      <c r="W125" s="71">
        <v>20.6</v>
      </c>
      <c r="X125" s="69">
        <f t="shared" si="35"/>
        <v>15244.000000000002</v>
      </c>
    </row>
    <row r="126" spans="2:24" ht="13.9" customHeight="1" thickBot="1" x14ac:dyDescent="0.4">
      <c r="B126" s="600">
        <v>109</v>
      </c>
      <c r="C126" s="606"/>
      <c r="D126" s="607" t="s">
        <v>268</v>
      </c>
      <c r="E126" s="600">
        <v>280</v>
      </c>
      <c r="F126" s="601" t="s">
        <v>3</v>
      </c>
      <c r="G126" s="71">
        <v>12.4</v>
      </c>
      <c r="H126" s="69">
        <f t="shared" si="27"/>
        <v>3472</v>
      </c>
      <c r="I126" s="71">
        <v>12.15</v>
      </c>
      <c r="J126" s="69">
        <f t="shared" si="28"/>
        <v>3402</v>
      </c>
      <c r="K126" s="71">
        <v>50</v>
      </c>
      <c r="L126" s="69">
        <f t="shared" si="29"/>
        <v>14000</v>
      </c>
      <c r="M126" s="71">
        <v>15</v>
      </c>
      <c r="N126" s="69">
        <f t="shared" si="30"/>
        <v>4200</v>
      </c>
      <c r="O126" s="71">
        <v>20</v>
      </c>
      <c r="P126" s="69">
        <f t="shared" si="31"/>
        <v>5600</v>
      </c>
      <c r="Q126" s="71">
        <v>14</v>
      </c>
      <c r="R126" s="69">
        <f t="shared" si="32"/>
        <v>3920</v>
      </c>
      <c r="S126" s="71">
        <v>32</v>
      </c>
      <c r="T126" s="69">
        <f t="shared" si="33"/>
        <v>8960</v>
      </c>
      <c r="U126" s="71">
        <v>14.5</v>
      </c>
      <c r="V126" s="69">
        <f t="shared" si="34"/>
        <v>4060</v>
      </c>
      <c r="W126" s="71">
        <v>18.7</v>
      </c>
      <c r="X126" s="69">
        <f t="shared" si="35"/>
        <v>5236</v>
      </c>
    </row>
    <row r="127" spans="2:24" ht="13.9" customHeight="1" thickBot="1" x14ac:dyDescent="0.4">
      <c r="B127" s="600">
        <v>110</v>
      </c>
      <c r="C127" s="606"/>
      <c r="D127" s="607" t="s">
        <v>269</v>
      </c>
      <c r="E127" s="600">
        <v>8</v>
      </c>
      <c r="F127" s="601" t="s">
        <v>10</v>
      </c>
      <c r="G127" s="71">
        <v>1027.5</v>
      </c>
      <c r="H127" s="69">
        <f t="shared" si="27"/>
        <v>8220</v>
      </c>
      <c r="I127" s="71">
        <v>998</v>
      </c>
      <c r="J127" s="69">
        <f t="shared" si="28"/>
        <v>7984</v>
      </c>
      <c r="K127" s="71">
        <v>5000</v>
      </c>
      <c r="L127" s="69">
        <f t="shared" si="29"/>
        <v>40000</v>
      </c>
      <c r="M127" s="71">
        <v>1200</v>
      </c>
      <c r="N127" s="69">
        <f t="shared" si="30"/>
        <v>9600</v>
      </c>
      <c r="O127" s="71">
        <v>7500</v>
      </c>
      <c r="P127" s="69">
        <f t="shared" si="31"/>
        <v>60000</v>
      </c>
      <c r="Q127" s="71">
        <v>1200</v>
      </c>
      <c r="R127" s="69">
        <f t="shared" si="32"/>
        <v>9600</v>
      </c>
      <c r="S127" s="71">
        <v>4280</v>
      </c>
      <c r="T127" s="69">
        <f t="shared" si="33"/>
        <v>34240</v>
      </c>
      <c r="U127" s="71">
        <v>1100</v>
      </c>
      <c r="V127" s="69">
        <f t="shared" si="34"/>
        <v>8800</v>
      </c>
      <c r="W127" s="71">
        <v>1030</v>
      </c>
      <c r="X127" s="69">
        <f t="shared" si="35"/>
        <v>8240</v>
      </c>
    </row>
    <row r="128" spans="2:24" ht="13.9" customHeight="1" thickBot="1" x14ac:dyDescent="0.4">
      <c r="B128" s="600">
        <v>111</v>
      </c>
      <c r="C128" s="606"/>
      <c r="D128" s="607" t="s">
        <v>270</v>
      </c>
      <c r="E128" s="600">
        <v>5</v>
      </c>
      <c r="F128" s="601" t="s">
        <v>10</v>
      </c>
      <c r="G128" s="74">
        <v>3075.03</v>
      </c>
      <c r="H128" s="69">
        <f t="shared" si="27"/>
        <v>15375.150000000001</v>
      </c>
      <c r="I128" s="74">
        <v>2985</v>
      </c>
      <c r="J128" s="69">
        <f t="shared" si="28"/>
        <v>14925</v>
      </c>
      <c r="K128" s="74">
        <v>2000</v>
      </c>
      <c r="L128" s="69">
        <f t="shared" si="29"/>
        <v>10000</v>
      </c>
      <c r="M128" s="74">
        <v>3500</v>
      </c>
      <c r="N128" s="69">
        <f t="shared" si="30"/>
        <v>17500</v>
      </c>
      <c r="O128" s="71">
        <v>3800</v>
      </c>
      <c r="P128" s="69">
        <f t="shared" si="31"/>
        <v>19000</v>
      </c>
      <c r="Q128" s="71">
        <v>3400</v>
      </c>
      <c r="R128" s="69">
        <f t="shared" si="32"/>
        <v>17000</v>
      </c>
      <c r="S128" s="71">
        <v>107</v>
      </c>
      <c r="T128" s="69">
        <f t="shared" si="33"/>
        <v>535</v>
      </c>
      <c r="U128" s="71">
        <v>3500</v>
      </c>
      <c r="V128" s="69">
        <f t="shared" si="34"/>
        <v>17500</v>
      </c>
      <c r="W128" s="71">
        <v>3100</v>
      </c>
      <c r="X128" s="69">
        <f t="shared" si="35"/>
        <v>15500</v>
      </c>
    </row>
    <row r="129" spans="2:24" ht="13.9" customHeight="1" thickBot="1" x14ac:dyDescent="0.4">
      <c r="B129" s="600">
        <v>112</v>
      </c>
      <c r="C129" s="606"/>
      <c r="D129" s="604" t="s">
        <v>271</v>
      </c>
      <c r="E129" s="600">
        <v>2640</v>
      </c>
      <c r="F129" s="601" t="s">
        <v>3</v>
      </c>
      <c r="G129" s="71">
        <v>5.38</v>
      </c>
      <c r="H129" s="69">
        <f t="shared" si="27"/>
        <v>14203.199999999999</v>
      </c>
      <c r="I129" s="71">
        <v>5.25</v>
      </c>
      <c r="J129" s="69">
        <f t="shared" si="28"/>
        <v>13860</v>
      </c>
      <c r="K129" s="71">
        <v>50</v>
      </c>
      <c r="L129" s="69">
        <f t="shared" si="29"/>
        <v>132000</v>
      </c>
      <c r="M129" s="71">
        <v>6</v>
      </c>
      <c r="N129" s="69">
        <f t="shared" si="30"/>
        <v>15840</v>
      </c>
      <c r="O129" s="71">
        <v>12.5</v>
      </c>
      <c r="P129" s="69">
        <f t="shared" si="31"/>
        <v>33000</v>
      </c>
      <c r="Q129" s="71">
        <v>6</v>
      </c>
      <c r="R129" s="69">
        <f t="shared" si="32"/>
        <v>15840</v>
      </c>
      <c r="S129" s="71">
        <v>8</v>
      </c>
      <c r="T129" s="69">
        <f t="shared" si="33"/>
        <v>21120</v>
      </c>
      <c r="U129" s="71">
        <v>6</v>
      </c>
      <c r="V129" s="69">
        <f t="shared" si="34"/>
        <v>15840</v>
      </c>
      <c r="W129" s="71">
        <v>16.600000000000001</v>
      </c>
      <c r="X129" s="69">
        <f t="shared" si="35"/>
        <v>43824.000000000007</v>
      </c>
    </row>
    <row r="130" spans="2:24" ht="13.9" customHeight="1" thickBot="1" x14ac:dyDescent="0.4">
      <c r="B130" s="600">
        <v>113</v>
      </c>
      <c r="C130" s="606"/>
      <c r="D130" s="607" t="s">
        <v>272</v>
      </c>
      <c r="E130" s="600">
        <v>24</v>
      </c>
      <c r="F130" s="601" t="s">
        <v>10</v>
      </c>
      <c r="G130" s="71">
        <v>529.1</v>
      </c>
      <c r="H130" s="69">
        <f t="shared" si="27"/>
        <v>12698.400000000001</v>
      </c>
      <c r="I130" s="71">
        <v>515</v>
      </c>
      <c r="J130" s="69">
        <f t="shared" si="28"/>
        <v>12360</v>
      </c>
      <c r="K130" s="71">
        <v>500</v>
      </c>
      <c r="L130" s="69">
        <f t="shared" si="29"/>
        <v>12000</v>
      </c>
      <c r="M130" s="71">
        <v>585</v>
      </c>
      <c r="N130" s="69">
        <f t="shared" si="30"/>
        <v>14040</v>
      </c>
      <c r="O130" s="71">
        <v>800</v>
      </c>
      <c r="P130" s="69">
        <f t="shared" si="31"/>
        <v>19200</v>
      </c>
      <c r="Q130" s="71">
        <v>600</v>
      </c>
      <c r="R130" s="69">
        <f t="shared" si="32"/>
        <v>14400</v>
      </c>
      <c r="S130" s="71">
        <v>77</v>
      </c>
      <c r="T130" s="69">
        <f t="shared" si="33"/>
        <v>1848</v>
      </c>
      <c r="U130" s="71">
        <v>550</v>
      </c>
      <c r="V130" s="69">
        <f t="shared" si="34"/>
        <v>13200</v>
      </c>
      <c r="W130" s="71">
        <v>530</v>
      </c>
      <c r="X130" s="69">
        <f t="shared" si="35"/>
        <v>12720</v>
      </c>
    </row>
    <row r="131" spans="2:24" ht="13.9" customHeight="1" thickBot="1" x14ac:dyDescent="0.4">
      <c r="B131" s="600">
        <v>114</v>
      </c>
      <c r="C131" s="606"/>
      <c r="D131" s="607" t="s">
        <v>273</v>
      </c>
      <c r="E131" s="600">
        <v>875</v>
      </c>
      <c r="F131" s="601" t="s">
        <v>3</v>
      </c>
      <c r="G131" s="71">
        <v>15.92</v>
      </c>
      <c r="H131" s="69">
        <f t="shared" si="27"/>
        <v>13930</v>
      </c>
      <c r="I131" s="71">
        <v>15.5</v>
      </c>
      <c r="J131" s="69">
        <f t="shared" si="28"/>
        <v>13562.5</v>
      </c>
      <c r="K131" s="71">
        <v>100</v>
      </c>
      <c r="L131" s="69">
        <f t="shared" si="29"/>
        <v>87500</v>
      </c>
      <c r="M131" s="71">
        <v>19</v>
      </c>
      <c r="N131" s="69">
        <f t="shared" si="30"/>
        <v>16625</v>
      </c>
      <c r="O131" s="71">
        <v>22.75</v>
      </c>
      <c r="P131" s="69">
        <f t="shared" si="31"/>
        <v>19906.25</v>
      </c>
      <c r="Q131" s="71">
        <v>18</v>
      </c>
      <c r="R131" s="69">
        <f t="shared" si="32"/>
        <v>15750</v>
      </c>
      <c r="S131" s="71">
        <v>11</v>
      </c>
      <c r="T131" s="69">
        <f t="shared" si="33"/>
        <v>9625</v>
      </c>
      <c r="U131" s="71">
        <v>18</v>
      </c>
      <c r="V131" s="69">
        <f t="shared" si="34"/>
        <v>15750</v>
      </c>
      <c r="W131" s="71">
        <v>23</v>
      </c>
      <c r="X131" s="69">
        <f t="shared" si="35"/>
        <v>20125</v>
      </c>
    </row>
    <row r="132" spans="2:24" ht="13.9" customHeight="1" thickBot="1" x14ac:dyDescent="0.4">
      <c r="B132" s="600">
        <v>115</v>
      </c>
      <c r="C132" s="606"/>
      <c r="D132" s="607" t="s">
        <v>274</v>
      </c>
      <c r="E132" s="600">
        <v>5</v>
      </c>
      <c r="F132" s="601" t="s">
        <v>10</v>
      </c>
      <c r="G132" s="71">
        <v>1078.95</v>
      </c>
      <c r="H132" s="69">
        <f t="shared" si="27"/>
        <v>5394.75</v>
      </c>
      <c r="I132" s="71">
        <v>1050</v>
      </c>
      <c r="J132" s="69">
        <f t="shared" si="28"/>
        <v>5250</v>
      </c>
      <c r="K132" s="71">
        <v>500</v>
      </c>
      <c r="L132" s="69">
        <f t="shared" si="29"/>
        <v>2500</v>
      </c>
      <c r="M132" s="71">
        <v>1250</v>
      </c>
      <c r="N132" s="69">
        <f t="shared" si="30"/>
        <v>6250</v>
      </c>
      <c r="O132" s="71">
        <v>4500</v>
      </c>
      <c r="P132" s="69">
        <f t="shared" si="31"/>
        <v>22500</v>
      </c>
      <c r="Q132" s="71">
        <v>1200</v>
      </c>
      <c r="R132" s="69">
        <f t="shared" si="32"/>
        <v>6000</v>
      </c>
      <c r="S132" s="71">
        <v>54</v>
      </c>
      <c r="T132" s="69">
        <f t="shared" si="33"/>
        <v>270</v>
      </c>
      <c r="U132" s="71">
        <v>1200</v>
      </c>
      <c r="V132" s="69">
        <f t="shared" si="34"/>
        <v>6000</v>
      </c>
      <c r="W132" s="71">
        <v>1080</v>
      </c>
      <c r="X132" s="69">
        <f t="shared" si="35"/>
        <v>5400</v>
      </c>
    </row>
    <row r="133" spans="2:24" ht="13.9" customHeight="1" thickBot="1" x14ac:dyDescent="0.4">
      <c r="B133" s="600">
        <v>116</v>
      </c>
      <c r="C133" s="606"/>
      <c r="D133" s="607" t="s">
        <v>275</v>
      </c>
      <c r="E133" s="600">
        <v>1</v>
      </c>
      <c r="F133" s="601" t="s">
        <v>100</v>
      </c>
      <c r="G133" s="71">
        <v>10640.49</v>
      </c>
      <c r="H133" s="69">
        <f t="shared" si="27"/>
        <v>10640.49</v>
      </c>
      <c r="I133" s="71">
        <v>10350</v>
      </c>
      <c r="J133" s="69">
        <f t="shared" si="28"/>
        <v>10350</v>
      </c>
      <c r="K133" s="71">
        <v>16800</v>
      </c>
      <c r="L133" s="69">
        <f t="shared" si="29"/>
        <v>16800</v>
      </c>
      <c r="M133" s="71">
        <v>12000</v>
      </c>
      <c r="N133" s="69">
        <f t="shared" si="30"/>
        <v>12000</v>
      </c>
      <c r="O133" s="71">
        <v>11000</v>
      </c>
      <c r="P133" s="69">
        <f t="shared" si="31"/>
        <v>11000</v>
      </c>
      <c r="Q133" s="71">
        <v>11600</v>
      </c>
      <c r="R133" s="69">
        <f t="shared" si="32"/>
        <v>11600</v>
      </c>
      <c r="S133" s="71">
        <v>8325</v>
      </c>
      <c r="T133" s="69">
        <f t="shared" si="33"/>
        <v>8325</v>
      </c>
      <c r="U133" s="71">
        <v>12000</v>
      </c>
      <c r="V133" s="69">
        <f t="shared" si="34"/>
        <v>12000</v>
      </c>
      <c r="W133" s="71">
        <v>11000</v>
      </c>
      <c r="X133" s="69">
        <f t="shared" si="35"/>
        <v>11000</v>
      </c>
    </row>
    <row r="134" spans="2:24" ht="13.9" customHeight="1" thickBot="1" x14ac:dyDescent="0.4">
      <c r="B134" s="606"/>
      <c r="C134" s="606"/>
      <c r="D134" s="604"/>
      <c r="E134" s="606"/>
      <c r="F134" s="604"/>
      <c r="G134" s="71"/>
      <c r="H134" s="69">
        <f t="shared" si="27"/>
        <v>0</v>
      </c>
      <c r="I134" s="71"/>
      <c r="J134" s="69">
        <f t="shared" si="28"/>
        <v>0</v>
      </c>
      <c r="K134" s="71"/>
      <c r="L134" s="69">
        <f t="shared" si="29"/>
        <v>0</v>
      </c>
      <c r="M134" s="71"/>
      <c r="N134" s="69">
        <f t="shared" si="30"/>
        <v>0</v>
      </c>
      <c r="O134" s="71"/>
      <c r="P134" s="69">
        <f t="shared" si="31"/>
        <v>0</v>
      </c>
      <c r="Q134" s="71"/>
      <c r="R134" s="69">
        <f t="shared" si="32"/>
        <v>0</v>
      </c>
      <c r="S134" s="71"/>
      <c r="T134" s="69">
        <f t="shared" si="33"/>
        <v>0</v>
      </c>
      <c r="U134" s="71"/>
      <c r="V134" s="69">
        <f t="shared" si="34"/>
        <v>0</v>
      </c>
      <c r="W134" s="71"/>
      <c r="X134" s="69">
        <f t="shared" si="35"/>
        <v>0</v>
      </c>
    </row>
    <row r="135" spans="2:24" ht="13.9" customHeight="1" thickBot="1" x14ac:dyDescent="0.4">
      <c r="B135" s="606"/>
      <c r="C135" s="606"/>
      <c r="D135" s="605" t="s">
        <v>276</v>
      </c>
      <c r="E135" s="606"/>
      <c r="F135" s="604"/>
      <c r="G135" s="71"/>
      <c r="H135" s="69">
        <f t="shared" si="27"/>
        <v>0</v>
      </c>
      <c r="I135" s="71"/>
      <c r="J135" s="69">
        <f t="shared" si="28"/>
        <v>0</v>
      </c>
      <c r="K135" s="71"/>
      <c r="L135" s="69">
        <f t="shared" si="29"/>
        <v>0</v>
      </c>
      <c r="M135" s="71"/>
      <c r="N135" s="69">
        <f t="shared" si="30"/>
        <v>0</v>
      </c>
      <c r="O135" s="71"/>
      <c r="P135" s="69">
        <f t="shared" si="31"/>
        <v>0</v>
      </c>
      <c r="Q135" s="71"/>
      <c r="R135" s="69">
        <f t="shared" si="32"/>
        <v>0</v>
      </c>
      <c r="S135" s="71"/>
      <c r="T135" s="69">
        <f t="shared" si="33"/>
        <v>0</v>
      </c>
      <c r="U135" s="71"/>
      <c r="V135" s="69">
        <f t="shared" si="34"/>
        <v>0</v>
      </c>
      <c r="W135" s="71"/>
      <c r="X135" s="69">
        <f t="shared" si="35"/>
        <v>0</v>
      </c>
    </row>
    <row r="136" spans="2:24" ht="13.9" customHeight="1" thickBot="1" x14ac:dyDescent="0.4">
      <c r="B136" s="600">
        <v>117</v>
      </c>
      <c r="C136" s="606"/>
      <c r="D136" s="607" t="s">
        <v>277</v>
      </c>
      <c r="E136" s="600">
        <v>1</v>
      </c>
      <c r="F136" s="601" t="s">
        <v>10</v>
      </c>
      <c r="G136" s="71">
        <v>4597.8599999999997</v>
      </c>
      <c r="H136" s="69">
        <f t="shared" si="27"/>
        <v>4597.8599999999997</v>
      </c>
      <c r="I136" s="71">
        <v>4475</v>
      </c>
      <c r="J136" s="69">
        <f t="shared" si="28"/>
        <v>4475</v>
      </c>
      <c r="K136" s="71">
        <v>25000</v>
      </c>
      <c r="L136" s="69">
        <f t="shared" si="29"/>
        <v>25000</v>
      </c>
      <c r="M136" s="71">
        <v>5200</v>
      </c>
      <c r="N136" s="69">
        <f t="shared" si="30"/>
        <v>5200</v>
      </c>
      <c r="O136" s="71">
        <v>11000</v>
      </c>
      <c r="P136" s="69">
        <f t="shared" si="31"/>
        <v>11000</v>
      </c>
      <c r="Q136" s="71">
        <v>5000</v>
      </c>
      <c r="R136" s="69">
        <f t="shared" si="32"/>
        <v>5000</v>
      </c>
      <c r="S136" s="71">
        <v>5350</v>
      </c>
      <c r="T136" s="69">
        <f t="shared" si="33"/>
        <v>5350</v>
      </c>
      <c r="U136" s="71">
        <v>5000</v>
      </c>
      <c r="V136" s="69">
        <f t="shared" si="34"/>
        <v>5000</v>
      </c>
      <c r="W136" s="71">
        <v>4600</v>
      </c>
      <c r="X136" s="69">
        <f t="shared" si="35"/>
        <v>4600</v>
      </c>
    </row>
    <row r="137" spans="2:24" ht="13.9" customHeight="1" thickBot="1" x14ac:dyDescent="0.4">
      <c r="B137" s="600">
        <v>118</v>
      </c>
      <c r="C137" s="606"/>
      <c r="D137" s="607" t="s">
        <v>278</v>
      </c>
      <c r="E137" s="600">
        <v>2</v>
      </c>
      <c r="F137" s="601" t="s">
        <v>10</v>
      </c>
      <c r="G137" s="71">
        <v>3052.91</v>
      </c>
      <c r="H137" s="69">
        <f t="shared" ref="H137:H168" si="36">E137*G137</f>
        <v>6105.82</v>
      </c>
      <c r="I137" s="71">
        <v>3000</v>
      </c>
      <c r="J137" s="69">
        <f t="shared" ref="J137:J168" si="37">E137*I137</f>
        <v>6000</v>
      </c>
      <c r="K137" s="71">
        <v>12500</v>
      </c>
      <c r="L137" s="69">
        <f t="shared" ref="L137:L168" si="38">E137*K137</f>
        <v>25000</v>
      </c>
      <c r="M137" s="71">
        <v>3500</v>
      </c>
      <c r="N137" s="69">
        <f t="shared" ref="N137:N168" si="39">E137*M137</f>
        <v>7000</v>
      </c>
      <c r="O137" s="71">
        <v>5000</v>
      </c>
      <c r="P137" s="69">
        <f t="shared" ref="P137:P168" si="40">E137*O137</f>
        <v>10000</v>
      </c>
      <c r="Q137" s="71">
        <v>3400</v>
      </c>
      <c r="R137" s="69">
        <f t="shared" ref="R137:R168" si="41">E137*Q137</f>
        <v>6800</v>
      </c>
      <c r="S137" s="71">
        <v>2140</v>
      </c>
      <c r="T137" s="69">
        <f t="shared" ref="T137:T168" si="42">E137*S137</f>
        <v>4280</v>
      </c>
      <c r="U137" s="71">
        <v>3500</v>
      </c>
      <c r="V137" s="69">
        <f t="shared" ref="V137:V168" si="43">E137*U137</f>
        <v>7000</v>
      </c>
      <c r="W137" s="71">
        <v>3060</v>
      </c>
      <c r="X137" s="69">
        <f t="shared" ref="X137:X168" si="44">E137*W137</f>
        <v>6120</v>
      </c>
    </row>
    <row r="138" spans="2:24" ht="13.9" customHeight="1" thickBot="1" x14ac:dyDescent="0.4">
      <c r="B138" s="600">
        <v>119</v>
      </c>
      <c r="C138" s="606"/>
      <c r="D138" s="607" t="s">
        <v>279</v>
      </c>
      <c r="E138" s="600">
        <v>20</v>
      </c>
      <c r="F138" s="601" t="s">
        <v>3</v>
      </c>
      <c r="G138" s="71">
        <v>110.16</v>
      </c>
      <c r="H138" s="69">
        <f t="shared" si="36"/>
        <v>2203.1999999999998</v>
      </c>
      <c r="I138" s="71">
        <v>110</v>
      </c>
      <c r="J138" s="69">
        <f t="shared" si="37"/>
        <v>2200</v>
      </c>
      <c r="K138" s="71">
        <v>150</v>
      </c>
      <c r="L138" s="69">
        <f t="shared" si="38"/>
        <v>3000</v>
      </c>
      <c r="M138" s="71">
        <v>125</v>
      </c>
      <c r="N138" s="69">
        <f t="shared" si="39"/>
        <v>2500</v>
      </c>
      <c r="O138" s="71">
        <v>155</v>
      </c>
      <c r="P138" s="69">
        <f t="shared" si="40"/>
        <v>3100</v>
      </c>
      <c r="Q138" s="71">
        <v>125</v>
      </c>
      <c r="R138" s="69">
        <f t="shared" si="41"/>
        <v>2500</v>
      </c>
      <c r="S138" s="71">
        <v>54</v>
      </c>
      <c r="T138" s="69">
        <f t="shared" si="42"/>
        <v>1080</v>
      </c>
      <c r="U138" s="71">
        <v>120</v>
      </c>
      <c r="V138" s="69">
        <f t="shared" si="43"/>
        <v>2400</v>
      </c>
      <c r="W138" s="71">
        <v>118</v>
      </c>
      <c r="X138" s="69">
        <f t="shared" si="44"/>
        <v>2360</v>
      </c>
    </row>
    <row r="139" spans="2:24" ht="13.9" customHeight="1" thickBot="1" x14ac:dyDescent="0.4">
      <c r="B139" s="600">
        <v>120</v>
      </c>
      <c r="C139" s="606"/>
      <c r="D139" s="607" t="s">
        <v>280</v>
      </c>
      <c r="E139" s="600">
        <v>410</v>
      </c>
      <c r="F139" s="601" t="s">
        <v>3</v>
      </c>
      <c r="G139" s="71">
        <v>36.69</v>
      </c>
      <c r="H139" s="69">
        <f t="shared" si="36"/>
        <v>15042.9</v>
      </c>
      <c r="I139" s="71">
        <v>35.75</v>
      </c>
      <c r="J139" s="69">
        <f t="shared" si="37"/>
        <v>14657.5</v>
      </c>
      <c r="K139" s="71">
        <v>50</v>
      </c>
      <c r="L139" s="69">
        <f t="shared" si="38"/>
        <v>20500</v>
      </c>
      <c r="M139" s="71">
        <v>42</v>
      </c>
      <c r="N139" s="69">
        <f t="shared" si="39"/>
        <v>17220</v>
      </c>
      <c r="O139" s="71">
        <v>50</v>
      </c>
      <c r="P139" s="69">
        <f t="shared" si="40"/>
        <v>20500</v>
      </c>
      <c r="Q139" s="71">
        <v>40</v>
      </c>
      <c r="R139" s="69">
        <f t="shared" si="41"/>
        <v>16400</v>
      </c>
      <c r="S139" s="71">
        <v>32</v>
      </c>
      <c r="T139" s="69">
        <f t="shared" si="42"/>
        <v>13120</v>
      </c>
      <c r="U139" s="71">
        <v>40</v>
      </c>
      <c r="V139" s="69">
        <f t="shared" si="43"/>
        <v>16400</v>
      </c>
      <c r="W139" s="71">
        <v>45</v>
      </c>
      <c r="X139" s="69">
        <f t="shared" si="44"/>
        <v>18450</v>
      </c>
    </row>
    <row r="140" spans="2:24" ht="13.9" customHeight="1" thickBot="1" x14ac:dyDescent="0.4">
      <c r="B140" s="600">
        <v>121</v>
      </c>
      <c r="C140" s="606"/>
      <c r="D140" s="607" t="s">
        <v>255</v>
      </c>
      <c r="E140" s="600">
        <v>1</v>
      </c>
      <c r="F140" s="601" t="s">
        <v>10</v>
      </c>
      <c r="G140" s="71">
        <v>2972.04</v>
      </c>
      <c r="H140" s="69">
        <f t="shared" si="36"/>
        <v>2972.04</v>
      </c>
      <c r="I140" s="71">
        <v>2900</v>
      </c>
      <c r="J140" s="69">
        <f t="shared" si="37"/>
        <v>2900</v>
      </c>
      <c r="K140" s="71">
        <v>3000</v>
      </c>
      <c r="L140" s="69">
        <f t="shared" si="38"/>
        <v>3000</v>
      </c>
      <c r="M140" s="71">
        <v>3500</v>
      </c>
      <c r="N140" s="69">
        <f t="shared" si="39"/>
        <v>3500</v>
      </c>
      <c r="O140" s="71">
        <v>9500</v>
      </c>
      <c r="P140" s="69">
        <f t="shared" si="40"/>
        <v>9500</v>
      </c>
      <c r="Q140" s="71">
        <v>3300</v>
      </c>
      <c r="R140" s="69">
        <f t="shared" si="41"/>
        <v>3300</v>
      </c>
      <c r="S140" s="71">
        <v>4280</v>
      </c>
      <c r="T140" s="69">
        <f t="shared" si="42"/>
        <v>4280</v>
      </c>
      <c r="U140" s="71">
        <v>3400</v>
      </c>
      <c r="V140" s="69">
        <f t="shared" si="43"/>
        <v>3400</v>
      </c>
      <c r="W140" s="71">
        <v>7050</v>
      </c>
      <c r="X140" s="69">
        <f t="shared" si="44"/>
        <v>7050</v>
      </c>
    </row>
    <row r="141" spans="2:24" ht="13.9" customHeight="1" thickBot="1" x14ac:dyDescent="0.4">
      <c r="B141" s="600">
        <v>122</v>
      </c>
      <c r="C141" s="606"/>
      <c r="D141" s="607" t="s">
        <v>257</v>
      </c>
      <c r="E141" s="600">
        <v>30</v>
      </c>
      <c r="F141" s="601" t="s">
        <v>3</v>
      </c>
      <c r="G141" s="71">
        <v>27.76</v>
      </c>
      <c r="H141" s="69">
        <f t="shared" si="36"/>
        <v>832.80000000000007</v>
      </c>
      <c r="I141" s="71">
        <v>27</v>
      </c>
      <c r="J141" s="69">
        <f t="shared" si="37"/>
        <v>810</v>
      </c>
      <c r="K141" s="71">
        <v>50</v>
      </c>
      <c r="L141" s="69">
        <f t="shared" si="38"/>
        <v>1500</v>
      </c>
      <c r="M141" s="71">
        <v>33</v>
      </c>
      <c r="N141" s="69">
        <f t="shared" si="39"/>
        <v>990</v>
      </c>
      <c r="O141" s="71">
        <v>310</v>
      </c>
      <c r="P141" s="69">
        <f t="shared" si="40"/>
        <v>9300</v>
      </c>
      <c r="Q141" s="71">
        <v>35</v>
      </c>
      <c r="R141" s="69">
        <f t="shared" si="41"/>
        <v>1050</v>
      </c>
      <c r="S141" s="71">
        <v>43</v>
      </c>
      <c r="T141" s="69">
        <f t="shared" si="42"/>
        <v>1290</v>
      </c>
      <c r="U141" s="71">
        <v>30</v>
      </c>
      <c r="V141" s="69">
        <f t="shared" si="43"/>
        <v>900</v>
      </c>
      <c r="W141" s="71">
        <v>40</v>
      </c>
      <c r="X141" s="69">
        <f t="shared" si="44"/>
        <v>1200</v>
      </c>
    </row>
    <row r="142" spans="2:24" ht="13.9" customHeight="1" thickBot="1" x14ac:dyDescent="0.4">
      <c r="B142" s="600">
        <v>123</v>
      </c>
      <c r="C142" s="606"/>
      <c r="D142" s="607" t="s">
        <v>281</v>
      </c>
      <c r="E142" s="600">
        <v>1</v>
      </c>
      <c r="F142" s="601" t="s">
        <v>10</v>
      </c>
      <c r="G142" s="71">
        <v>8724.83</v>
      </c>
      <c r="H142" s="69">
        <f t="shared" si="36"/>
        <v>8724.83</v>
      </c>
      <c r="I142" s="71">
        <v>8500</v>
      </c>
      <c r="J142" s="69">
        <f t="shared" si="37"/>
        <v>8500</v>
      </c>
      <c r="K142" s="71">
        <v>5000</v>
      </c>
      <c r="L142" s="69">
        <f t="shared" si="38"/>
        <v>5000</v>
      </c>
      <c r="M142" s="71">
        <v>9750</v>
      </c>
      <c r="N142" s="69">
        <f t="shared" si="39"/>
        <v>9750</v>
      </c>
      <c r="O142" s="71">
        <v>8500</v>
      </c>
      <c r="P142" s="69">
        <f t="shared" si="40"/>
        <v>8500</v>
      </c>
      <c r="Q142" s="71">
        <v>10000</v>
      </c>
      <c r="R142" s="69">
        <f t="shared" si="41"/>
        <v>10000</v>
      </c>
      <c r="S142" s="71">
        <v>3710</v>
      </c>
      <c r="T142" s="69">
        <f t="shared" si="42"/>
        <v>3710</v>
      </c>
      <c r="U142" s="71">
        <v>10000</v>
      </c>
      <c r="V142" s="69">
        <f t="shared" si="43"/>
        <v>10000</v>
      </c>
      <c r="W142" s="71">
        <v>8800</v>
      </c>
      <c r="X142" s="69">
        <f t="shared" si="44"/>
        <v>8800</v>
      </c>
    </row>
    <row r="143" spans="2:24" ht="13.9" customHeight="1" thickBot="1" x14ac:dyDescent="0.4">
      <c r="B143" s="600">
        <v>124</v>
      </c>
      <c r="C143" s="606"/>
      <c r="D143" s="607" t="s">
        <v>282</v>
      </c>
      <c r="E143" s="600">
        <v>1</v>
      </c>
      <c r="F143" s="601" t="s">
        <v>10</v>
      </c>
      <c r="G143" s="71">
        <v>10789.81</v>
      </c>
      <c r="H143" s="69">
        <f t="shared" si="36"/>
        <v>10789.81</v>
      </c>
      <c r="I143" s="71">
        <v>10475</v>
      </c>
      <c r="J143" s="69">
        <f t="shared" si="37"/>
        <v>10475</v>
      </c>
      <c r="K143" s="71">
        <v>5000</v>
      </c>
      <c r="L143" s="69">
        <f t="shared" si="38"/>
        <v>5000</v>
      </c>
      <c r="M143" s="71">
        <v>12000</v>
      </c>
      <c r="N143" s="69">
        <f t="shared" si="39"/>
        <v>12000</v>
      </c>
      <c r="O143" s="71">
        <v>25000</v>
      </c>
      <c r="P143" s="69">
        <f t="shared" si="40"/>
        <v>25000</v>
      </c>
      <c r="Q143" s="71">
        <v>12000</v>
      </c>
      <c r="R143" s="69">
        <f t="shared" si="41"/>
        <v>12000</v>
      </c>
      <c r="S143" s="71">
        <v>10700</v>
      </c>
      <c r="T143" s="69">
        <f t="shared" si="42"/>
        <v>10700</v>
      </c>
      <c r="U143" s="71">
        <v>12000</v>
      </c>
      <c r="V143" s="69">
        <f t="shared" si="43"/>
        <v>12000</v>
      </c>
      <c r="W143" s="71">
        <v>11000</v>
      </c>
      <c r="X143" s="69">
        <f t="shared" si="44"/>
        <v>11000</v>
      </c>
    </row>
    <row r="144" spans="2:24" ht="13.9" customHeight="1" thickBot="1" x14ac:dyDescent="0.4">
      <c r="B144" s="600">
        <v>125</v>
      </c>
      <c r="C144" s="606"/>
      <c r="D144" s="607" t="s">
        <v>283</v>
      </c>
      <c r="E144" s="600">
        <v>1</v>
      </c>
      <c r="F144" s="601" t="s">
        <v>10</v>
      </c>
      <c r="G144" s="71">
        <v>3629.36</v>
      </c>
      <c r="H144" s="69">
        <f t="shared" si="36"/>
        <v>3629.36</v>
      </c>
      <c r="I144" s="71">
        <v>3525</v>
      </c>
      <c r="J144" s="69">
        <f t="shared" si="37"/>
        <v>3525</v>
      </c>
      <c r="K144" s="71">
        <v>10000</v>
      </c>
      <c r="L144" s="69">
        <f t="shared" si="38"/>
        <v>10000</v>
      </c>
      <c r="M144" s="71">
        <v>4000</v>
      </c>
      <c r="N144" s="69">
        <f t="shared" si="39"/>
        <v>4000</v>
      </c>
      <c r="O144" s="71">
        <v>10000</v>
      </c>
      <c r="P144" s="69">
        <f t="shared" si="40"/>
        <v>10000</v>
      </c>
      <c r="Q144" s="71">
        <v>4000</v>
      </c>
      <c r="R144" s="69">
        <f t="shared" si="41"/>
        <v>4000</v>
      </c>
      <c r="S144" s="71">
        <v>5350</v>
      </c>
      <c r="T144" s="69">
        <f t="shared" si="42"/>
        <v>5350</v>
      </c>
      <c r="U144" s="71">
        <v>4000</v>
      </c>
      <c r="V144" s="69">
        <f t="shared" si="43"/>
        <v>4000</v>
      </c>
      <c r="W144" s="71">
        <v>3700</v>
      </c>
      <c r="X144" s="69">
        <f t="shared" si="44"/>
        <v>3700</v>
      </c>
    </row>
    <row r="145" spans="2:24" ht="13.9" customHeight="1" thickBot="1" x14ac:dyDescent="0.4">
      <c r="B145" s="600">
        <v>126</v>
      </c>
      <c r="C145" s="606"/>
      <c r="D145" s="607" t="s">
        <v>284</v>
      </c>
      <c r="E145" s="600">
        <v>4</v>
      </c>
      <c r="F145" s="601" t="s">
        <v>10</v>
      </c>
      <c r="G145" s="71">
        <v>970.38</v>
      </c>
      <c r="H145" s="69">
        <f t="shared" si="36"/>
        <v>3881.52</v>
      </c>
      <c r="I145" s="71">
        <v>945</v>
      </c>
      <c r="J145" s="69">
        <f t="shared" si="37"/>
        <v>3780</v>
      </c>
      <c r="K145" s="71">
        <v>1250</v>
      </c>
      <c r="L145" s="69">
        <f t="shared" si="38"/>
        <v>5000</v>
      </c>
      <c r="M145" s="71">
        <v>1250</v>
      </c>
      <c r="N145" s="69">
        <f t="shared" si="39"/>
        <v>5000</v>
      </c>
      <c r="O145" s="71">
        <v>3500</v>
      </c>
      <c r="P145" s="69">
        <f t="shared" si="40"/>
        <v>14000</v>
      </c>
      <c r="Q145" s="71">
        <v>1000</v>
      </c>
      <c r="R145" s="69">
        <f t="shared" si="41"/>
        <v>4000</v>
      </c>
      <c r="S145" s="71">
        <v>321</v>
      </c>
      <c r="T145" s="69">
        <f t="shared" si="42"/>
        <v>1284</v>
      </c>
      <c r="U145" s="71">
        <v>1100</v>
      </c>
      <c r="V145" s="69">
        <f t="shared" si="43"/>
        <v>4400</v>
      </c>
      <c r="W145" s="71">
        <v>970</v>
      </c>
      <c r="X145" s="69">
        <f t="shared" si="44"/>
        <v>3880</v>
      </c>
    </row>
    <row r="146" spans="2:24" ht="13.9" customHeight="1" thickBot="1" x14ac:dyDescent="0.4">
      <c r="B146" s="606"/>
      <c r="C146" s="606"/>
      <c r="D146" s="604"/>
      <c r="E146" s="606"/>
      <c r="F146" s="604"/>
      <c r="G146" s="71"/>
      <c r="H146" s="69">
        <f t="shared" si="36"/>
        <v>0</v>
      </c>
      <c r="I146" s="71"/>
      <c r="J146" s="69">
        <f t="shared" si="37"/>
        <v>0</v>
      </c>
      <c r="K146" s="71"/>
      <c r="L146" s="69">
        <f t="shared" si="38"/>
        <v>0</v>
      </c>
      <c r="M146" s="71"/>
      <c r="N146" s="69">
        <f t="shared" si="39"/>
        <v>0</v>
      </c>
      <c r="O146" s="71"/>
      <c r="P146" s="69">
        <f t="shared" si="40"/>
        <v>0</v>
      </c>
      <c r="Q146" s="71"/>
      <c r="R146" s="69">
        <f t="shared" si="41"/>
        <v>0</v>
      </c>
      <c r="S146" s="71"/>
      <c r="T146" s="69">
        <f t="shared" si="42"/>
        <v>0</v>
      </c>
      <c r="U146" s="71"/>
      <c r="V146" s="69">
        <f t="shared" si="43"/>
        <v>0</v>
      </c>
      <c r="W146" s="71"/>
      <c r="X146" s="69">
        <f t="shared" si="44"/>
        <v>0</v>
      </c>
    </row>
    <row r="147" spans="2:24" ht="13.9" customHeight="1" thickBot="1" x14ac:dyDescent="0.4">
      <c r="B147" s="606"/>
      <c r="C147" s="606"/>
      <c r="D147" s="608" t="s">
        <v>285</v>
      </c>
      <c r="E147" s="606"/>
      <c r="F147" s="604"/>
      <c r="G147" s="71"/>
      <c r="H147" s="69">
        <f t="shared" si="36"/>
        <v>0</v>
      </c>
      <c r="I147" s="71"/>
      <c r="J147" s="69">
        <f t="shared" si="37"/>
        <v>0</v>
      </c>
      <c r="K147" s="71"/>
      <c r="L147" s="69">
        <f t="shared" si="38"/>
        <v>0</v>
      </c>
      <c r="M147" s="71"/>
      <c r="N147" s="69">
        <f t="shared" si="39"/>
        <v>0</v>
      </c>
      <c r="O147" s="71"/>
      <c r="P147" s="69">
        <f t="shared" si="40"/>
        <v>0</v>
      </c>
      <c r="Q147" s="71"/>
      <c r="R147" s="69">
        <f t="shared" si="41"/>
        <v>0</v>
      </c>
      <c r="S147" s="71"/>
      <c r="T147" s="69">
        <f t="shared" si="42"/>
        <v>0</v>
      </c>
      <c r="U147" s="71"/>
      <c r="V147" s="69">
        <f t="shared" si="43"/>
        <v>0</v>
      </c>
      <c r="W147" s="71"/>
      <c r="X147" s="69">
        <f t="shared" si="44"/>
        <v>0</v>
      </c>
    </row>
    <row r="148" spans="2:24" ht="13.9" customHeight="1" thickBot="1" x14ac:dyDescent="0.4">
      <c r="B148" s="600">
        <v>127</v>
      </c>
      <c r="C148" s="606"/>
      <c r="D148" s="607" t="s">
        <v>286</v>
      </c>
      <c r="E148" s="600">
        <v>1</v>
      </c>
      <c r="F148" s="601" t="s">
        <v>100</v>
      </c>
      <c r="G148" s="72">
        <v>868902.49</v>
      </c>
      <c r="H148" s="73">
        <f t="shared" si="36"/>
        <v>868902.49</v>
      </c>
      <c r="I148" s="75">
        <v>850000</v>
      </c>
      <c r="J148" s="69">
        <f t="shared" si="37"/>
        <v>850000</v>
      </c>
      <c r="K148" s="75">
        <v>425000</v>
      </c>
      <c r="L148" s="69">
        <f t="shared" si="38"/>
        <v>425000</v>
      </c>
      <c r="M148" s="75">
        <v>830000</v>
      </c>
      <c r="N148" s="69">
        <f t="shared" si="39"/>
        <v>830000</v>
      </c>
      <c r="O148" s="71">
        <v>631535</v>
      </c>
      <c r="P148" s="69">
        <f t="shared" si="40"/>
        <v>631535</v>
      </c>
      <c r="Q148" s="71">
        <v>994000</v>
      </c>
      <c r="R148" s="69">
        <f t="shared" si="41"/>
        <v>994000</v>
      </c>
      <c r="S148" s="71">
        <v>113381</v>
      </c>
      <c r="T148" s="69">
        <f t="shared" si="42"/>
        <v>113381</v>
      </c>
      <c r="U148" s="71">
        <v>835000</v>
      </c>
      <c r="V148" s="69">
        <f t="shared" si="43"/>
        <v>835000</v>
      </c>
      <c r="W148" s="71">
        <v>965000</v>
      </c>
      <c r="X148" s="69">
        <f t="shared" si="44"/>
        <v>965000</v>
      </c>
    </row>
    <row r="149" spans="2:24" ht="13.9" customHeight="1" thickBot="1" x14ac:dyDescent="0.4">
      <c r="B149" s="600">
        <v>128</v>
      </c>
      <c r="C149" s="606"/>
      <c r="D149" s="607" t="s">
        <v>287</v>
      </c>
      <c r="E149" s="600">
        <v>1</v>
      </c>
      <c r="F149" s="601" t="s">
        <v>100</v>
      </c>
      <c r="G149" s="71">
        <v>67089.38</v>
      </c>
      <c r="H149" s="69">
        <f t="shared" si="36"/>
        <v>67089.38</v>
      </c>
      <c r="I149" s="71">
        <v>65125</v>
      </c>
      <c r="J149" s="69">
        <f t="shared" si="37"/>
        <v>65125</v>
      </c>
      <c r="K149" s="71">
        <v>400000</v>
      </c>
      <c r="L149" s="69">
        <f t="shared" si="38"/>
        <v>400000</v>
      </c>
      <c r="M149" s="71">
        <v>71000</v>
      </c>
      <c r="N149" s="69">
        <f t="shared" si="39"/>
        <v>71000</v>
      </c>
      <c r="O149" s="71">
        <v>70000</v>
      </c>
      <c r="P149" s="69">
        <f t="shared" si="40"/>
        <v>70000</v>
      </c>
      <c r="Q149" s="71">
        <v>73000</v>
      </c>
      <c r="R149" s="69">
        <f t="shared" si="41"/>
        <v>73000</v>
      </c>
      <c r="S149" s="71">
        <v>107000</v>
      </c>
      <c r="T149" s="69">
        <f t="shared" si="42"/>
        <v>107000</v>
      </c>
      <c r="U149" s="71">
        <v>78000</v>
      </c>
      <c r="V149" s="69">
        <f t="shared" si="43"/>
        <v>78000</v>
      </c>
      <c r="W149" s="71">
        <v>68000</v>
      </c>
      <c r="X149" s="69">
        <f t="shared" si="44"/>
        <v>68000</v>
      </c>
    </row>
    <row r="150" spans="2:24" ht="13.9" customHeight="1" thickBot="1" x14ac:dyDescent="0.4">
      <c r="B150" s="600">
        <v>129</v>
      </c>
      <c r="C150" s="606"/>
      <c r="D150" s="607" t="s">
        <v>288</v>
      </c>
      <c r="E150" s="600">
        <v>1</v>
      </c>
      <c r="F150" s="601" t="s">
        <v>100</v>
      </c>
      <c r="G150" s="71">
        <v>141765</v>
      </c>
      <c r="H150" s="69">
        <f t="shared" si="36"/>
        <v>141765</v>
      </c>
      <c r="I150" s="71">
        <v>182000</v>
      </c>
      <c r="J150" s="69">
        <f t="shared" si="37"/>
        <v>182000</v>
      </c>
      <c r="K150" s="71">
        <v>172000</v>
      </c>
      <c r="L150" s="69">
        <f t="shared" si="38"/>
        <v>172000</v>
      </c>
      <c r="M150" s="71">
        <v>99000</v>
      </c>
      <c r="N150" s="69">
        <f t="shared" si="39"/>
        <v>99000</v>
      </c>
      <c r="O150" s="71">
        <v>165000</v>
      </c>
      <c r="P150" s="69">
        <f t="shared" si="40"/>
        <v>165000</v>
      </c>
      <c r="Q150" s="71">
        <v>176000</v>
      </c>
      <c r="R150" s="69">
        <f t="shared" si="41"/>
        <v>176000</v>
      </c>
      <c r="S150" s="71">
        <v>175052</v>
      </c>
      <c r="T150" s="69">
        <f t="shared" si="42"/>
        <v>175052</v>
      </c>
      <c r="U150" s="71">
        <v>140000</v>
      </c>
      <c r="V150" s="69">
        <f t="shared" si="43"/>
        <v>140000</v>
      </c>
      <c r="W150" s="71">
        <v>186000</v>
      </c>
      <c r="X150" s="69">
        <f t="shared" si="44"/>
        <v>186000</v>
      </c>
    </row>
    <row r="151" spans="2:24" ht="13.9" customHeight="1" thickBot="1" x14ac:dyDescent="0.4">
      <c r="B151" s="600">
        <v>130</v>
      </c>
      <c r="C151" s="606"/>
      <c r="D151" s="607" t="s">
        <v>289</v>
      </c>
      <c r="E151" s="600">
        <v>1</v>
      </c>
      <c r="F151" s="601" t="s">
        <v>100</v>
      </c>
      <c r="G151" s="71">
        <v>75780</v>
      </c>
      <c r="H151" s="69">
        <f t="shared" si="36"/>
        <v>75780</v>
      </c>
      <c r="I151" s="71">
        <v>85000</v>
      </c>
      <c r="J151" s="69">
        <f t="shared" si="37"/>
        <v>85000</v>
      </c>
      <c r="K151" s="71">
        <v>80000</v>
      </c>
      <c r="L151" s="69">
        <f t="shared" si="38"/>
        <v>80000</v>
      </c>
      <c r="M151" s="71">
        <v>80000</v>
      </c>
      <c r="N151" s="69">
        <f t="shared" si="39"/>
        <v>80000</v>
      </c>
      <c r="O151" s="71">
        <v>130000</v>
      </c>
      <c r="P151" s="69">
        <f t="shared" si="40"/>
        <v>130000</v>
      </c>
      <c r="Q151" s="71">
        <v>82000</v>
      </c>
      <c r="R151" s="69">
        <f t="shared" si="41"/>
        <v>82000</v>
      </c>
      <c r="S151" s="71">
        <v>109317</v>
      </c>
      <c r="T151" s="69">
        <f t="shared" si="42"/>
        <v>109317</v>
      </c>
      <c r="U151" s="71">
        <v>155000</v>
      </c>
      <c r="V151" s="69">
        <f t="shared" si="43"/>
        <v>155000</v>
      </c>
      <c r="W151" s="71">
        <v>76000</v>
      </c>
      <c r="X151" s="69">
        <f t="shared" si="44"/>
        <v>76000</v>
      </c>
    </row>
    <row r="152" spans="2:24" ht="13.9" customHeight="1" thickBot="1" x14ac:dyDescent="0.4">
      <c r="B152" s="600">
        <v>131</v>
      </c>
      <c r="C152" s="606"/>
      <c r="D152" s="607" t="s">
        <v>290</v>
      </c>
      <c r="E152" s="600">
        <v>1</v>
      </c>
      <c r="F152" s="601" t="s">
        <v>100</v>
      </c>
      <c r="G152" s="71">
        <v>140000</v>
      </c>
      <c r="H152" s="69">
        <f t="shared" si="36"/>
        <v>140000</v>
      </c>
      <c r="I152" s="71">
        <v>152500</v>
      </c>
      <c r="J152" s="69">
        <f t="shared" si="37"/>
        <v>152500</v>
      </c>
      <c r="K152" s="71">
        <v>150000</v>
      </c>
      <c r="L152" s="69">
        <f t="shared" si="38"/>
        <v>150000</v>
      </c>
      <c r="M152" s="71">
        <v>135450</v>
      </c>
      <c r="N152" s="69">
        <f t="shared" si="39"/>
        <v>135450</v>
      </c>
      <c r="O152" s="71">
        <v>120000</v>
      </c>
      <c r="P152" s="69">
        <f t="shared" si="40"/>
        <v>120000</v>
      </c>
      <c r="Q152" s="71">
        <v>151000</v>
      </c>
      <c r="R152" s="69">
        <f t="shared" si="41"/>
        <v>151000</v>
      </c>
      <c r="S152" s="71">
        <v>83774</v>
      </c>
      <c r="T152" s="69">
        <f t="shared" si="42"/>
        <v>83774</v>
      </c>
      <c r="U152" s="71">
        <v>175000</v>
      </c>
      <c r="V152" s="69">
        <f t="shared" si="43"/>
        <v>175000</v>
      </c>
      <c r="W152" s="71">
        <v>85000</v>
      </c>
      <c r="X152" s="69">
        <f t="shared" si="44"/>
        <v>85000</v>
      </c>
    </row>
    <row r="153" spans="2:24" ht="13.9" customHeight="1" thickBot="1" x14ac:dyDescent="0.4">
      <c r="B153" s="606"/>
      <c r="C153" s="606"/>
      <c r="D153" s="604"/>
      <c r="E153" s="606"/>
      <c r="F153" s="604"/>
      <c r="G153" s="71"/>
      <c r="H153" s="69">
        <f t="shared" si="36"/>
        <v>0</v>
      </c>
      <c r="I153" s="71"/>
      <c r="J153" s="69">
        <f t="shared" si="37"/>
        <v>0</v>
      </c>
      <c r="K153" s="71"/>
      <c r="L153" s="69">
        <f t="shared" si="38"/>
        <v>0</v>
      </c>
      <c r="M153" s="71"/>
      <c r="N153" s="69">
        <f t="shared" si="39"/>
        <v>0</v>
      </c>
      <c r="O153" s="71"/>
      <c r="P153" s="69">
        <f t="shared" si="40"/>
        <v>0</v>
      </c>
      <c r="Q153" s="71"/>
      <c r="R153" s="69">
        <f t="shared" si="41"/>
        <v>0</v>
      </c>
      <c r="S153" s="71"/>
      <c r="T153" s="69">
        <f t="shared" si="42"/>
        <v>0</v>
      </c>
      <c r="U153" s="71"/>
      <c r="V153" s="69">
        <f t="shared" si="43"/>
        <v>0</v>
      </c>
      <c r="W153" s="71"/>
      <c r="X153" s="69">
        <f t="shared" si="44"/>
        <v>0</v>
      </c>
    </row>
    <row r="154" spans="2:24" ht="13.9" customHeight="1" thickBot="1" x14ac:dyDescent="0.4">
      <c r="B154" s="606"/>
      <c r="C154" s="606"/>
      <c r="D154" s="608" t="s">
        <v>291</v>
      </c>
      <c r="E154" s="606"/>
      <c r="F154" s="604"/>
      <c r="G154" s="71"/>
      <c r="H154" s="69">
        <f t="shared" si="36"/>
        <v>0</v>
      </c>
      <c r="I154" s="71"/>
      <c r="J154" s="69">
        <f t="shared" si="37"/>
        <v>0</v>
      </c>
      <c r="K154" s="71"/>
      <c r="L154" s="69">
        <f t="shared" si="38"/>
        <v>0</v>
      </c>
      <c r="M154" s="71"/>
      <c r="N154" s="69">
        <f t="shared" si="39"/>
        <v>0</v>
      </c>
      <c r="O154" s="71"/>
      <c r="P154" s="69">
        <f t="shared" si="40"/>
        <v>0</v>
      </c>
      <c r="Q154" s="71"/>
      <c r="R154" s="69">
        <f t="shared" si="41"/>
        <v>0</v>
      </c>
      <c r="S154" s="71"/>
      <c r="T154" s="69">
        <f t="shared" si="42"/>
        <v>0</v>
      </c>
      <c r="U154" s="71"/>
      <c r="V154" s="69">
        <f t="shared" si="43"/>
        <v>0</v>
      </c>
      <c r="W154" s="71"/>
      <c r="X154" s="69">
        <f t="shared" si="44"/>
        <v>0</v>
      </c>
    </row>
    <row r="155" spans="2:24" ht="13.9" customHeight="1" thickBot="1" x14ac:dyDescent="0.4">
      <c r="B155" s="600">
        <v>132</v>
      </c>
      <c r="C155" s="600">
        <v>623</v>
      </c>
      <c r="D155" s="607" t="s">
        <v>292</v>
      </c>
      <c r="E155" s="600">
        <v>1</v>
      </c>
      <c r="F155" s="601" t="s">
        <v>10</v>
      </c>
      <c r="G155" s="71">
        <v>20000</v>
      </c>
      <c r="H155" s="69">
        <f t="shared" si="36"/>
        <v>20000</v>
      </c>
      <c r="I155" s="71">
        <v>90000</v>
      </c>
      <c r="J155" s="69">
        <f t="shared" si="37"/>
        <v>90000</v>
      </c>
      <c r="K155" s="71">
        <v>97000</v>
      </c>
      <c r="L155" s="69">
        <f t="shared" si="38"/>
        <v>97000</v>
      </c>
      <c r="M155" s="71">
        <v>22000</v>
      </c>
      <c r="N155" s="69">
        <f t="shared" si="39"/>
        <v>22000</v>
      </c>
      <c r="O155" s="71">
        <v>75000</v>
      </c>
      <c r="P155" s="69">
        <f t="shared" si="40"/>
        <v>75000</v>
      </c>
      <c r="Q155" s="71">
        <v>35000</v>
      </c>
      <c r="R155" s="69">
        <f t="shared" si="41"/>
        <v>35000</v>
      </c>
      <c r="S155" s="71">
        <v>17925</v>
      </c>
      <c r="T155" s="69">
        <f t="shared" si="42"/>
        <v>17925</v>
      </c>
      <c r="U155" s="71">
        <v>100000</v>
      </c>
      <c r="V155" s="69">
        <f t="shared" si="43"/>
        <v>100000</v>
      </c>
      <c r="W155" s="71">
        <v>35000</v>
      </c>
      <c r="X155" s="69">
        <f t="shared" si="44"/>
        <v>35000</v>
      </c>
    </row>
    <row r="156" spans="2:24" ht="13.9" customHeight="1" thickBot="1" x14ac:dyDescent="0.4">
      <c r="B156" s="600">
        <v>133</v>
      </c>
      <c r="C156" s="600">
        <v>624</v>
      </c>
      <c r="D156" s="607" t="s">
        <v>51</v>
      </c>
      <c r="E156" s="600">
        <v>1</v>
      </c>
      <c r="F156" s="601" t="s">
        <v>100</v>
      </c>
      <c r="G156" s="71">
        <v>200000</v>
      </c>
      <c r="H156" s="69">
        <f t="shared" si="36"/>
        <v>200000</v>
      </c>
      <c r="I156" s="71">
        <v>85000</v>
      </c>
      <c r="J156" s="69">
        <f t="shared" si="37"/>
        <v>85000</v>
      </c>
      <c r="K156" s="71">
        <v>49000</v>
      </c>
      <c r="L156" s="69">
        <f t="shared" si="38"/>
        <v>49000</v>
      </c>
      <c r="M156" s="71">
        <v>250000</v>
      </c>
      <c r="N156" s="69">
        <f t="shared" si="39"/>
        <v>250000</v>
      </c>
      <c r="O156" s="71">
        <v>200000</v>
      </c>
      <c r="P156" s="69">
        <f t="shared" si="40"/>
        <v>200000</v>
      </c>
      <c r="Q156" s="71">
        <v>25000</v>
      </c>
      <c r="R156" s="69">
        <f t="shared" si="41"/>
        <v>25000</v>
      </c>
      <c r="S156" s="71">
        <v>1285524</v>
      </c>
      <c r="T156" s="69">
        <f t="shared" si="42"/>
        <v>1285524</v>
      </c>
      <c r="U156" s="71">
        <v>225000</v>
      </c>
      <c r="V156" s="69">
        <f t="shared" si="43"/>
        <v>225000</v>
      </c>
      <c r="W156" s="71">
        <v>523000</v>
      </c>
      <c r="X156" s="69">
        <f t="shared" si="44"/>
        <v>523000</v>
      </c>
    </row>
    <row r="157" spans="2:24" ht="13.9" customHeight="1" thickBot="1" x14ac:dyDescent="0.4">
      <c r="B157" s="600">
        <v>134</v>
      </c>
      <c r="C157" s="606"/>
      <c r="D157" s="607" t="s">
        <v>293</v>
      </c>
      <c r="E157" s="606"/>
      <c r="F157" s="604"/>
      <c r="G157" s="71">
        <v>0</v>
      </c>
      <c r="H157" s="69">
        <f t="shared" si="36"/>
        <v>0</v>
      </c>
      <c r="I157" s="71">
        <v>0</v>
      </c>
      <c r="J157" s="69">
        <f t="shared" si="37"/>
        <v>0</v>
      </c>
      <c r="K157" s="71"/>
      <c r="L157" s="69">
        <f t="shared" si="38"/>
        <v>0</v>
      </c>
      <c r="M157" s="71"/>
      <c r="N157" s="69">
        <f t="shared" si="39"/>
        <v>0</v>
      </c>
      <c r="O157" s="71"/>
      <c r="P157" s="69">
        <f t="shared" si="40"/>
        <v>0</v>
      </c>
      <c r="Q157" s="71"/>
      <c r="R157" s="69">
        <f t="shared" si="41"/>
        <v>0</v>
      </c>
      <c r="S157" s="71"/>
      <c r="T157" s="69">
        <f t="shared" si="42"/>
        <v>0</v>
      </c>
      <c r="U157" s="71"/>
      <c r="V157" s="69">
        <f t="shared" si="43"/>
        <v>0</v>
      </c>
      <c r="W157" s="71"/>
      <c r="X157" s="69">
        <f t="shared" si="44"/>
        <v>0</v>
      </c>
    </row>
    <row r="158" spans="2:24" ht="13.9" customHeight="1" thickBot="1" x14ac:dyDescent="0.4">
      <c r="B158" s="600">
        <v>135</v>
      </c>
      <c r="C158" s="606"/>
      <c r="D158" s="604" t="s">
        <v>294</v>
      </c>
      <c r="E158" s="600">
        <v>1</v>
      </c>
      <c r="F158" s="601" t="s">
        <v>100</v>
      </c>
      <c r="G158" s="71">
        <v>25000</v>
      </c>
      <c r="H158" s="69">
        <f t="shared" si="36"/>
        <v>25000</v>
      </c>
      <c r="I158" s="71">
        <v>91000</v>
      </c>
      <c r="J158" s="69">
        <f t="shared" si="37"/>
        <v>91000</v>
      </c>
      <c r="K158" s="71">
        <v>139000</v>
      </c>
      <c r="L158" s="69">
        <f t="shared" si="38"/>
        <v>139000</v>
      </c>
      <c r="M158" s="71">
        <v>67000</v>
      </c>
      <c r="N158" s="69">
        <f t="shared" si="39"/>
        <v>67000</v>
      </c>
      <c r="O158" s="71">
        <v>100000</v>
      </c>
      <c r="P158" s="69">
        <f t="shared" si="40"/>
        <v>100000</v>
      </c>
      <c r="Q158" s="71">
        <v>90000</v>
      </c>
      <c r="R158" s="69">
        <f t="shared" si="41"/>
        <v>90000</v>
      </c>
      <c r="S158" s="71">
        <v>43173</v>
      </c>
      <c r="T158" s="69">
        <f t="shared" si="42"/>
        <v>43173</v>
      </c>
      <c r="U158" s="71">
        <v>100000</v>
      </c>
      <c r="V158" s="69">
        <f t="shared" si="43"/>
        <v>100000</v>
      </c>
      <c r="W158" s="71">
        <v>50000</v>
      </c>
      <c r="X158" s="69">
        <f t="shared" si="44"/>
        <v>50000</v>
      </c>
    </row>
    <row r="159" spans="2:24" ht="13.9" customHeight="1" thickBot="1" x14ac:dyDescent="0.4">
      <c r="B159" s="600">
        <v>136</v>
      </c>
      <c r="C159" s="606"/>
      <c r="D159" s="604" t="s">
        <v>295</v>
      </c>
      <c r="E159" s="600">
        <v>142</v>
      </c>
      <c r="F159" s="601" t="s">
        <v>10</v>
      </c>
      <c r="G159" s="71">
        <v>447.63</v>
      </c>
      <c r="H159" s="69">
        <f t="shared" si="36"/>
        <v>63563.46</v>
      </c>
      <c r="I159" s="71">
        <v>435</v>
      </c>
      <c r="J159" s="69">
        <f t="shared" si="37"/>
        <v>61770</v>
      </c>
      <c r="K159" s="71">
        <v>300</v>
      </c>
      <c r="L159" s="69">
        <f t="shared" si="38"/>
        <v>42600</v>
      </c>
      <c r="M159" s="71">
        <v>600</v>
      </c>
      <c r="N159" s="69">
        <f t="shared" si="39"/>
        <v>85200</v>
      </c>
      <c r="O159" s="71">
        <v>450</v>
      </c>
      <c r="P159" s="69">
        <f t="shared" si="40"/>
        <v>63900</v>
      </c>
      <c r="Q159" s="71">
        <v>480</v>
      </c>
      <c r="R159" s="69">
        <f t="shared" si="41"/>
        <v>68160</v>
      </c>
      <c r="S159" s="71">
        <v>402</v>
      </c>
      <c r="T159" s="69">
        <f t="shared" si="42"/>
        <v>57084</v>
      </c>
      <c r="U159" s="71">
        <v>525</v>
      </c>
      <c r="V159" s="69">
        <f t="shared" si="43"/>
        <v>74550</v>
      </c>
      <c r="W159" s="71">
        <v>450</v>
      </c>
      <c r="X159" s="69">
        <f t="shared" si="44"/>
        <v>63900</v>
      </c>
    </row>
    <row r="160" spans="2:24" ht="13.9" customHeight="1" thickBot="1" x14ac:dyDescent="0.4">
      <c r="B160" s="600">
        <v>137</v>
      </c>
      <c r="C160" s="606"/>
      <c r="D160" s="607" t="s">
        <v>296</v>
      </c>
      <c r="E160" s="600">
        <v>1</v>
      </c>
      <c r="F160" s="601" t="s">
        <v>100</v>
      </c>
      <c r="G160" s="71">
        <v>125000</v>
      </c>
      <c r="H160" s="69">
        <f t="shared" si="36"/>
        <v>125000</v>
      </c>
      <c r="I160" s="71">
        <v>125000</v>
      </c>
      <c r="J160" s="69">
        <f t="shared" si="37"/>
        <v>125000</v>
      </c>
      <c r="K160" s="71">
        <v>125000</v>
      </c>
      <c r="L160" s="69">
        <f t="shared" si="38"/>
        <v>125000</v>
      </c>
      <c r="M160" s="71">
        <v>125000</v>
      </c>
      <c r="N160" s="69">
        <f t="shared" si="39"/>
        <v>125000</v>
      </c>
      <c r="O160" s="71">
        <v>125000</v>
      </c>
      <c r="P160" s="69">
        <f t="shared" si="40"/>
        <v>125000</v>
      </c>
      <c r="Q160" s="71">
        <v>125000</v>
      </c>
      <c r="R160" s="69">
        <f t="shared" si="41"/>
        <v>125000</v>
      </c>
      <c r="S160" s="71">
        <v>125000</v>
      </c>
      <c r="T160" s="69">
        <f t="shared" si="42"/>
        <v>125000</v>
      </c>
      <c r="U160" s="71">
        <v>125000</v>
      </c>
      <c r="V160" s="69">
        <f t="shared" si="43"/>
        <v>125000</v>
      </c>
      <c r="W160" s="71">
        <v>125000</v>
      </c>
      <c r="X160" s="69">
        <f t="shared" si="44"/>
        <v>125000</v>
      </c>
    </row>
    <row r="161" spans="2:24" ht="13.9" customHeight="1" thickBot="1" x14ac:dyDescent="0.4">
      <c r="B161" s="600">
        <v>138</v>
      </c>
      <c r="C161" s="606"/>
      <c r="D161" s="607" t="s">
        <v>297</v>
      </c>
      <c r="E161" s="600">
        <v>1</v>
      </c>
      <c r="F161" s="601" t="s">
        <v>100</v>
      </c>
      <c r="G161" s="71">
        <v>75000</v>
      </c>
      <c r="H161" s="69">
        <f t="shared" si="36"/>
        <v>75000</v>
      </c>
      <c r="I161" s="71">
        <v>75000</v>
      </c>
      <c r="J161" s="69">
        <f t="shared" si="37"/>
        <v>75000</v>
      </c>
      <c r="K161" s="71">
        <v>75000</v>
      </c>
      <c r="L161" s="69">
        <f t="shared" si="38"/>
        <v>75000</v>
      </c>
      <c r="M161" s="71">
        <v>75000</v>
      </c>
      <c r="N161" s="69">
        <f t="shared" si="39"/>
        <v>75000</v>
      </c>
      <c r="O161" s="71">
        <v>75000</v>
      </c>
      <c r="P161" s="69">
        <f t="shared" si="40"/>
        <v>75000</v>
      </c>
      <c r="Q161" s="71">
        <v>75000</v>
      </c>
      <c r="R161" s="69">
        <f t="shared" si="41"/>
        <v>75000</v>
      </c>
      <c r="S161" s="71">
        <v>75000</v>
      </c>
      <c r="T161" s="69">
        <f t="shared" si="42"/>
        <v>75000</v>
      </c>
      <c r="U161" s="71">
        <v>75000</v>
      </c>
      <c r="V161" s="69">
        <f t="shared" si="43"/>
        <v>75000</v>
      </c>
      <c r="W161" s="71">
        <v>75000</v>
      </c>
      <c r="X161" s="69">
        <f t="shared" si="44"/>
        <v>75000</v>
      </c>
    </row>
    <row r="162" spans="2:24" ht="13.9" customHeight="1" thickBot="1" x14ac:dyDescent="0.4">
      <c r="B162" s="600">
        <v>139</v>
      </c>
      <c r="C162" s="606"/>
      <c r="D162" s="607" t="s">
        <v>298</v>
      </c>
      <c r="E162" s="600">
        <v>287</v>
      </c>
      <c r="F162" s="601" t="s">
        <v>3</v>
      </c>
      <c r="G162" s="71">
        <v>25</v>
      </c>
      <c r="H162" s="69">
        <f t="shared" si="36"/>
        <v>7175</v>
      </c>
      <c r="I162" s="71">
        <v>60</v>
      </c>
      <c r="J162" s="69">
        <f t="shared" si="37"/>
        <v>17220</v>
      </c>
      <c r="K162" s="71">
        <v>12</v>
      </c>
      <c r="L162" s="69">
        <f t="shared" si="38"/>
        <v>3444</v>
      </c>
      <c r="M162" s="71">
        <v>33</v>
      </c>
      <c r="N162" s="69">
        <f t="shared" si="39"/>
        <v>9471</v>
      </c>
      <c r="O162" s="71">
        <v>45</v>
      </c>
      <c r="P162" s="69">
        <f t="shared" si="40"/>
        <v>12915</v>
      </c>
      <c r="Q162" s="71">
        <v>40</v>
      </c>
      <c r="R162" s="69">
        <f t="shared" si="41"/>
        <v>11480</v>
      </c>
      <c r="S162" s="71">
        <v>42</v>
      </c>
      <c r="T162" s="69">
        <f t="shared" si="42"/>
        <v>12054</v>
      </c>
      <c r="U162" s="71">
        <v>35</v>
      </c>
      <c r="V162" s="69">
        <f t="shared" si="43"/>
        <v>10045</v>
      </c>
      <c r="W162" s="71">
        <v>61</v>
      </c>
      <c r="X162" s="69">
        <f t="shared" si="44"/>
        <v>17507</v>
      </c>
    </row>
    <row r="163" spans="2:24" ht="13.9" customHeight="1" thickBot="1" x14ac:dyDescent="0.4">
      <c r="B163" s="600">
        <v>140</v>
      </c>
      <c r="C163" s="606"/>
      <c r="D163" s="607" t="s">
        <v>299</v>
      </c>
      <c r="E163" s="602">
        <v>1925</v>
      </c>
      <c r="F163" s="601" t="s">
        <v>131</v>
      </c>
      <c r="G163" s="71">
        <v>8</v>
      </c>
      <c r="H163" s="69">
        <f t="shared" si="36"/>
        <v>15400</v>
      </c>
      <c r="I163" s="71">
        <v>10</v>
      </c>
      <c r="J163" s="69">
        <f t="shared" si="37"/>
        <v>19250</v>
      </c>
      <c r="K163" s="71">
        <v>7</v>
      </c>
      <c r="L163" s="69">
        <f t="shared" si="38"/>
        <v>13475</v>
      </c>
      <c r="M163" s="71">
        <v>5.5</v>
      </c>
      <c r="N163" s="69">
        <f t="shared" si="39"/>
        <v>10587.5</v>
      </c>
      <c r="O163" s="71">
        <v>8.5</v>
      </c>
      <c r="P163" s="69">
        <f t="shared" si="40"/>
        <v>16362.5</v>
      </c>
      <c r="Q163" s="71">
        <v>18</v>
      </c>
      <c r="R163" s="69">
        <f t="shared" si="41"/>
        <v>34650</v>
      </c>
      <c r="S163" s="71">
        <v>13</v>
      </c>
      <c r="T163" s="69">
        <f t="shared" si="42"/>
        <v>25025</v>
      </c>
      <c r="U163" s="71">
        <v>8.5</v>
      </c>
      <c r="V163" s="69">
        <f t="shared" si="43"/>
        <v>16362.5</v>
      </c>
      <c r="W163" s="71">
        <v>12.79</v>
      </c>
      <c r="X163" s="69">
        <f t="shared" si="44"/>
        <v>24620.75</v>
      </c>
    </row>
    <row r="164" spans="2:24" ht="13.9" customHeight="1" thickBot="1" x14ac:dyDescent="0.4">
      <c r="B164" s="600">
        <v>141</v>
      </c>
      <c r="C164" s="606"/>
      <c r="D164" s="607" t="s">
        <v>300</v>
      </c>
      <c r="E164" s="602">
        <v>2142</v>
      </c>
      <c r="F164" s="601" t="s">
        <v>131</v>
      </c>
      <c r="G164" s="71">
        <v>7</v>
      </c>
      <c r="H164" s="69">
        <f t="shared" si="36"/>
        <v>14994</v>
      </c>
      <c r="I164" s="71">
        <v>9</v>
      </c>
      <c r="J164" s="69">
        <f t="shared" si="37"/>
        <v>19278</v>
      </c>
      <c r="K164" s="71">
        <v>5</v>
      </c>
      <c r="L164" s="69">
        <f t="shared" si="38"/>
        <v>10710</v>
      </c>
      <c r="M164" s="71">
        <v>14.75</v>
      </c>
      <c r="N164" s="69">
        <f t="shared" si="39"/>
        <v>31594.5</v>
      </c>
      <c r="O164" s="71">
        <v>3.5</v>
      </c>
      <c r="P164" s="69">
        <f t="shared" si="40"/>
        <v>7497</v>
      </c>
      <c r="Q164" s="71">
        <v>14</v>
      </c>
      <c r="R164" s="69">
        <f t="shared" si="41"/>
        <v>29988</v>
      </c>
      <c r="S164" s="71">
        <v>8</v>
      </c>
      <c r="T164" s="69">
        <f t="shared" si="42"/>
        <v>17136</v>
      </c>
      <c r="U164" s="71">
        <v>15</v>
      </c>
      <c r="V164" s="69">
        <f t="shared" si="43"/>
        <v>32130</v>
      </c>
      <c r="W164" s="71">
        <v>2.71</v>
      </c>
      <c r="X164" s="69">
        <f t="shared" si="44"/>
        <v>5804.82</v>
      </c>
    </row>
    <row r="165" spans="2:24" ht="13.9" customHeight="1" thickBot="1" x14ac:dyDescent="0.4">
      <c r="B165" s="600">
        <v>142</v>
      </c>
      <c r="C165" s="606"/>
      <c r="D165" s="607" t="s">
        <v>301</v>
      </c>
      <c r="E165" s="600">
        <v>2</v>
      </c>
      <c r="F165" s="601" t="s">
        <v>10</v>
      </c>
      <c r="G165" s="74">
        <v>29280</v>
      </c>
      <c r="H165" s="69">
        <f t="shared" si="36"/>
        <v>58560</v>
      </c>
      <c r="I165" s="74">
        <v>18000</v>
      </c>
      <c r="J165" s="69">
        <f t="shared" si="37"/>
        <v>36000</v>
      </c>
      <c r="K165" s="74">
        <v>25000</v>
      </c>
      <c r="L165" s="69">
        <f t="shared" si="38"/>
        <v>50000</v>
      </c>
      <c r="M165" s="74">
        <v>20500</v>
      </c>
      <c r="N165" s="69">
        <f t="shared" si="39"/>
        <v>41000</v>
      </c>
      <c r="O165" s="71">
        <v>16500</v>
      </c>
      <c r="P165" s="69">
        <f t="shared" si="40"/>
        <v>33000</v>
      </c>
      <c r="Q165" s="71">
        <v>21500</v>
      </c>
      <c r="R165" s="69">
        <f t="shared" si="41"/>
        <v>43000</v>
      </c>
      <c r="S165" s="71">
        <v>20741</v>
      </c>
      <c r="T165" s="69">
        <f t="shared" si="42"/>
        <v>41482</v>
      </c>
      <c r="U165" s="71">
        <v>18000</v>
      </c>
      <c r="V165" s="69">
        <f t="shared" si="43"/>
        <v>36000</v>
      </c>
      <c r="W165" s="71">
        <v>15357.23</v>
      </c>
      <c r="X165" s="69">
        <f t="shared" si="44"/>
        <v>30714.46</v>
      </c>
    </row>
    <row r="166" spans="2:24" ht="13.9" customHeight="1" thickBot="1" x14ac:dyDescent="0.4">
      <c r="B166" s="600">
        <v>143</v>
      </c>
      <c r="C166" s="606"/>
      <c r="D166" s="607" t="s">
        <v>302</v>
      </c>
      <c r="E166" s="600">
        <v>9</v>
      </c>
      <c r="F166" s="601" t="s">
        <v>10</v>
      </c>
      <c r="G166" s="71">
        <v>300</v>
      </c>
      <c r="H166" s="69">
        <f t="shared" si="36"/>
        <v>2700</v>
      </c>
      <c r="I166" s="71">
        <v>150</v>
      </c>
      <c r="J166" s="69">
        <f t="shared" si="37"/>
        <v>1350</v>
      </c>
      <c r="K166" s="71">
        <v>200</v>
      </c>
      <c r="L166" s="69">
        <f t="shared" si="38"/>
        <v>1800</v>
      </c>
      <c r="M166" s="71">
        <v>250</v>
      </c>
      <c r="N166" s="69">
        <f t="shared" si="39"/>
        <v>2250</v>
      </c>
      <c r="O166" s="71">
        <v>500</v>
      </c>
      <c r="P166" s="69">
        <f t="shared" si="40"/>
        <v>4500</v>
      </c>
      <c r="Q166" s="71">
        <v>1650</v>
      </c>
      <c r="R166" s="69">
        <f t="shared" si="41"/>
        <v>14850</v>
      </c>
      <c r="S166" s="71">
        <v>118</v>
      </c>
      <c r="T166" s="69">
        <f t="shared" si="42"/>
        <v>1062</v>
      </c>
      <c r="U166" s="71">
        <v>240</v>
      </c>
      <c r="V166" s="69">
        <f t="shared" si="43"/>
        <v>2160</v>
      </c>
      <c r="W166" s="71">
        <v>160</v>
      </c>
      <c r="X166" s="69">
        <f t="shared" si="44"/>
        <v>1440</v>
      </c>
    </row>
    <row r="167" spans="2:24" ht="13.9" customHeight="1" thickBot="1" x14ac:dyDescent="0.4">
      <c r="B167" s="600">
        <v>144</v>
      </c>
      <c r="C167" s="606"/>
      <c r="D167" s="607" t="s">
        <v>303</v>
      </c>
      <c r="E167" s="602">
        <v>1519</v>
      </c>
      <c r="F167" s="601" t="s">
        <v>131</v>
      </c>
      <c r="G167" s="71">
        <v>14.9</v>
      </c>
      <c r="H167" s="69">
        <f t="shared" si="36"/>
        <v>22633.100000000002</v>
      </c>
      <c r="I167" s="71">
        <v>16.5</v>
      </c>
      <c r="J167" s="69">
        <f t="shared" si="37"/>
        <v>25063.5</v>
      </c>
      <c r="K167" s="71">
        <v>13</v>
      </c>
      <c r="L167" s="69">
        <f t="shared" si="38"/>
        <v>19747</v>
      </c>
      <c r="M167" s="71">
        <v>13.5</v>
      </c>
      <c r="N167" s="69">
        <f t="shared" si="39"/>
        <v>20506.5</v>
      </c>
      <c r="O167" s="71">
        <v>16.5</v>
      </c>
      <c r="P167" s="69">
        <f t="shared" si="40"/>
        <v>25063.5</v>
      </c>
      <c r="Q167" s="71">
        <v>8.1999999999999993</v>
      </c>
      <c r="R167" s="69">
        <f t="shared" si="41"/>
        <v>12455.8</v>
      </c>
      <c r="S167" s="71">
        <v>11</v>
      </c>
      <c r="T167" s="69">
        <f t="shared" si="42"/>
        <v>16709</v>
      </c>
      <c r="U167" s="71">
        <v>15</v>
      </c>
      <c r="V167" s="69">
        <f t="shared" si="43"/>
        <v>22785</v>
      </c>
      <c r="W167" s="71">
        <v>12.8</v>
      </c>
      <c r="X167" s="69">
        <f t="shared" si="44"/>
        <v>19443.2</v>
      </c>
    </row>
    <row r="168" spans="2:24" ht="13.9" customHeight="1" thickBot="1" x14ac:dyDescent="0.4">
      <c r="B168" s="600">
        <v>145</v>
      </c>
      <c r="C168" s="606"/>
      <c r="D168" s="607" t="s">
        <v>304</v>
      </c>
      <c r="E168" s="602">
        <v>1240</v>
      </c>
      <c r="F168" s="601" t="s">
        <v>3</v>
      </c>
      <c r="G168" s="71">
        <v>4</v>
      </c>
      <c r="H168" s="69">
        <f t="shared" si="36"/>
        <v>4960</v>
      </c>
      <c r="I168" s="71">
        <v>2.5</v>
      </c>
      <c r="J168" s="69">
        <f t="shared" si="37"/>
        <v>3100</v>
      </c>
      <c r="K168" s="71">
        <v>2</v>
      </c>
      <c r="L168" s="69">
        <f t="shared" si="38"/>
        <v>2480</v>
      </c>
      <c r="M168" s="71">
        <v>5.5</v>
      </c>
      <c r="N168" s="69">
        <f t="shared" si="39"/>
        <v>6820</v>
      </c>
      <c r="O168" s="71">
        <v>2.5</v>
      </c>
      <c r="P168" s="69">
        <f t="shared" si="40"/>
        <v>3100</v>
      </c>
      <c r="Q168" s="71">
        <v>3.45</v>
      </c>
      <c r="R168" s="69">
        <f t="shared" si="41"/>
        <v>4278</v>
      </c>
      <c r="S168" s="71">
        <v>3</v>
      </c>
      <c r="T168" s="69">
        <f t="shared" si="42"/>
        <v>3720</v>
      </c>
      <c r="U168" s="71">
        <v>4</v>
      </c>
      <c r="V168" s="69">
        <f t="shared" si="43"/>
        <v>4960</v>
      </c>
      <c r="W168" s="71">
        <v>6.75</v>
      </c>
      <c r="X168" s="69">
        <f t="shared" si="44"/>
        <v>8370</v>
      </c>
    </row>
    <row r="169" spans="2:24" ht="13.9" customHeight="1" thickBot="1" x14ac:dyDescent="0.4">
      <c r="B169" s="600">
        <v>146</v>
      </c>
      <c r="C169" s="606"/>
      <c r="D169" s="607" t="s">
        <v>305</v>
      </c>
      <c r="E169" s="600">
        <v>186</v>
      </c>
      <c r="F169" s="601" t="s">
        <v>8</v>
      </c>
      <c r="G169" s="71">
        <v>100</v>
      </c>
      <c r="H169" s="69">
        <f t="shared" ref="H169:H171" si="45">E169*G169</f>
        <v>18600</v>
      </c>
      <c r="I169" s="71">
        <v>16</v>
      </c>
      <c r="J169" s="69">
        <f t="shared" ref="J169:J171" si="46">E169*I169</f>
        <v>2976</v>
      </c>
      <c r="K169" s="71">
        <v>10</v>
      </c>
      <c r="L169" s="69">
        <f t="shared" ref="L169:L171" si="47">E169*K169</f>
        <v>1860</v>
      </c>
      <c r="M169" s="71">
        <v>15.5</v>
      </c>
      <c r="N169" s="69">
        <f t="shared" ref="N169:N171" si="48">E169*M169</f>
        <v>2883</v>
      </c>
      <c r="O169" s="71">
        <v>30</v>
      </c>
      <c r="P169" s="69">
        <f t="shared" ref="P169:P171" si="49">E169*O169</f>
        <v>5580</v>
      </c>
      <c r="Q169" s="71">
        <v>19.5</v>
      </c>
      <c r="R169" s="69">
        <f t="shared" ref="R169:R171" si="50">E169*Q169</f>
        <v>3627</v>
      </c>
      <c r="S169" s="71">
        <v>19</v>
      </c>
      <c r="T169" s="69">
        <f t="shared" ref="T169:T171" si="51">E169*S169</f>
        <v>3534</v>
      </c>
      <c r="U169" s="71">
        <v>80</v>
      </c>
      <c r="V169" s="69">
        <f t="shared" ref="V169:V171" si="52">E169*U169</f>
        <v>14880</v>
      </c>
      <c r="W169" s="71">
        <v>9.07</v>
      </c>
      <c r="X169" s="69">
        <f t="shared" ref="X169:X171" si="53">E169*W169</f>
        <v>1687.02</v>
      </c>
    </row>
    <row r="170" spans="2:24" ht="13.9" customHeight="1" thickBot="1" x14ac:dyDescent="0.4">
      <c r="B170" s="600">
        <v>147</v>
      </c>
      <c r="C170" s="606"/>
      <c r="D170" s="607" t="s">
        <v>306</v>
      </c>
      <c r="E170" s="600">
        <v>1</v>
      </c>
      <c r="F170" s="601" t="s">
        <v>10</v>
      </c>
      <c r="G170" s="71">
        <v>1400</v>
      </c>
      <c r="H170" s="69">
        <f t="shared" si="45"/>
        <v>1400</v>
      </c>
      <c r="I170" s="71">
        <v>600</v>
      </c>
      <c r="J170" s="69">
        <f t="shared" si="46"/>
        <v>600</v>
      </c>
      <c r="K170" s="71">
        <v>700</v>
      </c>
      <c r="L170" s="69">
        <f t="shared" si="47"/>
        <v>700</v>
      </c>
      <c r="M170" s="71">
        <v>950</v>
      </c>
      <c r="N170" s="69">
        <f t="shared" si="48"/>
        <v>950</v>
      </c>
      <c r="O170" s="71">
        <v>1500</v>
      </c>
      <c r="P170" s="69">
        <f t="shared" si="49"/>
        <v>1500</v>
      </c>
      <c r="Q170" s="71">
        <v>1320</v>
      </c>
      <c r="R170" s="69">
        <f t="shared" si="50"/>
        <v>1320</v>
      </c>
      <c r="S170" s="71">
        <v>1284</v>
      </c>
      <c r="T170" s="69">
        <f t="shared" si="51"/>
        <v>1284</v>
      </c>
      <c r="U170" s="71">
        <v>16000</v>
      </c>
      <c r="V170" s="69">
        <f t="shared" si="52"/>
        <v>16000</v>
      </c>
      <c r="W170" s="71">
        <v>2400</v>
      </c>
      <c r="X170" s="69">
        <f t="shared" si="53"/>
        <v>2400</v>
      </c>
    </row>
    <row r="171" spans="2:24" ht="13.9" customHeight="1" thickBot="1" x14ac:dyDescent="0.4">
      <c r="B171" s="600">
        <v>148</v>
      </c>
      <c r="C171" s="606"/>
      <c r="D171" s="607" t="s">
        <v>307</v>
      </c>
      <c r="E171" s="600">
        <v>8</v>
      </c>
      <c r="F171" s="601" t="s">
        <v>10</v>
      </c>
      <c r="G171" s="71">
        <v>700</v>
      </c>
      <c r="H171" s="69">
        <f t="shared" si="45"/>
        <v>5600</v>
      </c>
      <c r="I171" s="71">
        <v>1600</v>
      </c>
      <c r="J171" s="69">
        <f t="shared" si="46"/>
        <v>12800</v>
      </c>
      <c r="K171" s="71">
        <v>750</v>
      </c>
      <c r="L171" s="69">
        <f t="shared" si="47"/>
        <v>6000</v>
      </c>
      <c r="M171" s="71">
        <v>550</v>
      </c>
      <c r="N171" s="69">
        <f t="shared" si="48"/>
        <v>4400</v>
      </c>
      <c r="O171" s="71">
        <v>2750</v>
      </c>
      <c r="P171" s="69">
        <f t="shared" si="49"/>
        <v>22000</v>
      </c>
      <c r="Q171" s="71">
        <v>3000</v>
      </c>
      <c r="R171" s="69">
        <f t="shared" si="50"/>
        <v>24000</v>
      </c>
      <c r="S171" s="71">
        <v>2932</v>
      </c>
      <c r="T171" s="69">
        <f t="shared" si="51"/>
        <v>23456</v>
      </c>
      <c r="U171" s="71">
        <v>1000</v>
      </c>
      <c r="V171" s="69">
        <f t="shared" si="52"/>
        <v>8000</v>
      </c>
      <c r="W171" s="71">
        <v>2600</v>
      </c>
      <c r="X171" s="69">
        <f t="shared" si="53"/>
        <v>20800</v>
      </c>
    </row>
    <row r="172" spans="2:24" ht="13.9" customHeight="1" thickBot="1" x14ac:dyDescent="0.4">
      <c r="B172" s="606"/>
      <c r="C172" s="606"/>
      <c r="D172" s="604"/>
      <c r="E172" s="606"/>
      <c r="F172" s="604"/>
      <c r="G172" s="76"/>
      <c r="H172" s="77"/>
      <c r="I172" s="71"/>
      <c r="J172" s="77"/>
      <c r="K172" s="71"/>
      <c r="L172" s="77"/>
      <c r="M172" s="71"/>
      <c r="N172" s="77"/>
      <c r="O172" s="71"/>
      <c r="P172" s="77"/>
      <c r="Q172" s="71"/>
      <c r="R172" s="77"/>
      <c r="S172" s="71"/>
      <c r="T172" s="77"/>
      <c r="U172" s="71"/>
      <c r="V172" s="77"/>
      <c r="W172" s="71"/>
      <c r="X172" s="77"/>
    </row>
    <row r="173" spans="2:24" ht="13.9" customHeight="1" x14ac:dyDescent="0.35">
      <c r="B173" s="1355"/>
      <c r="C173" s="1355"/>
      <c r="D173" s="1741" t="s">
        <v>308</v>
      </c>
      <c r="E173" s="1742"/>
      <c r="F173" s="1743"/>
      <c r="G173" s="78"/>
      <c r="H173" s="79">
        <v>6815000</v>
      </c>
      <c r="I173" s="70"/>
      <c r="J173" s="69">
        <v>6826280.0499999998</v>
      </c>
      <c r="K173" s="70"/>
      <c r="L173" s="69">
        <v>6900000</v>
      </c>
      <c r="M173" s="70"/>
      <c r="N173" s="69">
        <v>6985952</v>
      </c>
      <c r="O173" s="70"/>
      <c r="P173" s="69">
        <v>7198351.5</v>
      </c>
      <c r="Q173" s="70"/>
      <c r="R173" s="69">
        <v>7209702</v>
      </c>
      <c r="S173" s="70"/>
      <c r="T173" s="69">
        <v>7374300</v>
      </c>
      <c r="U173" s="70"/>
      <c r="V173" s="69">
        <v>7602992.4500000002</v>
      </c>
      <c r="W173" s="70"/>
      <c r="X173" s="69">
        <v>8089608.5499999998</v>
      </c>
    </row>
    <row r="174" spans="2:24" ht="31" x14ac:dyDescent="0.35">
      <c r="B174" s="1356"/>
      <c r="C174" s="1356"/>
      <c r="D174" s="1744" t="s">
        <v>309</v>
      </c>
      <c r="E174" s="1745"/>
      <c r="F174" s="1746"/>
      <c r="G174" s="78"/>
      <c r="H174" s="80">
        <f>SUM(H9:H171)</f>
        <v>6795392.3900000025</v>
      </c>
      <c r="I174" s="81"/>
      <c r="J174" s="82">
        <f>SUM(J9:J171)</f>
        <v>6826280.0500000007</v>
      </c>
      <c r="K174" s="81"/>
      <c r="L174" s="83">
        <f>SUM(L9:L171)</f>
        <v>6834000</v>
      </c>
      <c r="M174" s="81"/>
      <c r="N174" s="84">
        <f>SUM(N9:N171)</f>
        <v>6985951.5999999996</v>
      </c>
      <c r="O174" s="81"/>
      <c r="P174" s="84">
        <f>SUM(P9:P171)</f>
        <v>7199351.5</v>
      </c>
      <c r="Q174" s="81"/>
      <c r="R174" s="84">
        <f>SUM(R9:R171)</f>
        <v>7209701.9999999991</v>
      </c>
      <c r="S174" s="81"/>
      <c r="T174" s="85" t="s">
        <v>310</v>
      </c>
      <c r="U174" s="81"/>
      <c r="V174" s="84">
        <f>SUM(V9:V171)</f>
        <v>7602992.4499999993</v>
      </c>
      <c r="W174" s="81"/>
      <c r="X174" s="84">
        <f>SUM(X9:X171)</f>
        <v>8089608.5499999998</v>
      </c>
    </row>
    <row r="175" spans="2:24" ht="15.5" x14ac:dyDescent="0.35">
      <c r="B175" s="1356"/>
      <c r="C175" s="1356"/>
      <c r="D175" s="1747"/>
      <c r="E175" s="1748"/>
      <c r="F175" s="1748"/>
      <c r="G175" s="1749"/>
      <c r="H175" s="86"/>
      <c r="I175" s="87"/>
      <c r="J175" s="87"/>
      <c r="K175" s="87"/>
      <c r="L175" s="87"/>
      <c r="M175" s="87"/>
      <c r="N175" s="87"/>
      <c r="O175" s="87"/>
      <c r="P175" s="87"/>
      <c r="Q175" s="87"/>
      <c r="R175" s="87"/>
      <c r="S175" s="87"/>
      <c r="T175" s="87"/>
      <c r="U175" s="87"/>
      <c r="V175" s="87"/>
      <c r="W175" s="87"/>
      <c r="X175" s="87"/>
    </row>
    <row r="176" spans="2:24" ht="15.5" x14ac:dyDescent="0.35">
      <c r="B176" s="90"/>
      <c r="C176" s="90"/>
      <c r="D176" s="89" t="s">
        <v>311</v>
      </c>
      <c r="E176" s="90">
        <v>17193</v>
      </c>
      <c r="F176" s="88" t="s">
        <v>8</v>
      </c>
      <c r="G176" s="91">
        <v>25</v>
      </c>
      <c r="H176" s="91">
        <f>(E176*G176)</f>
        <v>429825</v>
      </c>
      <c r="I176" s="91">
        <v>42</v>
      </c>
      <c r="J176" s="91">
        <f>(E176*I176)</f>
        <v>722106</v>
      </c>
      <c r="K176" s="91">
        <v>29</v>
      </c>
      <c r="L176" s="91">
        <f>(E176*K176)</f>
        <v>498597</v>
      </c>
      <c r="M176" s="91">
        <v>0</v>
      </c>
      <c r="N176" s="92" t="s">
        <v>312</v>
      </c>
      <c r="O176" s="91">
        <v>34.799999999999997</v>
      </c>
      <c r="P176" s="91">
        <f>(E176*O176)</f>
        <v>598316.39999999991</v>
      </c>
      <c r="Q176" s="91">
        <v>44</v>
      </c>
      <c r="R176" s="91">
        <f>(E176*Q176)</f>
        <v>756492</v>
      </c>
      <c r="S176" s="93" t="s">
        <v>313</v>
      </c>
      <c r="T176" s="94">
        <v>320000</v>
      </c>
      <c r="U176" s="94">
        <v>45</v>
      </c>
      <c r="V176" s="94">
        <f>(E176*U176)</f>
        <v>773685</v>
      </c>
      <c r="W176" s="91">
        <v>49</v>
      </c>
      <c r="X176" s="91">
        <f>(E176*W176)</f>
        <v>842457</v>
      </c>
    </row>
    <row r="177" spans="2:24" ht="15.5" x14ac:dyDescent="0.35">
      <c r="B177" s="90"/>
      <c r="C177" s="90"/>
      <c r="D177" s="88" t="s">
        <v>314</v>
      </c>
      <c r="E177" s="90">
        <v>-17193</v>
      </c>
      <c r="F177" s="88" t="s">
        <v>8</v>
      </c>
      <c r="G177" s="95">
        <f>G64</f>
        <v>25</v>
      </c>
      <c r="H177" s="91">
        <f>(E177*G177)</f>
        <v>-429825</v>
      </c>
      <c r="I177" s="95">
        <f>I64</f>
        <v>27</v>
      </c>
      <c r="J177" s="91">
        <f>(E177*I177)</f>
        <v>-464211</v>
      </c>
      <c r="K177" s="95">
        <f>K64</f>
        <v>27</v>
      </c>
      <c r="L177" s="91">
        <f>(E177*K177)</f>
        <v>-464211</v>
      </c>
      <c r="M177" s="95">
        <f t="shared" ref="M177" si="54">M64</f>
        <v>29.5</v>
      </c>
      <c r="N177" s="91" t="s">
        <v>315</v>
      </c>
      <c r="O177" s="95">
        <f t="shared" ref="O177" si="55">O64</f>
        <v>25</v>
      </c>
      <c r="P177" s="91">
        <f>(E177*O177)</f>
        <v>-429825</v>
      </c>
      <c r="Q177" s="95">
        <f t="shared" ref="Q177" si="56">Q64</f>
        <v>26.75</v>
      </c>
      <c r="R177" s="91">
        <f>(E177*Q177)</f>
        <v>-459912.75</v>
      </c>
      <c r="S177" s="95">
        <f t="shared" ref="S177" si="57">S64</f>
        <v>22</v>
      </c>
      <c r="T177" s="91">
        <f>(E177*S177)</f>
        <v>-378246</v>
      </c>
      <c r="U177" s="95">
        <f t="shared" ref="U177" si="58">U64</f>
        <v>25</v>
      </c>
      <c r="V177" s="91">
        <f>(E177*U177)</f>
        <v>-429825</v>
      </c>
      <c r="W177" s="95">
        <f t="shared" ref="W177" si="59">W64</f>
        <v>26.5</v>
      </c>
      <c r="X177" s="91">
        <f>(E177*W177)</f>
        <v>-455614.5</v>
      </c>
    </row>
    <row r="178" spans="2:24" ht="15.5" x14ac:dyDescent="0.35">
      <c r="B178" s="90"/>
      <c r="C178" s="90"/>
      <c r="D178" s="88"/>
      <c r="E178" s="90"/>
      <c r="F178" s="88"/>
      <c r="G178" s="88"/>
      <c r="H178" s="91"/>
      <c r="I178" s="88"/>
      <c r="J178" s="88"/>
      <c r="K178" s="88"/>
      <c r="L178" s="88"/>
      <c r="M178" s="88"/>
      <c r="N178" s="88"/>
      <c r="O178" s="88"/>
      <c r="P178" s="88"/>
      <c r="Q178" s="88"/>
      <c r="R178" s="88"/>
      <c r="S178" s="88"/>
      <c r="T178" s="88"/>
      <c r="U178" s="88"/>
      <c r="V178" s="88"/>
      <c r="W178" s="88"/>
      <c r="X178" s="88"/>
    </row>
    <row r="179" spans="2:24" ht="31" x14ac:dyDescent="0.35">
      <c r="B179" s="90"/>
      <c r="C179" s="90"/>
      <c r="D179" s="1744" t="s">
        <v>316</v>
      </c>
      <c r="E179" s="1745"/>
      <c r="F179" s="1745"/>
      <c r="G179" s="96"/>
      <c r="H179" s="97">
        <f>H174+H176+H177</f>
        <v>6795392.3900000025</v>
      </c>
      <c r="I179" s="89"/>
      <c r="J179" s="98">
        <f>J174+J176+J177</f>
        <v>7084175.0500000007</v>
      </c>
      <c r="K179" s="89"/>
      <c r="L179" s="99">
        <f>L174+L176+L177</f>
        <v>6868386</v>
      </c>
      <c r="M179" s="89"/>
      <c r="N179" s="92" t="s">
        <v>312</v>
      </c>
      <c r="O179" s="89"/>
      <c r="P179" s="100">
        <f>P174+P176+P177</f>
        <v>7367842.9000000004</v>
      </c>
      <c r="Q179" s="89"/>
      <c r="R179" s="100">
        <f>R174+R176+R177</f>
        <v>7506281.2499999991</v>
      </c>
      <c r="S179" s="89"/>
      <c r="T179" s="85" t="s">
        <v>310</v>
      </c>
      <c r="U179" s="89"/>
      <c r="V179" s="100">
        <f>V174+V176+V177</f>
        <v>7946852.4499999993</v>
      </c>
      <c r="W179" s="89"/>
      <c r="X179" s="100">
        <f>X174+X176+X177</f>
        <v>8476451.0500000007</v>
      </c>
    </row>
  </sheetData>
  <mergeCells count="13">
    <mergeCell ref="O6:P6"/>
    <mergeCell ref="Q6:R6"/>
    <mergeCell ref="S6:T6"/>
    <mergeCell ref="U6:V6"/>
    <mergeCell ref="W6:X6"/>
    <mergeCell ref="D173:F173"/>
    <mergeCell ref="D174:F174"/>
    <mergeCell ref="D175:G175"/>
    <mergeCell ref="D179:F179"/>
    <mergeCell ref="M6:N6"/>
    <mergeCell ref="K6:L6"/>
    <mergeCell ref="G6:H6"/>
    <mergeCell ref="I6:J6"/>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256"/>
  <sheetViews>
    <sheetView workbookViewId="0">
      <selection activeCell="L11" sqref="L11"/>
    </sheetView>
  </sheetViews>
  <sheetFormatPr defaultRowHeight="14.5" x14ac:dyDescent="0.35"/>
  <cols>
    <col min="3" max="3" width="51.54296875" customWidth="1"/>
    <col min="4" max="4" width="10.1796875" bestFit="1" customWidth="1"/>
    <col min="6" max="13" width="12.7265625" customWidth="1"/>
  </cols>
  <sheetData>
    <row r="1" spans="1:13" ht="15.5" x14ac:dyDescent="0.35">
      <c r="A1" s="464"/>
      <c r="B1" s="424"/>
      <c r="D1" s="692" t="s">
        <v>1585</v>
      </c>
      <c r="E1" s="577"/>
      <c r="F1" s="577"/>
      <c r="G1" s="577"/>
      <c r="H1" s="577"/>
    </row>
    <row r="2" spans="1:13" ht="15.5" x14ac:dyDescent="0.35">
      <c r="A2" s="464"/>
      <c r="B2" s="424"/>
      <c r="D2" s="693" t="s">
        <v>536</v>
      </c>
      <c r="F2" s="102"/>
      <c r="G2" s="103"/>
      <c r="H2" s="104"/>
      <c r="L2" s="104"/>
    </row>
    <row r="3" spans="1:13" ht="15.5" x14ac:dyDescent="0.35">
      <c r="A3" s="577"/>
      <c r="B3" s="577"/>
      <c r="C3" s="577"/>
      <c r="D3" s="767">
        <v>42802</v>
      </c>
      <c r="E3" s="577"/>
      <c r="F3" s="577"/>
      <c r="G3" s="577"/>
      <c r="H3" s="577"/>
    </row>
    <row r="4" spans="1:13" ht="15" thickBot="1" x14ac:dyDescent="0.4">
      <c r="A4" s="578"/>
      <c r="B4" s="578"/>
      <c r="C4" s="578"/>
      <c r="D4" s="578"/>
      <c r="E4" s="578"/>
      <c r="F4" s="578"/>
      <c r="G4" s="578"/>
      <c r="H4" s="578"/>
    </row>
    <row r="5" spans="1:13" ht="15.5" thickTop="1" thickBot="1" x14ac:dyDescent="0.4">
      <c r="A5" s="464"/>
      <c r="B5" s="424"/>
      <c r="F5" s="1845" t="s">
        <v>1592</v>
      </c>
      <c r="G5" s="1846"/>
      <c r="H5" s="1845" t="s">
        <v>1593</v>
      </c>
      <c r="I5" s="1846"/>
      <c r="J5" s="1845" t="s">
        <v>1594</v>
      </c>
      <c r="K5" s="1846"/>
      <c r="L5" s="1845" t="s">
        <v>1595</v>
      </c>
      <c r="M5" s="1846"/>
    </row>
    <row r="6" spans="1:13" ht="15.5" thickTop="1" thickBot="1" x14ac:dyDescent="0.4">
      <c r="A6" s="464"/>
      <c r="B6" s="424"/>
      <c r="C6" s="150" t="s">
        <v>93</v>
      </c>
      <c r="D6" s="151" t="s">
        <v>94</v>
      </c>
      <c r="E6" s="152" t="s">
        <v>339</v>
      </c>
      <c r="F6" s="153" t="s">
        <v>95</v>
      </c>
      <c r="G6" s="154" t="s">
        <v>96</v>
      </c>
      <c r="H6" s="155" t="s">
        <v>95</v>
      </c>
      <c r="I6" s="156" t="s">
        <v>96</v>
      </c>
      <c r="J6" s="153" t="s">
        <v>95</v>
      </c>
      <c r="K6" s="154" t="s">
        <v>96</v>
      </c>
      <c r="L6" s="467" t="s">
        <v>95</v>
      </c>
      <c r="M6" s="468" t="s">
        <v>96</v>
      </c>
    </row>
    <row r="7" spans="1:13" ht="15" customHeight="1" thickTop="1" thickBot="1" x14ac:dyDescent="0.4">
      <c r="A7" s="464"/>
      <c r="B7" s="424"/>
      <c r="C7" s="486" t="s">
        <v>936</v>
      </c>
      <c r="D7" s="159"/>
      <c r="E7" s="160"/>
      <c r="F7" s="826"/>
      <c r="G7" s="162"/>
      <c r="H7" s="827"/>
      <c r="I7" s="162"/>
      <c r="J7" s="826"/>
      <c r="K7" s="162"/>
      <c r="L7" s="828"/>
      <c r="M7" s="164"/>
    </row>
    <row r="8" spans="1:13" ht="15" customHeight="1" thickBot="1" x14ac:dyDescent="0.4">
      <c r="A8" s="464">
        <v>1</v>
      </c>
      <c r="B8" s="424">
        <v>201</v>
      </c>
      <c r="C8" s="116" t="s">
        <v>937</v>
      </c>
      <c r="D8" s="469">
        <v>1</v>
      </c>
      <c r="E8" s="172" t="s">
        <v>100</v>
      </c>
      <c r="F8" s="837">
        <v>17000</v>
      </c>
      <c r="G8" s="839">
        <f>F8*D8</f>
        <v>17000</v>
      </c>
      <c r="H8" s="837">
        <v>20000</v>
      </c>
      <c r="I8" s="839">
        <f>H8*D8</f>
        <v>20000</v>
      </c>
      <c r="J8" s="837">
        <v>25000</v>
      </c>
      <c r="K8" s="839">
        <f>J8*D8</f>
        <v>25000</v>
      </c>
      <c r="L8" s="838">
        <v>79000</v>
      </c>
      <c r="M8" s="839">
        <f>L8*D8</f>
        <v>79000</v>
      </c>
    </row>
    <row r="9" spans="1:13" ht="15" customHeight="1" thickBot="1" x14ac:dyDescent="0.4">
      <c r="A9" s="464">
        <v>2</v>
      </c>
      <c r="B9" s="424">
        <v>202</v>
      </c>
      <c r="C9" s="116" t="s">
        <v>938</v>
      </c>
      <c r="D9" s="166">
        <v>1</v>
      </c>
      <c r="E9" s="167" t="s">
        <v>100</v>
      </c>
      <c r="F9" s="829">
        <v>1000</v>
      </c>
      <c r="G9" s="839">
        <f t="shared" ref="G9:G72" si="0">F9*D9</f>
        <v>1000</v>
      </c>
      <c r="H9" s="830">
        <v>3000</v>
      </c>
      <c r="I9" s="839">
        <f t="shared" ref="I9:I72" si="1">H9*D9</f>
        <v>3000</v>
      </c>
      <c r="J9" s="829">
        <v>4500</v>
      </c>
      <c r="K9" s="839">
        <f t="shared" ref="K9:K72" si="2">J9*D9</f>
        <v>4500</v>
      </c>
      <c r="L9" s="831">
        <v>4900</v>
      </c>
      <c r="M9" s="839">
        <f t="shared" ref="M9:M72" si="3">L9*D9</f>
        <v>4900</v>
      </c>
    </row>
    <row r="10" spans="1:13" ht="15" customHeight="1" thickBot="1" x14ac:dyDescent="0.4">
      <c r="A10" s="464">
        <v>3</v>
      </c>
      <c r="B10" s="424">
        <v>202</v>
      </c>
      <c r="C10" s="123" t="s">
        <v>939</v>
      </c>
      <c r="D10" s="171">
        <v>1</v>
      </c>
      <c r="E10" s="172" t="s">
        <v>100</v>
      </c>
      <c r="F10" s="829">
        <v>1000</v>
      </c>
      <c r="G10" s="839">
        <f t="shared" si="0"/>
        <v>1000</v>
      </c>
      <c r="H10" s="830">
        <v>2500</v>
      </c>
      <c r="I10" s="839">
        <f t="shared" si="1"/>
        <v>2500</v>
      </c>
      <c r="J10" s="829">
        <v>4500</v>
      </c>
      <c r="K10" s="839">
        <f t="shared" si="2"/>
        <v>4500</v>
      </c>
      <c r="L10" s="831">
        <v>3700</v>
      </c>
      <c r="M10" s="839">
        <f t="shared" si="3"/>
        <v>3700</v>
      </c>
    </row>
    <row r="11" spans="1:13" ht="15" customHeight="1" thickBot="1" x14ac:dyDescent="0.4">
      <c r="A11" s="464">
        <v>4</v>
      </c>
      <c r="B11" s="424">
        <v>202</v>
      </c>
      <c r="C11" s="123" t="s">
        <v>940</v>
      </c>
      <c r="D11" s="171">
        <v>1</v>
      </c>
      <c r="E11" s="172" t="s">
        <v>100</v>
      </c>
      <c r="F11" s="832">
        <v>1000</v>
      </c>
      <c r="G11" s="839">
        <f t="shared" si="0"/>
        <v>1000</v>
      </c>
      <c r="H11" s="833">
        <v>3000</v>
      </c>
      <c r="I11" s="839">
        <f t="shared" si="1"/>
        <v>3000</v>
      </c>
      <c r="J11" s="832">
        <v>8000</v>
      </c>
      <c r="K11" s="839">
        <f t="shared" si="2"/>
        <v>8000</v>
      </c>
      <c r="L11" s="834">
        <v>4900</v>
      </c>
      <c r="M11" s="839">
        <f t="shared" si="3"/>
        <v>4900</v>
      </c>
    </row>
    <row r="12" spans="1:13" ht="15" customHeight="1" thickBot="1" x14ac:dyDescent="0.4">
      <c r="A12" s="464">
        <v>5</v>
      </c>
      <c r="B12" s="424">
        <v>202</v>
      </c>
      <c r="C12" s="123" t="s">
        <v>941</v>
      </c>
      <c r="D12" s="171">
        <v>1</v>
      </c>
      <c r="E12" s="172" t="s">
        <v>100</v>
      </c>
      <c r="F12" s="832">
        <v>700</v>
      </c>
      <c r="G12" s="839">
        <f t="shared" si="0"/>
        <v>700</v>
      </c>
      <c r="H12" s="833">
        <v>3000</v>
      </c>
      <c r="I12" s="839">
        <f t="shared" si="1"/>
        <v>3000</v>
      </c>
      <c r="J12" s="832">
        <v>8000</v>
      </c>
      <c r="K12" s="839">
        <f t="shared" si="2"/>
        <v>8000</v>
      </c>
      <c r="L12" s="834">
        <v>4900</v>
      </c>
      <c r="M12" s="839">
        <f t="shared" si="3"/>
        <v>4900</v>
      </c>
    </row>
    <row r="13" spans="1:13" ht="15" customHeight="1" thickBot="1" x14ac:dyDescent="0.4">
      <c r="A13" s="464">
        <v>6</v>
      </c>
      <c r="B13" s="424">
        <v>202</v>
      </c>
      <c r="C13" s="123" t="s">
        <v>942</v>
      </c>
      <c r="D13" s="171">
        <v>1</v>
      </c>
      <c r="E13" s="172" t="s">
        <v>100</v>
      </c>
      <c r="F13" s="832">
        <v>800</v>
      </c>
      <c r="G13" s="839">
        <f t="shared" si="0"/>
        <v>800</v>
      </c>
      <c r="H13" s="833">
        <v>1400</v>
      </c>
      <c r="I13" s="839">
        <f t="shared" si="1"/>
        <v>1400</v>
      </c>
      <c r="J13" s="832">
        <v>2000</v>
      </c>
      <c r="K13" s="839">
        <f t="shared" si="2"/>
        <v>2000</v>
      </c>
      <c r="L13" s="834">
        <v>1000</v>
      </c>
      <c r="M13" s="839">
        <f t="shared" si="3"/>
        <v>1000</v>
      </c>
    </row>
    <row r="14" spans="1:13" ht="15" customHeight="1" thickBot="1" x14ac:dyDescent="0.4">
      <c r="A14" s="464">
        <v>7</v>
      </c>
      <c r="B14" s="424">
        <v>202</v>
      </c>
      <c r="C14" s="123" t="s">
        <v>943</v>
      </c>
      <c r="D14" s="171">
        <v>1</v>
      </c>
      <c r="E14" s="172" t="s">
        <v>100</v>
      </c>
      <c r="F14" s="832">
        <v>800</v>
      </c>
      <c r="G14" s="839">
        <f t="shared" si="0"/>
        <v>800</v>
      </c>
      <c r="H14" s="833">
        <v>3500</v>
      </c>
      <c r="I14" s="839">
        <f t="shared" si="1"/>
        <v>3500</v>
      </c>
      <c r="J14" s="832">
        <v>3500</v>
      </c>
      <c r="K14" s="839">
        <f t="shared" si="2"/>
        <v>3500</v>
      </c>
      <c r="L14" s="834">
        <v>1200</v>
      </c>
      <c r="M14" s="839">
        <f t="shared" si="3"/>
        <v>1200</v>
      </c>
    </row>
    <row r="15" spans="1:13" ht="15" customHeight="1" thickBot="1" x14ac:dyDescent="0.4">
      <c r="A15" s="464">
        <v>8</v>
      </c>
      <c r="B15" s="424">
        <v>202</v>
      </c>
      <c r="C15" s="123" t="s">
        <v>944</v>
      </c>
      <c r="D15" s="470">
        <v>2985</v>
      </c>
      <c r="E15" s="172" t="s">
        <v>3</v>
      </c>
      <c r="F15" s="832">
        <v>2.5</v>
      </c>
      <c r="G15" s="839">
        <f t="shared" si="0"/>
        <v>7462.5</v>
      </c>
      <c r="H15" s="833">
        <v>5</v>
      </c>
      <c r="I15" s="839">
        <f t="shared" si="1"/>
        <v>14925</v>
      </c>
      <c r="J15" s="832">
        <v>17</v>
      </c>
      <c r="K15" s="839">
        <f t="shared" si="2"/>
        <v>50745</v>
      </c>
      <c r="L15" s="834">
        <v>1</v>
      </c>
      <c r="M15" s="839">
        <f t="shared" si="3"/>
        <v>2985</v>
      </c>
    </row>
    <row r="16" spans="1:13" ht="15" customHeight="1" thickBot="1" x14ac:dyDescent="0.4">
      <c r="A16" s="464">
        <v>9</v>
      </c>
      <c r="B16" s="424">
        <v>202</v>
      </c>
      <c r="C16" s="123" t="s">
        <v>945</v>
      </c>
      <c r="D16" s="171">
        <v>4</v>
      </c>
      <c r="E16" s="172" t="s">
        <v>10</v>
      </c>
      <c r="F16" s="832">
        <v>145</v>
      </c>
      <c r="G16" s="839">
        <f t="shared" si="0"/>
        <v>580</v>
      </c>
      <c r="H16" s="833">
        <v>300</v>
      </c>
      <c r="I16" s="839">
        <f t="shared" si="1"/>
        <v>1200</v>
      </c>
      <c r="J16" s="832">
        <v>775</v>
      </c>
      <c r="K16" s="839">
        <f t="shared" si="2"/>
        <v>3100</v>
      </c>
      <c r="L16" s="834">
        <v>200</v>
      </c>
      <c r="M16" s="839">
        <f t="shared" si="3"/>
        <v>800</v>
      </c>
    </row>
    <row r="17" spans="1:13" ht="15" customHeight="1" thickBot="1" x14ac:dyDescent="0.4">
      <c r="A17" s="464">
        <v>10</v>
      </c>
      <c r="B17" s="424">
        <v>202</v>
      </c>
      <c r="C17" s="123" t="s">
        <v>946</v>
      </c>
      <c r="D17" s="171">
        <v>1</v>
      </c>
      <c r="E17" s="172" t="s">
        <v>10</v>
      </c>
      <c r="F17" s="832">
        <v>290</v>
      </c>
      <c r="G17" s="839">
        <f t="shared" si="0"/>
        <v>290</v>
      </c>
      <c r="H17" s="833">
        <v>300</v>
      </c>
      <c r="I17" s="839">
        <f t="shared" si="1"/>
        <v>300</v>
      </c>
      <c r="J17" s="832">
        <v>140</v>
      </c>
      <c r="K17" s="839">
        <f t="shared" si="2"/>
        <v>140</v>
      </c>
      <c r="L17" s="834">
        <v>100</v>
      </c>
      <c r="M17" s="839">
        <f t="shared" si="3"/>
        <v>100</v>
      </c>
    </row>
    <row r="18" spans="1:13" ht="15" customHeight="1" thickBot="1" x14ac:dyDescent="0.4">
      <c r="A18" s="464">
        <v>11</v>
      </c>
      <c r="B18" s="424">
        <v>202</v>
      </c>
      <c r="C18" s="123" t="s">
        <v>947</v>
      </c>
      <c r="D18" s="470">
        <v>2369</v>
      </c>
      <c r="E18" s="172" t="s">
        <v>3</v>
      </c>
      <c r="F18" s="832">
        <v>1</v>
      </c>
      <c r="G18" s="839">
        <f t="shared" si="0"/>
        <v>2369</v>
      </c>
      <c r="H18" s="833">
        <v>1.35</v>
      </c>
      <c r="I18" s="839">
        <f t="shared" si="1"/>
        <v>3198.15</v>
      </c>
      <c r="J18" s="832">
        <v>1.3</v>
      </c>
      <c r="K18" s="839">
        <f t="shared" si="2"/>
        <v>3079.7000000000003</v>
      </c>
      <c r="L18" s="834">
        <v>1</v>
      </c>
      <c r="M18" s="839">
        <f t="shared" si="3"/>
        <v>2369</v>
      </c>
    </row>
    <row r="19" spans="1:13" ht="15" customHeight="1" thickBot="1" x14ac:dyDescent="0.4">
      <c r="A19" s="464">
        <v>12</v>
      </c>
      <c r="B19" s="424">
        <v>202</v>
      </c>
      <c r="C19" s="123" t="s">
        <v>948</v>
      </c>
      <c r="D19" s="171">
        <v>1</v>
      </c>
      <c r="E19" s="172" t="s">
        <v>10</v>
      </c>
      <c r="F19" s="832">
        <v>254</v>
      </c>
      <c r="G19" s="839">
        <f t="shared" si="0"/>
        <v>254</v>
      </c>
      <c r="H19" s="833">
        <v>200</v>
      </c>
      <c r="I19" s="839">
        <f t="shared" si="1"/>
        <v>200</v>
      </c>
      <c r="J19" s="832">
        <v>155</v>
      </c>
      <c r="K19" s="839">
        <f t="shared" si="2"/>
        <v>155</v>
      </c>
      <c r="L19" s="834">
        <v>100</v>
      </c>
      <c r="M19" s="839">
        <f t="shared" si="3"/>
        <v>100</v>
      </c>
    </row>
    <row r="20" spans="1:13" ht="15" customHeight="1" thickBot="1" x14ac:dyDescent="0.4">
      <c r="A20" s="464">
        <v>13</v>
      </c>
      <c r="B20" s="424">
        <v>202</v>
      </c>
      <c r="C20" s="123" t="s">
        <v>949</v>
      </c>
      <c r="D20" s="171">
        <v>10</v>
      </c>
      <c r="E20" s="172" t="s">
        <v>10</v>
      </c>
      <c r="F20" s="832">
        <v>700</v>
      </c>
      <c r="G20" s="839">
        <f t="shared" si="0"/>
        <v>7000</v>
      </c>
      <c r="H20" s="833">
        <v>300</v>
      </c>
      <c r="I20" s="839">
        <f t="shared" si="1"/>
        <v>3000</v>
      </c>
      <c r="J20" s="835">
        <v>1550</v>
      </c>
      <c r="K20" s="839">
        <f t="shared" si="2"/>
        <v>15500</v>
      </c>
      <c r="L20" s="832">
        <v>2400</v>
      </c>
      <c r="M20" s="839">
        <f t="shared" si="3"/>
        <v>24000</v>
      </c>
    </row>
    <row r="21" spans="1:13" ht="15" customHeight="1" thickBot="1" x14ac:dyDescent="0.4">
      <c r="A21" s="464">
        <v>14</v>
      </c>
      <c r="B21" s="424">
        <v>202</v>
      </c>
      <c r="C21" s="123" t="s">
        <v>950</v>
      </c>
      <c r="D21" s="171">
        <v>4</v>
      </c>
      <c r="E21" s="172" t="s">
        <v>10</v>
      </c>
      <c r="F21" s="832">
        <v>300</v>
      </c>
      <c r="G21" s="839">
        <f t="shared" si="0"/>
        <v>1200</v>
      </c>
      <c r="H21" s="833">
        <v>500</v>
      </c>
      <c r="I21" s="839">
        <f t="shared" si="1"/>
        <v>2000</v>
      </c>
      <c r="J21" s="832">
        <v>610</v>
      </c>
      <c r="K21" s="839">
        <f t="shared" si="2"/>
        <v>2440</v>
      </c>
      <c r="L21" s="834">
        <v>50</v>
      </c>
      <c r="M21" s="839">
        <f t="shared" si="3"/>
        <v>200</v>
      </c>
    </row>
    <row r="22" spans="1:13" ht="15" customHeight="1" thickBot="1" x14ac:dyDescent="0.4">
      <c r="A22" s="464">
        <v>15</v>
      </c>
      <c r="B22" s="424">
        <v>202</v>
      </c>
      <c r="C22" s="123" t="s">
        <v>951</v>
      </c>
      <c r="D22" s="171">
        <v>250</v>
      </c>
      <c r="E22" s="172" t="s">
        <v>3</v>
      </c>
      <c r="F22" s="832">
        <v>7</v>
      </c>
      <c r="G22" s="839">
        <f t="shared" si="0"/>
        <v>1750</v>
      </c>
      <c r="H22" s="833">
        <v>5</v>
      </c>
      <c r="I22" s="839">
        <f t="shared" si="1"/>
        <v>1250</v>
      </c>
      <c r="J22" s="832">
        <v>19</v>
      </c>
      <c r="K22" s="839">
        <f t="shared" si="2"/>
        <v>4750</v>
      </c>
      <c r="L22" s="834">
        <v>5</v>
      </c>
      <c r="M22" s="839">
        <f t="shared" si="3"/>
        <v>1250</v>
      </c>
    </row>
    <row r="23" spans="1:13" ht="15" customHeight="1" thickBot="1" x14ac:dyDescent="0.4">
      <c r="A23" s="464">
        <v>16</v>
      </c>
      <c r="B23" s="424">
        <v>202</v>
      </c>
      <c r="C23" s="123" t="s">
        <v>952</v>
      </c>
      <c r="D23" s="171">
        <v>86</v>
      </c>
      <c r="E23" s="172" t="s">
        <v>3</v>
      </c>
      <c r="F23" s="832">
        <v>0.1</v>
      </c>
      <c r="G23" s="839">
        <f t="shared" si="0"/>
        <v>8.6</v>
      </c>
      <c r="H23" s="840">
        <v>8</v>
      </c>
      <c r="I23" s="839">
        <f t="shared" si="1"/>
        <v>688</v>
      </c>
      <c r="J23" s="832">
        <v>20</v>
      </c>
      <c r="K23" s="839">
        <f t="shared" si="2"/>
        <v>1720</v>
      </c>
      <c r="L23" s="834">
        <v>5</v>
      </c>
      <c r="M23" s="839">
        <f t="shared" si="3"/>
        <v>430</v>
      </c>
    </row>
    <row r="24" spans="1:13" ht="15" customHeight="1" thickBot="1" x14ac:dyDescent="0.4">
      <c r="A24" s="464">
        <v>17</v>
      </c>
      <c r="B24" s="424">
        <v>202</v>
      </c>
      <c r="C24" s="123" t="s">
        <v>953</v>
      </c>
      <c r="D24" s="171">
        <v>63</v>
      </c>
      <c r="E24" s="172" t="s">
        <v>3</v>
      </c>
      <c r="F24" s="832">
        <v>10</v>
      </c>
      <c r="G24" s="839">
        <f t="shared" si="0"/>
        <v>630</v>
      </c>
      <c r="H24" s="840">
        <v>5</v>
      </c>
      <c r="I24" s="839">
        <f t="shared" si="1"/>
        <v>315</v>
      </c>
      <c r="J24" s="832">
        <v>10</v>
      </c>
      <c r="K24" s="839">
        <f t="shared" si="2"/>
        <v>630</v>
      </c>
      <c r="L24" s="834">
        <v>2</v>
      </c>
      <c r="M24" s="839">
        <f t="shared" si="3"/>
        <v>126</v>
      </c>
    </row>
    <row r="25" spans="1:13" ht="15" customHeight="1" thickBot="1" x14ac:dyDescent="0.4">
      <c r="A25" s="464">
        <v>18</v>
      </c>
      <c r="B25" s="424">
        <v>202</v>
      </c>
      <c r="C25" s="123" t="s">
        <v>954</v>
      </c>
      <c r="D25" s="171">
        <v>695</v>
      </c>
      <c r="E25" s="172" t="s">
        <v>8</v>
      </c>
      <c r="F25" s="832">
        <v>0.1</v>
      </c>
      <c r="G25" s="839">
        <f t="shared" si="0"/>
        <v>69.5</v>
      </c>
      <c r="H25" s="833">
        <v>4</v>
      </c>
      <c r="I25" s="839">
        <f t="shared" si="1"/>
        <v>2780</v>
      </c>
      <c r="J25" s="832">
        <v>3.25</v>
      </c>
      <c r="K25" s="839">
        <f t="shared" si="2"/>
        <v>2258.75</v>
      </c>
      <c r="L25" s="834">
        <v>1</v>
      </c>
      <c r="M25" s="839">
        <f t="shared" si="3"/>
        <v>695</v>
      </c>
    </row>
    <row r="26" spans="1:13" ht="15" customHeight="1" thickBot="1" x14ac:dyDescent="0.4">
      <c r="A26" s="464">
        <v>19</v>
      </c>
      <c r="B26" s="424">
        <v>202</v>
      </c>
      <c r="C26" s="123" t="s">
        <v>955</v>
      </c>
      <c r="D26" s="470">
        <v>5068</v>
      </c>
      <c r="E26" s="172" t="s">
        <v>8</v>
      </c>
      <c r="F26" s="832">
        <v>1</v>
      </c>
      <c r="G26" s="839">
        <f t="shared" si="0"/>
        <v>5068</v>
      </c>
      <c r="H26" s="840">
        <v>5.25</v>
      </c>
      <c r="I26" s="839">
        <f t="shared" si="1"/>
        <v>26607</v>
      </c>
      <c r="J26" s="832">
        <v>4.5</v>
      </c>
      <c r="K26" s="839">
        <f t="shared" si="2"/>
        <v>22806</v>
      </c>
      <c r="L26" s="834">
        <v>5</v>
      </c>
      <c r="M26" s="839">
        <f t="shared" si="3"/>
        <v>25340</v>
      </c>
    </row>
    <row r="27" spans="1:13" ht="15" customHeight="1" thickBot="1" x14ac:dyDescent="0.4">
      <c r="A27" s="464">
        <v>20</v>
      </c>
      <c r="B27" s="424">
        <v>202</v>
      </c>
      <c r="C27" s="123" t="s">
        <v>956</v>
      </c>
      <c r="D27" s="171">
        <v>1</v>
      </c>
      <c r="E27" s="172" t="s">
        <v>100</v>
      </c>
      <c r="F27" s="832">
        <v>2000</v>
      </c>
      <c r="G27" s="839">
        <f t="shared" si="0"/>
        <v>2000</v>
      </c>
      <c r="H27" s="833">
        <v>3500</v>
      </c>
      <c r="I27" s="839">
        <f t="shared" si="1"/>
        <v>3500</v>
      </c>
      <c r="J27" s="832">
        <v>2800</v>
      </c>
      <c r="K27" s="839">
        <f t="shared" si="2"/>
        <v>2800</v>
      </c>
      <c r="L27" s="834">
        <v>3000</v>
      </c>
      <c r="M27" s="839">
        <f t="shared" si="3"/>
        <v>3000</v>
      </c>
    </row>
    <row r="28" spans="1:13" ht="15" customHeight="1" thickBot="1" x14ac:dyDescent="0.4">
      <c r="A28" s="464">
        <v>21</v>
      </c>
      <c r="B28" s="424">
        <v>203</v>
      </c>
      <c r="C28" s="123" t="s">
        <v>230</v>
      </c>
      <c r="D28" s="470">
        <v>22625</v>
      </c>
      <c r="E28" s="172" t="s">
        <v>4</v>
      </c>
      <c r="F28" s="832">
        <v>12</v>
      </c>
      <c r="G28" s="839">
        <f t="shared" si="0"/>
        <v>271500</v>
      </c>
      <c r="H28" s="840">
        <v>15</v>
      </c>
      <c r="I28" s="839">
        <f t="shared" si="1"/>
        <v>339375</v>
      </c>
      <c r="J28" s="832">
        <v>16.25</v>
      </c>
      <c r="K28" s="839">
        <f t="shared" si="2"/>
        <v>367656.25</v>
      </c>
      <c r="L28" s="834">
        <v>12</v>
      </c>
      <c r="M28" s="839">
        <f t="shared" si="3"/>
        <v>271500</v>
      </c>
    </row>
    <row r="29" spans="1:13" ht="15" customHeight="1" thickBot="1" x14ac:dyDescent="0.4">
      <c r="A29" s="464">
        <v>22</v>
      </c>
      <c r="B29" s="424">
        <v>203</v>
      </c>
      <c r="C29" s="123" t="s">
        <v>15</v>
      </c>
      <c r="D29" s="470">
        <v>7284</v>
      </c>
      <c r="E29" s="172" t="s">
        <v>4</v>
      </c>
      <c r="F29" s="832">
        <v>4</v>
      </c>
      <c r="G29" s="839">
        <f t="shared" si="0"/>
        <v>29136</v>
      </c>
      <c r="H29" s="833">
        <v>2</v>
      </c>
      <c r="I29" s="839">
        <f t="shared" si="1"/>
        <v>14568</v>
      </c>
      <c r="J29" s="832">
        <v>7.5</v>
      </c>
      <c r="K29" s="839">
        <f t="shared" si="2"/>
        <v>54630</v>
      </c>
      <c r="L29" s="834">
        <v>12</v>
      </c>
      <c r="M29" s="839">
        <f t="shared" si="3"/>
        <v>87408</v>
      </c>
    </row>
    <row r="30" spans="1:13" ht="15" customHeight="1" thickBot="1" x14ac:dyDescent="0.4">
      <c r="A30" s="464">
        <v>23</v>
      </c>
      <c r="B30" s="424">
        <v>204</v>
      </c>
      <c r="C30" s="123" t="s">
        <v>107</v>
      </c>
      <c r="D30" s="470">
        <v>18851</v>
      </c>
      <c r="E30" s="172" t="s">
        <v>8</v>
      </c>
      <c r="F30" s="832">
        <v>1.25</v>
      </c>
      <c r="G30" s="839">
        <f t="shared" si="0"/>
        <v>23563.75</v>
      </c>
      <c r="H30" s="840">
        <v>1</v>
      </c>
      <c r="I30" s="839">
        <f t="shared" si="1"/>
        <v>18851</v>
      </c>
      <c r="J30" s="832">
        <v>1.1000000000000001</v>
      </c>
      <c r="K30" s="839">
        <f t="shared" si="2"/>
        <v>20736.100000000002</v>
      </c>
      <c r="L30" s="834">
        <v>2</v>
      </c>
      <c r="M30" s="839">
        <f t="shared" si="3"/>
        <v>37702</v>
      </c>
    </row>
    <row r="31" spans="1:13" ht="15" customHeight="1" thickBot="1" x14ac:dyDescent="0.4">
      <c r="A31" s="464">
        <v>24</v>
      </c>
      <c r="B31" s="424">
        <v>204</v>
      </c>
      <c r="C31" s="123" t="s">
        <v>108</v>
      </c>
      <c r="D31" s="171">
        <v>40</v>
      </c>
      <c r="E31" s="172" t="s">
        <v>60</v>
      </c>
      <c r="F31" s="832">
        <v>175</v>
      </c>
      <c r="G31" s="839">
        <f t="shared" si="0"/>
        <v>7000</v>
      </c>
      <c r="H31" s="840">
        <v>125</v>
      </c>
      <c r="I31" s="839">
        <f t="shared" si="1"/>
        <v>5000</v>
      </c>
      <c r="J31" s="832">
        <v>100</v>
      </c>
      <c r="K31" s="839">
        <f t="shared" si="2"/>
        <v>4000</v>
      </c>
      <c r="L31" s="834">
        <v>100</v>
      </c>
      <c r="M31" s="839">
        <f t="shared" si="3"/>
        <v>4000</v>
      </c>
    </row>
    <row r="32" spans="1:13" ht="15" customHeight="1" thickBot="1" x14ac:dyDescent="0.4">
      <c r="A32" s="464">
        <v>25</v>
      </c>
      <c r="B32" s="424">
        <v>207</v>
      </c>
      <c r="C32" s="123" t="s">
        <v>957</v>
      </c>
      <c r="D32" s="470">
        <v>5000</v>
      </c>
      <c r="E32" s="172" t="s">
        <v>3</v>
      </c>
      <c r="F32" s="832">
        <v>4</v>
      </c>
      <c r="G32" s="839">
        <f t="shared" si="0"/>
        <v>20000</v>
      </c>
      <c r="H32" s="840">
        <v>5</v>
      </c>
      <c r="I32" s="839">
        <f t="shared" si="1"/>
        <v>25000</v>
      </c>
      <c r="J32" s="832">
        <v>4.5</v>
      </c>
      <c r="K32" s="839">
        <f t="shared" si="2"/>
        <v>22500</v>
      </c>
      <c r="L32" s="834">
        <v>4</v>
      </c>
      <c r="M32" s="839">
        <f t="shared" si="3"/>
        <v>20000</v>
      </c>
    </row>
    <row r="33" spans="1:13" ht="15" customHeight="1" thickBot="1" x14ac:dyDescent="0.4">
      <c r="A33" s="464">
        <v>26</v>
      </c>
      <c r="B33" s="424">
        <v>207</v>
      </c>
      <c r="C33" s="123" t="s">
        <v>958</v>
      </c>
      <c r="D33" s="171">
        <v>2</v>
      </c>
      <c r="E33" s="172" t="s">
        <v>10</v>
      </c>
      <c r="F33" s="832">
        <v>300</v>
      </c>
      <c r="G33" s="839">
        <f t="shared" si="0"/>
        <v>600</v>
      </c>
      <c r="H33" s="840">
        <v>825</v>
      </c>
      <c r="I33" s="839">
        <f t="shared" si="1"/>
        <v>1650</v>
      </c>
      <c r="J33" s="832">
        <v>800</v>
      </c>
      <c r="K33" s="839">
        <f t="shared" si="2"/>
        <v>1600</v>
      </c>
      <c r="L33" s="834">
        <v>3000</v>
      </c>
      <c r="M33" s="839">
        <f t="shared" si="3"/>
        <v>6000</v>
      </c>
    </row>
    <row r="34" spans="1:13" ht="15" customHeight="1" thickBot="1" x14ac:dyDescent="0.4">
      <c r="A34" s="464">
        <v>27</v>
      </c>
      <c r="B34" s="424">
        <v>207</v>
      </c>
      <c r="C34" s="123" t="s">
        <v>232</v>
      </c>
      <c r="D34" s="171">
        <v>1</v>
      </c>
      <c r="E34" s="172" t="s">
        <v>10</v>
      </c>
      <c r="F34" s="832">
        <v>2000</v>
      </c>
      <c r="G34" s="839">
        <f t="shared" si="0"/>
        <v>2000</v>
      </c>
      <c r="H34" s="840">
        <v>4000</v>
      </c>
      <c r="I34" s="839">
        <f t="shared" si="1"/>
        <v>4000</v>
      </c>
      <c r="J34" s="832">
        <v>4000</v>
      </c>
      <c r="K34" s="839">
        <f t="shared" si="2"/>
        <v>4000</v>
      </c>
      <c r="L34" s="834">
        <v>5000</v>
      </c>
      <c r="M34" s="839">
        <f t="shared" si="3"/>
        <v>5000</v>
      </c>
    </row>
    <row r="35" spans="1:13" ht="15" customHeight="1" thickBot="1" x14ac:dyDescent="0.4">
      <c r="A35" s="464">
        <v>28</v>
      </c>
      <c r="B35" s="424">
        <v>207</v>
      </c>
      <c r="C35" s="123" t="s">
        <v>959</v>
      </c>
      <c r="D35" s="171">
        <v>21</v>
      </c>
      <c r="E35" s="172" t="s">
        <v>10</v>
      </c>
      <c r="F35" s="832">
        <v>150</v>
      </c>
      <c r="G35" s="839">
        <f t="shared" si="0"/>
        <v>3150</v>
      </c>
      <c r="H35" s="840">
        <v>150</v>
      </c>
      <c r="I35" s="839">
        <f t="shared" si="1"/>
        <v>3150</v>
      </c>
      <c r="J35" s="832">
        <v>230</v>
      </c>
      <c r="K35" s="839">
        <f t="shared" si="2"/>
        <v>4830</v>
      </c>
      <c r="L35" s="834">
        <v>300</v>
      </c>
      <c r="M35" s="839">
        <f t="shared" si="3"/>
        <v>6300</v>
      </c>
    </row>
    <row r="36" spans="1:13" ht="15" customHeight="1" thickBot="1" x14ac:dyDescent="0.4">
      <c r="A36" s="464">
        <v>29</v>
      </c>
      <c r="B36" s="424">
        <v>207</v>
      </c>
      <c r="C36" s="123" t="s">
        <v>960</v>
      </c>
      <c r="D36" s="171">
        <v>23</v>
      </c>
      <c r="E36" s="172" t="s">
        <v>10</v>
      </c>
      <c r="F36" s="832">
        <v>205</v>
      </c>
      <c r="G36" s="839">
        <f t="shared" si="0"/>
        <v>4715</v>
      </c>
      <c r="H36" s="840">
        <v>125</v>
      </c>
      <c r="I36" s="839">
        <f t="shared" si="1"/>
        <v>2875</v>
      </c>
      <c r="J36" s="832">
        <v>800</v>
      </c>
      <c r="K36" s="839">
        <f t="shared" si="2"/>
        <v>18400</v>
      </c>
      <c r="L36" s="834">
        <v>300</v>
      </c>
      <c r="M36" s="839">
        <f t="shared" si="3"/>
        <v>6900</v>
      </c>
    </row>
    <row r="37" spans="1:13" ht="15" customHeight="1" thickBot="1" x14ac:dyDescent="0.4">
      <c r="A37" s="464">
        <v>30</v>
      </c>
      <c r="B37" s="424">
        <v>207</v>
      </c>
      <c r="C37" s="123" t="s">
        <v>961</v>
      </c>
      <c r="D37" s="171">
        <v>10</v>
      </c>
      <c r="E37" s="172" t="s">
        <v>10</v>
      </c>
      <c r="F37" s="832">
        <v>82</v>
      </c>
      <c r="G37" s="839">
        <f t="shared" si="0"/>
        <v>820</v>
      </c>
      <c r="H37" s="840">
        <v>100</v>
      </c>
      <c r="I37" s="839">
        <f t="shared" si="1"/>
        <v>1000</v>
      </c>
      <c r="J37" s="832">
        <v>125</v>
      </c>
      <c r="K37" s="839">
        <f t="shared" si="2"/>
        <v>1250</v>
      </c>
      <c r="L37" s="834">
        <v>100</v>
      </c>
      <c r="M37" s="839">
        <f t="shared" si="3"/>
        <v>1000</v>
      </c>
    </row>
    <row r="38" spans="1:13" ht="15" customHeight="1" thickBot="1" x14ac:dyDescent="0.4">
      <c r="A38" s="464">
        <v>31</v>
      </c>
      <c r="B38" s="424">
        <v>207</v>
      </c>
      <c r="C38" s="123" t="s">
        <v>962</v>
      </c>
      <c r="D38" s="470">
        <v>1400</v>
      </c>
      <c r="E38" s="172" t="s">
        <v>3</v>
      </c>
      <c r="F38" s="832">
        <v>2</v>
      </c>
      <c r="G38" s="839">
        <f t="shared" si="0"/>
        <v>2800</v>
      </c>
      <c r="H38" s="840">
        <v>4.25</v>
      </c>
      <c r="I38" s="839">
        <f t="shared" si="1"/>
        <v>5950</v>
      </c>
      <c r="J38" s="832">
        <v>3</v>
      </c>
      <c r="K38" s="839">
        <f t="shared" si="2"/>
        <v>4200</v>
      </c>
      <c r="L38" s="834">
        <v>2.5</v>
      </c>
      <c r="M38" s="839">
        <f t="shared" si="3"/>
        <v>3500</v>
      </c>
    </row>
    <row r="39" spans="1:13" ht="15" customHeight="1" thickBot="1" x14ac:dyDescent="0.4">
      <c r="A39" s="464">
        <v>32</v>
      </c>
      <c r="B39" s="424">
        <v>207</v>
      </c>
      <c r="C39" s="123" t="s">
        <v>963</v>
      </c>
      <c r="D39" s="470">
        <v>100800</v>
      </c>
      <c r="E39" s="172" t="s">
        <v>131</v>
      </c>
      <c r="F39" s="832">
        <v>0.05</v>
      </c>
      <c r="G39" s="839">
        <f t="shared" si="0"/>
        <v>5040</v>
      </c>
      <c r="H39" s="840">
        <v>0.1</v>
      </c>
      <c r="I39" s="839">
        <f t="shared" si="1"/>
        <v>10080</v>
      </c>
      <c r="J39" s="832">
        <v>0.2</v>
      </c>
      <c r="K39" s="839">
        <f t="shared" si="2"/>
        <v>20160</v>
      </c>
      <c r="L39" s="834">
        <v>0.5</v>
      </c>
      <c r="M39" s="841">
        <f t="shared" si="3"/>
        <v>50400</v>
      </c>
    </row>
    <row r="40" spans="1:13" ht="15" customHeight="1" thickBot="1" x14ac:dyDescent="0.4">
      <c r="A40" s="464">
        <v>33</v>
      </c>
      <c r="B40" s="424">
        <v>503</v>
      </c>
      <c r="C40" s="123" t="s">
        <v>420</v>
      </c>
      <c r="D40" s="171">
        <v>1</v>
      </c>
      <c r="E40" s="172" t="s">
        <v>100</v>
      </c>
      <c r="F40" s="832">
        <v>7000</v>
      </c>
      <c r="G40" s="839">
        <f t="shared" si="0"/>
        <v>7000</v>
      </c>
      <c r="H40" s="840">
        <v>3500</v>
      </c>
      <c r="I40" s="839">
        <f t="shared" si="1"/>
        <v>3500</v>
      </c>
      <c r="J40" s="832">
        <v>15000</v>
      </c>
      <c r="K40" s="839">
        <f t="shared" si="2"/>
        <v>15000</v>
      </c>
      <c r="L40" s="834">
        <v>79000</v>
      </c>
      <c r="M40" s="841">
        <f t="shared" si="3"/>
        <v>79000</v>
      </c>
    </row>
    <row r="41" spans="1:13" ht="15" customHeight="1" thickBot="1" x14ac:dyDescent="0.4">
      <c r="A41" s="464">
        <v>34</v>
      </c>
      <c r="B41" s="424">
        <v>601</v>
      </c>
      <c r="C41" s="123" t="s">
        <v>964</v>
      </c>
      <c r="D41" s="171">
        <v>37</v>
      </c>
      <c r="E41" s="172" t="s">
        <v>4</v>
      </c>
      <c r="F41" s="832">
        <v>120</v>
      </c>
      <c r="G41" s="839">
        <f t="shared" si="0"/>
        <v>4440</v>
      </c>
      <c r="H41" s="840">
        <v>90</v>
      </c>
      <c r="I41" s="839">
        <f t="shared" si="1"/>
        <v>3330</v>
      </c>
      <c r="J41" s="832">
        <v>120</v>
      </c>
      <c r="K41" s="839">
        <f t="shared" si="2"/>
        <v>4440</v>
      </c>
      <c r="L41" s="834">
        <v>120</v>
      </c>
      <c r="M41" s="839">
        <f t="shared" si="3"/>
        <v>4440</v>
      </c>
    </row>
    <row r="42" spans="1:13" ht="15" customHeight="1" thickBot="1" x14ac:dyDescent="0.4">
      <c r="A42" s="464">
        <v>35</v>
      </c>
      <c r="B42" s="424">
        <v>601</v>
      </c>
      <c r="C42" s="123" t="s">
        <v>965</v>
      </c>
      <c r="D42" s="171">
        <v>23</v>
      </c>
      <c r="E42" s="172" t="s">
        <v>4</v>
      </c>
      <c r="F42" s="832">
        <v>130</v>
      </c>
      <c r="G42" s="839">
        <f t="shared" si="0"/>
        <v>2990</v>
      </c>
      <c r="H42" s="840">
        <v>95</v>
      </c>
      <c r="I42" s="839">
        <f t="shared" si="1"/>
        <v>2185</v>
      </c>
      <c r="J42" s="832">
        <v>150</v>
      </c>
      <c r="K42" s="839">
        <f t="shared" si="2"/>
        <v>3450</v>
      </c>
      <c r="L42" s="834">
        <v>110</v>
      </c>
      <c r="M42" s="839">
        <f t="shared" si="3"/>
        <v>2530</v>
      </c>
    </row>
    <row r="43" spans="1:13" ht="15" customHeight="1" thickBot="1" x14ac:dyDescent="0.4">
      <c r="A43" s="464">
        <v>36</v>
      </c>
      <c r="B43" s="424">
        <v>651</v>
      </c>
      <c r="C43" s="123" t="s">
        <v>966</v>
      </c>
      <c r="D43" s="470">
        <v>5615</v>
      </c>
      <c r="E43" s="172" t="s">
        <v>4</v>
      </c>
      <c r="F43" s="832">
        <v>1</v>
      </c>
      <c r="G43" s="839">
        <f t="shared" si="0"/>
        <v>5615</v>
      </c>
      <c r="H43" s="840">
        <v>6</v>
      </c>
      <c r="I43" s="839">
        <f t="shared" si="1"/>
        <v>33690</v>
      </c>
      <c r="J43" s="832">
        <v>7</v>
      </c>
      <c r="K43" s="839">
        <f t="shared" si="2"/>
        <v>39305</v>
      </c>
      <c r="L43" s="834">
        <v>6</v>
      </c>
      <c r="M43" s="839">
        <f t="shared" si="3"/>
        <v>33690</v>
      </c>
    </row>
    <row r="44" spans="1:13" ht="15" customHeight="1" thickBot="1" x14ac:dyDescent="0.4">
      <c r="A44" s="464">
        <v>37</v>
      </c>
      <c r="B44" s="424">
        <v>652</v>
      </c>
      <c r="C44" s="123" t="s">
        <v>967</v>
      </c>
      <c r="D44" s="470">
        <v>4787</v>
      </c>
      <c r="E44" s="172" t="s">
        <v>4</v>
      </c>
      <c r="F44" s="832">
        <v>20</v>
      </c>
      <c r="G44" s="839">
        <f t="shared" si="0"/>
        <v>95740</v>
      </c>
      <c r="H44" s="840">
        <v>20</v>
      </c>
      <c r="I44" s="839">
        <f t="shared" si="1"/>
        <v>95740</v>
      </c>
      <c r="J44" s="832">
        <v>8</v>
      </c>
      <c r="K44" s="839">
        <f t="shared" si="2"/>
        <v>38296</v>
      </c>
      <c r="L44" s="834">
        <v>8</v>
      </c>
      <c r="M44" s="839">
        <f t="shared" si="3"/>
        <v>38296</v>
      </c>
    </row>
    <row r="45" spans="1:13" ht="15" customHeight="1" thickBot="1" x14ac:dyDescent="0.4">
      <c r="A45" s="464">
        <v>38</v>
      </c>
      <c r="B45" s="424">
        <v>671</v>
      </c>
      <c r="C45" s="123" t="s">
        <v>968</v>
      </c>
      <c r="D45" s="171">
        <v>625</v>
      </c>
      <c r="E45" s="172" t="s">
        <v>8</v>
      </c>
      <c r="F45" s="832">
        <v>6.5</v>
      </c>
      <c r="G45" s="839">
        <f t="shared" si="0"/>
        <v>4062.5</v>
      </c>
      <c r="H45" s="840">
        <v>3</v>
      </c>
      <c r="I45" s="839">
        <f t="shared" si="1"/>
        <v>1875</v>
      </c>
      <c r="J45" s="832">
        <v>2.25</v>
      </c>
      <c r="K45" s="839">
        <f t="shared" si="2"/>
        <v>1406.25</v>
      </c>
      <c r="L45" s="834">
        <v>10</v>
      </c>
      <c r="M45" s="839">
        <f t="shared" si="3"/>
        <v>6250</v>
      </c>
    </row>
    <row r="46" spans="1:13" ht="15" customHeight="1" thickBot="1" x14ac:dyDescent="0.4">
      <c r="A46" s="464">
        <v>39</v>
      </c>
      <c r="B46" s="424">
        <v>671</v>
      </c>
      <c r="C46" s="123" t="s">
        <v>969</v>
      </c>
      <c r="D46" s="470">
        <v>9450</v>
      </c>
      <c r="E46" s="172" t="s">
        <v>8</v>
      </c>
      <c r="F46" s="832">
        <v>3</v>
      </c>
      <c r="G46" s="839">
        <f t="shared" si="0"/>
        <v>28350</v>
      </c>
      <c r="H46" s="840">
        <v>2</v>
      </c>
      <c r="I46" s="839">
        <f t="shared" si="1"/>
        <v>18900</v>
      </c>
      <c r="J46" s="832">
        <v>2.1</v>
      </c>
      <c r="K46" s="839">
        <f t="shared" si="2"/>
        <v>19845</v>
      </c>
      <c r="L46" s="834">
        <v>3</v>
      </c>
      <c r="M46" s="839">
        <f t="shared" si="3"/>
        <v>28350</v>
      </c>
    </row>
    <row r="47" spans="1:13" ht="15" customHeight="1" thickBot="1" x14ac:dyDescent="0.4">
      <c r="A47" s="464">
        <v>40</v>
      </c>
      <c r="B47" s="424" t="s">
        <v>472</v>
      </c>
      <c r="C47" s="123" t="s">
        <v>970</v>
      </c>
      <c r="D47" s="171">
        <v>500</v>
      </c>
      <c r="E47" s="172" t="s">
        <v>3</v>
      </c>
      <c r="F47" s="832">
        <v>4</v>
      </c>
      <c r="G47" s="839">
        <f t="shared" si="0"/>
        <v>2000</v>
      </c>
      <c r="H47" s="840">
        <v>1.5</v>
      </c>
      <c r="I47" s="839">
        <f t="shared" si="1"/>
        <v>750</v>
      </c>
      <c r="J47" s="832">
        <v>5.25</v>
      </c>
      <c r="K47" s="839">
        <f t="shared" si="2"/>
        <v>2625</v>
      </c>
      <c r="L47" s="834">
        <v>2.25</v>
      </c>
      <c r="M47" s="839">
        <f t="shared" si="3"/>
        <v>1125</v>
      </c>
    </row>
    <row r="48" spans="1:13" ht="15" customHeight="1" thickBot="1" x14ac:dyDescent="0.4">
      <c r="A48" s="464">
        <v>41</v>
      </c>
      <c r="B48" s="424" t="s">
        <v>472</v>
      </c>
      <c r="C48" s="123" t="s">
        <v>971</v>
      </c>
      <c r="D48" s="171">
        <v>14</v>
      </c>
      <c r="E48" s="172" t="s">
        <v>10</v>
      </c>
      <c r="F48" s="832">
        <v>4500</v>
      </c>
      <c r="G48" s="839">
        <f t="shared" si="0"/>
        <v>63000</v>
      </c>
      <c r="H48" s="840">
        <v>6400</v>
      </c>
      <c r="I48" s="839">
        <f t="shared" si="1"/>
        <v>89600</v>
      </c>
      <c r="J48" s="832">
        <v>4800</v>
      </c>
      <c r="K48" s="839">
        <f t="shared" si="2"/>
        <v>67200</v>
      </c>
      <c r="L48" s="834">
        <v>14000</v>
      </c>
      <c r="M48" s="841">
        <f t="shared" si="3"/>
        <v>196000</v>
      </c>
    </row>
    <row r="49" spans="1:13" ht="15" customHeight="1" thickBot="1" x14ac:dyDescent="0.4">
      <c r="A49" s="464">
        <v>42</v>
      </c>
      <c r="B49" s="424" t="s">
        <v>472</v>
      </c>
      <c r="C49" s="123" t="s">
        <v>972</v>
      </c>
      <c r="D49" s="470">
        <v>3390</v>
      </c>
      <c r="E49" s="172" t="s">
        <v>3</v>
      </c>
      <c r="F49" s="832">
        <v>4</v>
      </c>
      <c r="G49" s="839">
        <f t="shared" si="0"/>
        <v>13560</v>
      </c>
      <c r="H49" s="840">
        <v>8</v>
      </c>
      <c r="I49" s="839">
        <f t="shared" si="1"/>
        <v>27120</v>
      </c>
      <c r="J49" s="832">
        <v>5.5</v>
      </c>
      <c r="K49" s="839">
        <f t="shared" si="2"/>
        <v>18645</v>
      </c>
      <c r="L49" s="834">
        <v>12</v>
      </c>
      <c r="M49" s="839">
        <f t="shared" si="3"/>
        <v>40680</v>
      </c>
    </row>
    <row r="50" spans="1:13" ht="15" customHeight="1" thickBot="1" x14ac:dyDescent="0.4">
      <c r="A50" s="464">
        <v>43</v>
      </c>
      <c r="B50" s="424" t="s">
        <v>472</v>
      </c>
      <c r="C50" s="123" t="s">
        <v>237</v>
      </c>
      <c r="D50" s="171">
        <v>2</v>
      </c>
      <c r="E50" s="172" t="s">
        <v>10</v>
      </c>
      <c r="F50" s="832">
        <v>800</v>
      </c>
      <c r="G50" s="839">
        <f t="shared" si="0"/>
        <v>1600</v>
      </c>
      <c r="H50" s="840">
        <v>600</v>
      </c>
      <c r="I50" s="839">
        <f t="shared" si="1"/>
        <v>1200</v>
      </c>
      <c r="J50" s="832">
        <v>1000</v>
      </c>
      <c r="K50" s="839">
        <f t="shared" si="2"/>
        <v>2000</v>
      </c>
      <c r="L50" s="834">
        <v>1000</v>
      </c>
      <c r="M50" s="839">
        <f t="shared" si="3"/>
        <v>2000</v>
      </c>
    </row>
    <row r="51" spans="1:13" ht="15" customHeight="1" thickBot="1" x14ac:dyDescent="0.4">
      <c r="A51" s="464"/>
      <c r="B51" s="424"/>
      <c r="C51" s="471" t="s">
        <v>973</v>
      </c>
      <c r="D51" s="171"/>
      <c r="E51" s="172"/>
      <c r="F51" s="832"/>
      <c r="G51" s="839"/>
      <c r="H51" s="836"/>
      <c r="I51" s="839"/>
      <c r="J51" s="832"/>
      <c r="K51" s="839"/>
      <c r="L51" s="834"/>
      <c r="M51" s="839"/>
    </row>
    <row r="52" spans="1:13" ht="15" customHeight="1" thickBot="1" x14ac:dyDescent="0.4">
      <c r="A52" s="464">
        <v>44</v>
      </c>
      <c r="B52" s="424">
        <v>602</v>
      </c>
      <c r="C52" s="123" t="s">
        <v>974</v>
      </c>
      <c r="D52" s="171">
        <v>27</v>
      </c>
      <c r="E52" s="172" t="s">
        <v>10</v>
      </c>
      <c r="F52" s="832">
        <v>600</v>
      </c>
      <c r="G52" s="839">
        <f t="shared" si="0"/>
        <v>16200</v>
      </c>
      <c r="H52" s="840">
        <v>565</v>
      </c>
      <c r="I52" s="839">
        <f t="shared" si="1"/>
        <v>15255</v>
      </c>
      <c r="J52" s="832">
        <v>1200</v>
      </c>
      <c r="K52" s="839">
        <f t="shared" si="2"/>
        <v>32400</v>
      </c>
      <c r="L52" s="834">
        <v>500</v>
      </c>
      <c r="M52" s="839">
        <f t="shared" si="3"/>
        <v>13500</v>
      </c>
    </row>
    <row r="53" spans="1:13" ht="15" customHeight="1" thickBot="1" x14ac:dyDescent="0.4">
      <c r="A53" s="464">
        <v>45</v>
      </c>
      <c r="B53" s="424">
        <v>602</v>
      </c>
      <c r="C53" s="123" t="s">
        <v>975</v>
      </c>
      <c r="D53" s="171">
        <v>48</v>
      </c>
      <c r="E53" s="172" t="s">
        <v>4</v>
      </c>
      <c r="F53" s="832">
        <v>1000</v>
      </c>
      <c r="G53" s="839">
        <f t="shared" si="0"/>
        <v>48000</v>
      </c>
      <c r="H53" s="840">
        <v>775</v>
      </c>
      <c r="I53" s="839">
        <f t="shared" si="1"/>
        <v>37200</v>
      </c>
      <c r="J53" s="832">
        <v>1500</v>
      </c>
      <c r="K53" s="839">
        <f t="shared" si="2"/>
        <v>72000</v>
      </c>
      <c r="L53" s="834">
        <v>450</v>
      </c>
      <c r="M53" s="839">
        <f t="shared" si="3"/>
        <v>21600</v>
      </c>
    </row>
    <row r="54" spans="1:13" ht="15" customHeight="1" thickBot="1" x14ac:dyDescent="0.4">
      <c r="A54" s="464">
        <v>46</v>
      </c>
      <c r="B54" s="424">
        <v>611</v>
      </c>
      <c r="C54" s="123" t="s">
        <v>976</v>
      </c>
      <c r="D54" s="171">
        <v>9</v>
      </c>
      <c r="E54" s="172" t="s">
        <v>10</v>
      </c>
      <c r="F54" s="832">
        <v>1300</v>
      </c>
      <c r="G54" s="839">
        <f t="shared" si="0"/>
        <v>11700</v>
      </c>
      <c r="H54" s="840">
        <v>900</v>
      </c>
      <c r="I54" s="839">
        <f t="shared" si="1"/>
        <v>8100</v>
      </c>
      <c r="J54" s="832">
        <v>1500</v>
      </c>
      <c r="K54" s="839">
        <f t="shared" si="2"/>
        <v>13500</v>
      </c>
      <c r="L54" s="834">
        <v>750</v>
      </c>
      <c r="M54" s="839">
        <f t="shared" si="3"/>
        <v>6750</v>
      </c>
    </row>
    <row r="55" spans="1:13" ht="15" customHeight="1" thickBot="1" x14ac:dyDescent="0.4">
      <c r="A55" s="464">
        <v>47</v>
      </c>
      <c r="B55" s="424">
        <v>611</v>
      </c>
      <c r="C55" s="123" t="s">
        <v>977</v>
      </c>
      <c r="D55" s="171">
        <v>1</v>
      </c>
      <c r="E55" s="172" t="s">
        <v>10</v>
      </c>
      <c r="F55" s="832">
        <v>1500</v>
      </c>
      <c r="G55" s="839">
        <f t="shared" si="0"/>
        <v>1500</v>
      </c>
      <c r="H55" s="840">
        <v>400</v>
      </c>
      <c r="I55" s="839">
        <f t="shared" si="1"/>
        <v>400</v>
      </c>
      <c r="J55" s="832">
        <v>400</v>
      </c>
      <c r="K55" s="839">
        <f t="shared" si="2"/>
        <v>400</v>
      </c>
      <c r="L55" s="834">
        <v>250</v>
      </c>
      <c r="M55" s="839">
        <f t="shared" si="3"/>
        <v>250</v>
      </c>
    </row>
    <row r="56" spans="1:13" ht="15" customHeight="1" thickBot="1" x14ac:dyDescent="0.4">
      <c r="A56" s="464">
        <v>48</v>
      </c>
      <c r="B56" s="424" t="s">
        <v>472</v>
      </c>
      <c r="C56" s="123" t="s">
        <v>978</v>
      </c>
      <c r="D56" s="171">
        <v>147</v>
      </c>
      <c r="E56" s="172" t="s">
        <v>3</v>
      </c>
      <c r="F56" s="832">
        <v>62</v>
      </c>
      <c r="G56" s="839">
        <f t="shared" si="0"/>
        <v>9114</v>
      </c>
      <c r="H56" s="840">
        <v>47</v>
      </c>
      <c r="I56" s="839">
        <f t="shared" si="1"/>
        <v>6909</v>
      </c>
      <c r="J56" s="832">
        <v>83</v>
      </c>
      <c r="K56" s="839">
        <f t="shared" si="2"/>
        <v>12201</v>
      </c>
      <c r="L56" s="834">
        <v>90</v>
      </c>
      <c r="M56" s="839">
        <f t="shared" si="3"/>
        <v>13230</v>
      </c>
    </row>
    <row r="57" spans="1:13" ht="15" customHeight="1" thickBot="1" x14ac:dyDescent="0.4">
      <c r="A57" s="464">
        <v>49</v>
      </c>
      <c r="B57" s="424" t="s">
        <v>472</v>
      </c>
      <c r="C57" s="123" t="s">
        <v>979</v>
      </c>
      <c r="D57" s="171">
        <v>241</v>
      </c>
      <c r="E57" s="172" t="s">
        <v>3</v>
      </c>
      <c r="F57" s="832">
        <v>55</v>
      </c>
      <c r="G57" s="839">
        <f t="shared" si="0"/>
        <v>13255</v>
      </c>
      <c r="H57" s="840">
        <v>59</v>
      </c>
      <c r="I57" s="839">
        <f t="shared" si="1"/>
        <v>14219</v>
      </c>
      <c r="J57" s="832">
        <v>82</v>
      </c>
      <c r="K57" s="839">
        <f t="shared" si="2"/>
        <v>19762</v>
      </c>
      <c r="L57" s="834">
        <v>91</v>
      </c>
      <c r="M57" s="839">
        <f t="shared" si="3"/>
        <v>21931</v>
      </c>
    </row>
    <row r="58" spans="1:13" ht="15" customHeight="1" thickBot="1" x14ac:dyDescent="0.4">
      <c r="A58" s="464">
        <v>50</v>
      </c>
      <c r="B58" s="424" t="s">
        <v>472</v>
      </c>
      <c r="C58" s="123" t="s">
        <v>980</v>
      </c>
      <c r="D58" s="171">
        <v>215</v>
      </c>
      <c r="E58" s="172" t="s">
        <v>3</v>
      </c>
      <c r="F58" s="832">
        <v>72</v>
      </c>
      <c r="G58" s="839">
        <f t="shared" si="0"/>
        <v>15480</v>
      </c>
      <c r="H58" s="840">
        <v>57</v>
      </c>
      <c r="I58" s="839">
        <f t="shared" si="1"/>
        <v>12255</v>
      </c>
      <c r="J58" s="832">
        <v>85</v>
      </c>
      <c r="K58" s="839">
        <f t="shared" si="2"/>
        <v>18275</v>
      </c>
      <c r="L58" s="834">
        <v>99</v>
      </c>
      <c r="M58" s="839">
        <f t="shared" si="3"/>
        <v>21285</v>
      </c>
    </row>
    <row r="59" spans="1:13" ht="15" customHeight="1" thickBot="1" x14ac:dyDescent="0.4">
      <c r="A59" s="464">
        <v>51</v>
      </c>
      <c r="B59" s="424" t="s">
        <v>472</v>
      </c>
      <c r="C59" s="123" t="s">
        <v>981</v>
      </c>
      <c r="D59" s="171">
        <v>84</v>
      </c>
      <c r="E59" s="172" t="s">
        <v>3</v>
      </c>
      <c r="F59" s="832">
        <v>70</v>
      </c>
      <c r="G59" s="839">
        <f t="shared" si="0"/>
        <v>5880</v>
      </c>
      <c r="H59" s="840">
        <v>69</v>
      </c>
      <c r="I59" s="839">
        <f t="shared" si="1"/>
        <v>5796</v>
      </c>
      <c r="J59" s="832">
        <v>92</v>
      </c>
      <c r="K59" s="839">
        <f t="shared" si="2"/>
        <v>7728</v>
      </c>
      <c r="L59" s="834">
        <v>99</v>
      </c>
      <c r="M59" s="839">
        <f t="shared" si="3"/>
        <v>8316</v>
      </c>
    </row>
    <row r="60" spans="1:13" ht="15" customHeight="1" thickBot="1" x14ac:dyDescent="0.4">
      <c r="A60" s="464">
        <v>52</v>
      </c>
      <c r="B60" s="424" t="s">
        <v>472</v>
      </c>
      <c r="C60" s="123" t="s">
        <v>982</v>
      </c>
      <c r="D60" s="171">
        <v>35</v>
      </c>
      <c r="E60" s="172" t="s">
        <v>3</v>
      </c>
      <c r="F60" s="832">
        <v>102</v>
      </c>
      <c r="G60" s="839">
        <f t="shared" si="0"/>
        <v>3570</v>
      </c>
      <c r="H60" s="840">
        <v>70</v>
      </c>
      <c r="I60" s="839">
        <f t="shared" si="1"/>
        <v>2450</v>
      </c>
      <c r="J60" s="832">
        <v>135</v>
      </c>
      <c r="K60" s="839">
        <f t="shared" si="2"/>
        <v>4725</v>
      </c>
      <c r="L60" s="834">
        <v>110</v>
      </c>
      <c r="M60" s="839">
        <f t="shared" si="3"/>
        <v>3850</v>
      </c>
    </row>
    <row r="61" spans="1:13" ht="15" customHeight="1" thickBot="1" x14ac:dyDescent="0.4">
      <c r="A61" s="464">
        <v>53</v>
      </c>
      <c r="B61" s="424" t="s">
        <v>472</v>
      </c>
      <c r="C61" s="123" t="s">
        <v>983</v>
      </c>
      <c r="D61" s="171">
        <v>32</v>
      </c>
      <c r="E61" s="172" t="s">
        <v>3</v>
      </c>
      <c r="F61" s="832">
        <v>125</v>
      </c>
      <c r="G61" s="839">
        <f t="shared" si="0"/>
        <v>4000</v>
      </c>
      <c r="H61" s="840">
        <v>100</v>
      </c>
      <c r="I61" s="839">
        <f t="shared" si="1"/>
        <v>3200</v>
      </c>
      <c r="J61" s="832">
        <v>170</v>
      </c>
      <c r="K61" s="839">
        <f t="shared" si="2"/>
        <v>5440</v>
      </c>
      <c r="L61" s="834">
        <v>130</v>
      </c>
      <c r="M61" s="839">
        <f t="shared" si="3"/>
        <v>4160</v>
      </c>
    </row>
    <row r="62" spans="1:13" ht="15" customHeight="1" thickBot="1" x14ac:dyDescent="0.4">
      <c r="A62" s="464">
        <v>54</v>
      </c>
      <c r="B62" s="424" t="s">
        <v>472</v>
      </c>
      <c r="C62" s="123" t="s">
        <v>984</v>
      </c>
      <c r="D62" s="171">
        <v>65</v>
      </c>
      <c r="E62" s="172" t="s">
        <v>3</v>
      </c>
      <c r="F62" s="832">
        <v>148</v>
      </c>
      <c r="G62" s="839">
        <f t="shared" si="0"/>
        <v>9620</v>
      </c>
      <c r="H62" s="840">
        <v>122</v>
      </c>
      <c r="I62" s="839">
        <f t="shared" si="1"/>
        <v>7930</v>
      </c>
      <c r="J62" s="832">
        <v>175</v>
      </c>
      <c r="K62" s="839">
        <f t="shared" si="2"/>
        <v>11375</v>
      </c>
      <c r="L62" s="834">
        <v>165</v>
      </c>
      <c r="M62" s="839">
        <f t="shared" si="3"/>
        <v>10725</v>
      </c>
    </row>
    <row r="63" spans="1:13" ht="15" customHeight="1" thickBot="1" x14ac:dyDescent="0.4">
      <c r="A63" s="464">
        <v>55</v>
      </c>
      <c r="B63" s="424" t="s">
        <v>472</v>
      </c>
      <c r="C63" s="123" t="s">
        <v>985</v>
      </c>
      <c r="D63" s="171">
        <v>104</v>
      </c>
      <c r="E63" s="172" t="s">
        <v>3</v>
      </c>
      <c r="F63" s="832">
        <v>800</v>
      </c>
      <c r="G63" s="839">
        <f t="shared" si="0"/>
        <v>83200</v>
      </c>
      <c r="H63" s="840">
        <v>525</v>
      </c>
      <c r="I63" s="839">
        <f t="shared" si="1"/>
        <v>54600</v>
      </c>
      <c r="J63" s="832">
        <v>715</v>
      </c>
      <c r="K63" s="839">
        <f t="shared" si="2"/>
        <v>74360</v>
      </c>
      <c r="L63" s="834">
        <v>950</v>
      </c>
      <c r="M63" s="839">
        <f t="shared" si="3"/>
        <v>98800</v>
      </c>
    </row>
    <row r="64" spans="1:13" ht="15" customHeight="1" thickBot="1" x14ac:dyDescent="0.4">
      <c r="A64" s="464">
        <v>56</v>
      </c>
      <c r="B64" s="424">
        <v>625</v>
      </c>
      <c r="C64" s="123" t="s">
        <v>986</v>
      </c>
      <c r="D64" s="171">
        <v>5</v>
      </c>
      <c r="E64" s="172" t="s">
        <v>10</v>
      </c>
      <c r="F64" s="832">
        <v>3433</v>
      </c>
      <c r="G64" s="839">
        <f t="shared" si="0"/>
        <v>17165</v>
      </c>
      <c r="H64" s="840">
        <v>785</v>
      </c>
      <c r="I64" s="839">
        <f t="shared" si="1"/>
        <v>3925</v>
      </c>
      <c r="J64" s="832">
        <v>1000</v>
      </c>
      <c r="K64" s="839">
        <f t="shared" si="2"/>
        <v>5000</v>
      </c>
      <c r="L64" s="834">
        <v>3775</v>
      </c>
      <c r="M64" s="839">
        <f t="shared" si="3"/>
        <v>18875</v>
      </c>
    </row>
    <row r="65" spans="1:13" ht="15" customHeight="1" thickBot="1" x14ac:dyDescent="0.4">
      <c r="A65" s="464">
        <v>57</v>
      </c>
      <c r="B65" s="424">
        <v>625</v>
      </c>
      <c r="C65" s="123" t="s">
        <v>987</v>
      </c>
      <c r="D65" s="171">
        <v>1</v>
      </c>
      <c r="E65" s="172" t="s">
        <v>100</v>
      </c>
      <c r="F65" s="832">
        <v>56697</v>
      </c>
      <c r="G65" s="839">
        <f t="shared" si="0"/>
        <v>56697</v>
      </c>
      <c r="H65" s="840">
        <v>47000</v>
      </c>
      <c r="I65" s="839">
        <f t="shared" si="1"/>
        <v>47000</v>
      </c>
      <c r="J65" s="832">
        <v>64500</v>
      </c>
      <c r="K65" s="839">
        <f t="shared" si="2"/>
        <v>64500</v>
      </c>
      <c r="L65" s="834">
        <v>62000</v>
      </c>
      <c r="M65" s="839">
        <f t="shared" si="3"/>
        <v>62000</v>
      </c>
    </row>
    <row r="66" spans="1:13" ht="15" customHeight="1" thickBot="1" x14ac:dyDescent="0.4">
      <c r="A66" s="464">
        <v>58</v>
      </c>
      <c r="B66" s="424">
        <v>625</v>
      </c>
      <c r="C66" s="123" t="s">
        <v>988</v>
      </c>
      <c r="D66" s="171">
        <v>1</v>
      </c>
      <c r="E66" s="172" t="s">
        <v>100</v>
      </c>
      <c r="F66" s="832">
        <v>47340</v>
      </c>
      <c r="G66" s="839">
        <f t="shared" si="0"/>
        <v>47340</v>
      </c>
      <c r="H66" s="840">
        <v>91770</v>
      </c>
      <c r="I66" s="839">
        <f t="shared" si="1"/>
        <v>91770</v>
      </c>
      <c r="J66" s="832">
        <v>72000</v>
      </c>
      <c r="K66" s="839">
        <f t="shared" si="2"/>
        <v>72000</v>
      </c>
      <c r="L66" s="834">
        <v>52000</v>
      </c>
      <c r="M66" s="839">
        <f t="shared" si="3"/>
        <v>52000</v>
      </c>
    </row>
    <row r="67" spans="1:13" ht="15" customHeight="1" thickBot="1" x14ac:dyDescent="0.4">
      <c r="A67" s="464">
        <v>59</v>
      </c>
      <c r="B67" s="424">
        <v>625</v>
      </c>
      <c r="C67" s="123" t="s">
        <v>989</v>
      </c>
      <c r="D67" s="171">
        <v>1</v>
      </c>
      <c r="E67" s="172" t="s">
        <v>100</v>
      </c>
      <c r="F67" s="832">
        <v>177889</v>
      </c>
      <c r="G67" s="839">
        <f t="shared" si="0"/>
        <v>177889</v>
      </c>
      <c r="H67" s="840">
        <v>233125</v>
      </c>
      <c r="I67" s="839">
        <f t="shared" si="1"/>
        <v>233125</v>
      </c>
      <c r="J67" s="832">
        <v>255000</v>
      </c>
      <c r="K67" s="839">
        <f t="shared" si="2"/>
        <v>255000</v>
      </c>
      <c r="L67" s="834">
        <v>195000</v>
      </c>
      <c r="M67" s="839">
        <f t="shared" si="3"/>
        <v>195000</v>
      </c>
    </row>
    <row r="68" spans="1:13" ht="15" customHeight="1" thickBot="1" x14ac:dyDescent="0.4">
      <c r="A68" s="464">
        <v>60</v>
      </c>
      <c r="B68" s="424" t="s">
        <v>990</v>
      </c>
      <c r="C68" s="123" t="s">
        <v>991</v>
      </c>
      <c r="D68" s="171" t="s">
        <v>990</v>
      </c>
      <c r="E68" s="172" t="s">
        <v>990</v>
      </c>
      <c r="F68" s="832" t="s">
        <v>990</v>
      </c>
      <c r="G68" s="839"/>
      <c r="H68" s="840"/>
      <c r="I68" s="839"/>
      <c r="J68" s="832"/>
      <c r="K68" s="839"/>
      <c r="L68" s="834"/>
      <c r="M68" s="839"/>
    </row>
    <row r="69" spans="1:13" ht="15" customHeight="1" thickBot="1" x14ac:dyDescent="0.4">
      <c r="A69" s="464">
        <v>61</v>
      </c>
      <c r="B69" s="424">
        <v>625</v>
      </c>
      <c r="C69" s="123" t="s">
        <v>992</v>
      </c>
      <c r="D69" s="171">
        <v>1</v>
      </c>
      <c r="E69" s="172" t="s">
        <v>100</v>
      </c>
      <c r="F69" s="832">
        <v>14464</v>
      </c>
      <c r="G69" s="839">
        <f t="shared" si="0"/>
        <v>14464</v>
      </c>
      <c r="H69" s="840">
        <v>5030</v>
      </c>
      <c r="I69" s="839">
        <f t="shared" si="1"/>
        <v>5030</v>
      </c>
      <c r="J69" s="832">
        <v>24000</v>
      </c>
      <c r="K69" s="839">
        <f t="shared" si="2"/>
        <v>24000</v>
      </c>
      <c r="L69" s="834">
        <v>16500</v>
      </c>
      <c r="M69" s="839">
        <f t="shared" si="3"/>
        <v>16500</v>
      </c>
    </row>
    <row r="70" spans="1:13" ht="15" customHeight="1" thickBot="1" x14ac:dyDescent="0.4">
      <c r="A70" s="464">
        <v>62</v>
      </c>
      <c r="B70" s="424">
        <v>638</v>
      </c>
      <c r="C70" s="123" t="s">
        <v>170</v>
      </c>
      <c r="D70" s="171">
        <v>920</v>
      </c>
      <c r="E70" s="172" t="s">
        <v>3</v>
      </c>
      <c r="F70" s="832">
        <v>39</v>
      </c>
      <c r="G70" s="839">
        <f t="shared" si="0"/>
        <v>35880</v>
      </c>
      <c r="H70" s="840">
        <v>36</v>
      </c>
      <c r="I70" s="839">
        <f t="shared" si="1"/>
        <v>33120</v>
      </c>
      <c r="J70" s="832">
        <v>49</v>
      </c>
      <c r="K70" s="839">
        <f t="shared" si="2"/>
        <v>45080</v>
      </c>
      <c r="L70" s="834">
        <v>109</v>
      </c>
      <c r="M70" s="841">
        <f t="shared" si="3"/>
        <v>100280</v>
      </c>
    </row>
    <row r="71" spans="1:13" ht="15" customHeight="1" thickBot="1" x14ac:dyDescent="0.4">
      <c r="A71" s="464">
        <v>63</v>
      </c>
      <c r="B71" s="424">
        <v>638</v>
      </c>
      <c r="C71" s="123" t="s">
        <v>171</v>
      </c>
      <c r="D71" s="470">
        <v>2485</v>
      </c>
      <c r="E71" s="172" t="s">
        <v>3</v>
      </c>
      <c r="F71" s="832">
        <v>37</v>
      </c>
      <c r="G71" s="839">
        <f t="shared" si="0"/>
        <v>91945</v>
      </c>
      <c r="H71" s="840">
        <v>33</v>
      </c>
      <c r="I71" s="839">
        <f t="shared" si="1"/>
        <v>82005</v>
      </c>
      <c r="J71" s="832">
        <v>45</v>
      </c>
      <c r="K71" s="839">
        <f t="shared" si="2"/>
        <v>111825</v>
      </c>
      <c r="L71" s="834">
        <v>104</v>
      </c>
      <c r="M71" s="841">
        <f t="shared" si="3"/>
        <v>258440</v>
      </c>
    </row>
    <row r="72" spans="1:13" ht="15" customHeight="1" thickBot="1" x14ac:dyDescent="0.4">
      <c r="A72" s="464">
        <v>64</v>
      </c>
      <c r="B72" s="424">
        <v>638</v>
      </c>
      <c r="C72" s="123" t="s">
        <v>174</v>
      </c>
      <c r="D72" s="171">
        <v>3</v>
      </c>
      <c r="E72" s="172" t="s">
        <v>10</v>
      </c>
      <c r="F72" s="832">
        <v>1500</v>
      </c>
      <c r="G72" s="839">
        <f t="shared" si="0"/>
        <v>4500</v>
      </c>
      <c r="H72" s="840">
        <v>1100</v>
      </c>
      <c r="I72" s="839">
        <f t="shared" si="1"/>
        <v>3300</v>
      </c>
      <c r="J72" s="832">
        <v>1700</v>
      </c>
      <c r="K72" s="839">
        <f t="shared" si="2"/>
        <v>5100</v>
      </c>
      <c r="L72" s="834">
        <v>1500</v>
      </c>
      <c r="M72" s="839">
        <f t="shared" si="3"/>
        <v>4500</v>
      </c>
    </row>
    <row r="73" spans="1:13" ht="15" customHeight="1" thickBot="1" x14ac:dyDescent="0.4">
      <c r="A73" s="464">
        <v>65</v>
      </c>
      <c r="B73" s="424">
        <v>638</v>
      </c>
      <c r="C73" s="123" t="s">
        <v>175</v>
      </c>
      <c r="D73" s="171">
        <v>6</v>
      </c>
      <c r="E73" s="172" t="s">
        <v>10</v>
      </c>
      <c r="F73" s="832">
        <v>1300</v>
      </c>
      <c r="G73" s="839">
        <f t="shared" ref="G73:G136" si="4">F73*D73</f>
        <v>7800</v>
      </c>
      <c r="H73" s="840">
        <v>900</v>
      </c>
      <c r="I73" s="839">
        <f t="shared" ref="I73:I136" si="5">H73*D73</f>
        <v>5400</v>
      </c>
      <c r="J73" s="832">
        <v>1600</v>
      </c>
      <c r="K73" s="839">
        <f t="shared" ref="K73:K136" si="6">J73*D73</f>
        <v>9600</v>
      </c>
      <c r="L73" s="834">
        <v>1200</v>
      </c>
      <c r="M73" s="839">
        <f t="shared" ref="M73:M136" si="7">L73*D73</f>
        <v>7200</v>
      </c>
    </row>
    <row r="74" spans="1:13" ht="15" customHeight="1" thickBot="1" x14ac:dyDescent="0.4">
      <c r="A74" s="464">
        <v>66</v>
      </c>
      <c r="B74" s="424">
        <v>638</v>
      </c>
      <c r="C74" s="123" t="s">
        <v>993</v>
      </c>
      <c r="D74" s="171">
        <v>66</v>
      </c>
      <c r="E74" s="172" t="s">
        <v>10</v>
      </c>
      <c r="F74" s="832">
        <v>400</v>
      </c>
      <c r="G74" s="839">
        <f t="shared" si="4"/>
        <v>26400</v>
      </c>
      <c r="H74" s="840">
        <v>460</v>
      </c>
      <c r="I74" s="839">
        <f t="shared" si="5"/>
        <v>30360</v>
      </c>
      <c r="J74" s="832">
        <v>1000</v>
      </c>
      <c r="K74" s="839">
        <f t="shared" si="6"/>
        <v>66000</v>
      </c>
      <c r="L74" s="834">
        <v>2000</v>
      </c>
      <c r="M74" s="839">
        <f t="shared" si="7"/>
        <v>132000</v>
      </c>
    </row>
    <row r="75" spans="1:13" ht="15" customHeight="1" thickBot="1" x14ac:dyDescent="0.4">
      <c r="A75" s="464">
        <v>67</v>
      </c>
      <c r="B75" s="424">
        <v>638</v>
      </c>
      <c r="C75" s="123" t="s">
        <v>994</v>
      </c>
      <c r="D75" s="171">
        <v>6</v>
      </c>
      <c r="E75" s="172" t="s">
        <v>10</v>
      </c>
      <c r="F75" s="832">
        <v>1000</v>
      </c>
      <c r="G75" s="839">
        <f t="shared" si="4"/>
        <v>6000</v>
      </c>
      <c r="H75" s="840">
        <v>1200</v>
      </c>
      <c r="I75" s="839">
        <f t="shared" si="5"/>
        <v>7200</v>
      </c>
      <c r="J75" s="832">
        <v>1500</v>
      </c>
      <c r="K75" s="839">
        <f t="shared" si="6"/>
        <v>9000</v>
      </c>
      <c r="L75" s="834">
        <v>2500</v>
      </c>
      <c r="M75" s="839">
        <f t="shared" si="7"/>
        <v>15000</v>
      </c>
    </row>
    <row r="76" spans="1:13" ht="15" customHeight="1" thickBot="1" x14ac:dyDescent="0.4">
      <c r="A76" s="464">
        <v>68</v>
      </c>
      <c r="B76" s="424">
        <v>638</v>
      </c>
      <c r="C76" s="123" t="s">
        <v>995</v>
      </c>
      <c r="D76" s="171">
        <v>6</v>
      </c>
      <c r="E76" s="172" t="s">
        <v>10</v>
      </c>
      <c r="F76" s="832">
        <v>4800</v>
      </c>
      <c r="G76" s="839">
        <f t="shared" si="4"/>
        <v>28800</v>
      </c>
      <c r="H76" s="840">
        <v>3800</v>
      </c>
      <c r="I76" s="839">
        <f t="shared" si="5"/>
        <v>22800</v>
      </c>
      <c r="J76" s="832">
        <v>3800</v>
      </c>
      <c r="K76" s="839">
        <f t="shared" si="6"/>
        <v>22800</v>
      </c>
      <c r="L76" s="834">
        <v>2500</v>
      </c>
      <c r="M76" s="839">
        <f t="shared" si="7"/>
        <v>15000</v>
      </c>
    </row>
    <row r="77" spans="1:13" ht="15" customHeight="1" thickBot="1" x14ac:dyDescent="0.4">
      <c r="A77" s="464">
        <v>69</v>
      </c>
      <c r="B77" s="424">
        <v>638</v>
      </c>
      <c r="C77" s="123" t="s">
        <v>996</v>
      </c>
      <c r="D77" s="171">
        <v>2</v>
      </c>
      <c r="E77" s="172" t="s">
        <v>10</v>
      </c>
      <c r="F77" s="832">
        <v>500</v>
      </c>
      <c r="G77" s="839">
        <f t="shared" si="4"/>
        <v>1000</v>
      </c>
      <c r="H77" s="840">
        <v>500</v>
      </c>
      <c r="I77" s="839">
        <f t="shared" si="5"/>
        <v>1000</v>
      </c>
      <c r="J77" s="832">
        <v>1100</v>
      </c>
      <c r="K77" s="839">
        <f t="shared" si="6"/>
        <v>2200</v>
      </c>
      <c r="L77" s="834">
        <v>4000</v>
      </c>
      <c r="M77" s="839">
        <f t="shared" si="7"/>
        <v>8000</v>
      </c>
    </row>
    <row r="78" spans="1:13" ht="15" customHeight="1" thickBot="1" x14ac:dyDescent="0.4">
      <c r="A78" s="464">
        <v>70</v>
      </c>
      <c r="B78" s="424" t="s">
        <v>472</v>
      </c>
      <c r="C78" s="123" t="s">
        <v>997</v>
      </c>
      <c r="D78" s="470">
        <v>1949</v>
      </c>
      <c r="E78" s="172" t="s">
        <v>3</v>
      </c>
      <c r="F78" s="832">
        <v>11</v>
      </c>
      <c r="G78" s="839">
        <f t="shared" si="4"/>
        <v>21439</v>
      </c>
      <c r="H78" s="840">
        <v>13</v>
      </c>
      <c r="I78" s="839">
        <f t="shared" si="5"/>
        <v>25337</v>
      </c>
      <c r="J78" s="832">
        <v>18.5</v>
      </c>
      <c r="K78" s="839">
        <f t="shared" si="6"/>
        <v>36056.5</v>
      </c>
      <c r="L78" s="834">
        <v>7.5</v>
      </c>
      <c r="M78" s="839">
        <f t="shared" si="7"/>
        <v>14617.5</v>
      </c>
    </row>
    <row r="79" spans="1:13" ht="15" customHeight="1" thickBot="1" x14ac:dyDescent="0.4">
      <c r="A79" s="464">
        <v>71</v>
      </c>
      <c r="B79" s="424" t="s">
        <v>472</v>
      </c>
      <c r="C79" s="123" t="s">
        <v>998</v>
      </c>
      <c r="D79" s="470">
        <v>1190</v>
      </c>
      <c r="E79" s="172" t="s">
        <v>3</v>
      </c>
      <c r="F79" s="832">
        <v>14</v>
      </c>
      <c r="G79" s="839">
        <f t="shared" si="4"/>
        <v>16660</v>
      </c>
      <c r="H79" s="840">
        <v>19</v>
      </c>
      <c r="I79" s="839">
        <f t="shared" si="5"/>
        <v>22610</v>
      </c>
      <c r="J79" s="832">
        <v>30</v>
      </c>
      <c r="K79" s="839">
        <f t="shared" si="6"/>
        <v>35700</v>
      </c>
      <c r="L79" s="834">
        <v>8.5</v>
      </c>
      <c r="M79" s="839">
        <f t="shared" si="7"/>
        <v>10115</v>
      </c>
    </row>
    <row r="80" spans="1:13" ht="15" customHeight="1" thickBot="1" x14ac:dyDescent="0.4">
      <c r="A80" s="464">
        <v>72</v>
      </c>
      <c r="B80" s="424" t="s">
        <v>472</v>
      </c>
      <c r="C80" s="123" t="s">
        <v>999</v>
      </c>
      <c r="D80" s="171">
        <v>114</v>
      </c>
      <c r="E80" s="172" t="s">
        <v>3</v>
      </c>
      <c r="F80" s="832">
        <v>9</v>
      </c>
      <c r="G80" s="839">
        <f t="shared" si="4"/>
        <v>1026</v>
      </c>
      <c r="H80" s="840">
        <v>16</v>
      </c>
      <c r="I80" s="839">
        <f t="shared" si="5"/>
        <v>1824</v>
      </c>
      <c r="J80" s="832">
        <v>30</v>
      </c>
      <c r="K80" s="839">
        <f t="shared" si="6"/>
        <v>3420</v>
      </c>
      <c r="L80" s="834">
        <v>14</v>
      </c>
      <c r="M80" s="839">
        <f t="shared" si="7"/>
        <v>1596</v>
      </c>
    </row>
    <row r="81" spans="1:13" ht="15" customHeight="1" thickBot="1" x14ac:dyDescent="0.4">
      <c r="A81" s="464">
        <v>73</v>
      </c>
      <c r="B81" s="424" t="s">
        <v>472</v>
      </c>
      <c r="C81" s="123" t="s">
        <v>1000</v>
      </c>
      <c r="D81" s="171">
        <v>1</v>
      </c>
      <c r="E81" s="172" t="s">
        <v>100</v>
      </c>
      <c r="F81" s="832">
        <v>66201</v>
      </c>
      <c r="G81" s="839">
        <f t="shared" si="4"/>
        <v>66201</v>
      </c>
      <c r="H81" s="840">
        <v>91475</v>
      </c>
      <c r="I81" s="839">
        <f t="shared" si="5"/>
        <v>91475</v>
      </c>
      <c r="J81" s="832">
        <v>103000</v>
      </c>
      <c r="K81" s="839">
        <f t="shared" si="6"/>
        <v>103000</v>
      </c>
      <c r="L81" s="834">
        <v>70000</v>
      </c>
      <c r="M81" s="839">
        <f t="shared" si="7"/>
        <v>70000</v>
      </c>
    </row>
    <row r="82" spans="1:13" ht="15" customHeight="1" thickBot="1" x14ac:dyDescent="0.4">
      <c r="A82" s="464">
        <v>74</v>
      </c>
      <c r="B82" s="424" t="s">
        <v>472</v>
      </c>
      <c r="C82" s="123" t="s">
        <v>183</v>
      </c>
      <c r="D82" s="171">
        <v>1</v>
      </c>
      <c r="E82" s="172" t="s">
        <v>10</v>
      </c>
      <c r="F82" s="832">
        <v>5500</v>
      </c>
      <c r="G82" s="839">
        <f t="shared" si="4"/>
        <v>5500</v>
      </c>
      <c r="H82" s="840">
        <v>5800</v>
      </c>
      <c r="I82" s="839">
        <f t="shared" si="5"/>
        <v>5800</v>
      </c>
      <c r="J82" s="832">
        <v>4800</v>
      </c>
      <c r="K82" s="839">
        <f t="shared" si="6"/>
        <v>4800</v>
      </c>
      <c r="L82" s="834">
        <v>5000</v>
      </c>
      <c r="M82" s="839">
        <f t="shared" si="7"/>
        <v>5000</v>
      </c>
    </row>
    <row r="83" spans="1:13" ht="15" customHeight="1" thickBot="1" x14ac:dyDescent="0.4">
      <c r="A83" s="464">
        <v>75</v>
      </c>
      <c r="B83" s="424" t="s">
        <v>472</v>
      </c>
      <c r="C83" s="123" t="s">
        <v>1001</v>
      </c>
      <c r="D83" s="171">
        <v>19</v>
      </c>
      <c r="E83" s="172" t="s">
        <v>3</v>
      </c>
      <c r="F83" s="832">
        <v>100</v>
      </c>
      <c r="G83" s="839">
        <f t="shared" si="4"/>
        <v>1900</v>
      </c>
      <c r="H83" s="840">
        <v>32</v>
      </c>
      <c r="I83" s="839">
        <f t="shared" si="5"/>
        <v>608</v>
      </c>
      <c r="J83" s="832">
        <v>145</v>
      </c>
      <c r="K83" s="839">
        <f t="shared" si="6"/>
        <v>2755</v>
      </c>
      <c r="L83" s="834">
        <v>27</v>
      </c>
      <c r="M83" s="839">
        <f t="shared" si="7"/>
        <v>513</v>
      </c>
    </row>
    <row r="84" spans="1:13" ht="15" customHeight="1" thickBot="1" x14ac:dyDescent="0.4">
      <c r="A84" s="464">
        <v>76</v>
      </c>
      <c r="B84" s="424" t="s">
        <v>472</v>
      </c>
      <c r="C84" s="123" t="s">
        <v>1002</v>
      </c>
      <c r="D84" s="171">
        <v>47</v>
      </c>
      <c r="E84" s="172" t="s">
        <v>3</v>
      </c>
      <c r="F84" s="832">
        <v>43</v>
      </c>
      <c r="G84" s="839">
        <f t="shared" si="4"/>
        <v>2021</v>
      </c>
      <c r="H84" s="840">
        <v>32</v>
      </c>
      <c r="I84" s="839">
        <f t="shared" si="5"/>
        <v>1504</v>
      </c>
      <c r="J84" s="832">
        <v>120</v>
      </c>
      <c r="K84" s="839">
        <f t="shared" si="6"/>
        <v>5640</v>
      </c>
      <c r="L84" s="834">
        <v>40</v>
      </c>
      <c r="M84" s="839">
        <f t="shared" si="7"/>
        <v>1880</v>
      </c>
    </row>
    <row r="85" spans="1:13" ht="15" customHeight="1" thickBot="1" x14ac:dyDescent="0.4">
      <c r="A85" s="464">
        <v>77</v>
      </c>
      <c r="B85" s="424" t="s">
        <v>472</v>
      </c>
      <c r="C85" s="123" t="s">
        <v>1003</v>
      </c>
      <c r="D85" s="470">
        <v>3445</v>
      </c>
      <c r="E85" s="172" t="s">
        <v>3</v>
      </c>
      <c r="F85" s="832">
        <v>29</v>
      </c>
      <c r="G85" s="839">
        <f t="shared" si="4"/>
        <v>99905</v>
      </c>
      <c r="H85" s="840">
        <v>18</v>
      </c>
      <c r="I85" s="839">
        <f t="shared" si="5"/>
        <v>62010</v>
      </c>
      <c r="J85" s="832">
        <v>38</v>
      </c>
      <c r="K85" s="839">
        <f t="shared" si="6"/>
        <v>130910</v>
      </c>
      <c r="L85" s="834">
        <v>30</v>
      </c>
      <c r="M85" s="839">
        <f t="shared" si="7"/>
        <v>103350</v>
      </c>
    </row>
    <row r="86" spans="1:13" ht="15" customHeight="1" thickBot="1" x14ac:dyDescent="0.4">
      <c r="A86" s="464">
        <v>78</v>
      </c>
      <c r="B86" s="424" t="s">
        <v>472</v>
      </c>
      <c r="C86" s="123" t="s">
        <v>1004</v>
      </c>
      <c r="D86" s="470">
        <v>2988</v>
      </c>
      <c r="E86" s="172" t="s">
        <v>3</v>
      </c>
      <c r="F86" s="832">
        <v>83</v>
      </c>
      <c r="G86" s="839">
        <f t="shared" si="4"/>
        <v>248004</v>
      </c>
      <c r="H86" s="840">
        <v>51</v>
      </c>
      <c r="I86" s="839">
        <f t="shared" si="5"/>
        <v>152388</v>
      </c>
      <c r="J86" s="832">
        <v>65</v>
      </c>
      <c r="K86" s="839">
        <f t="shared" si="6"/>
        <v>194220</v>
      </c>
      <c r="L86" s="834">
        <v>300</v>
      </c>
      <c r="M86" s="841">
        <f t="shared" si="7"/>
        <v>896400</v>
      </c>
    </row>
    <row r="87" spans="1:13" ht="15" customHeight="1" thickBot="1" x14ac:dyDescent="0.4">
      <c r="A87" s="464">
        <v>79</v>
      </c>
      <c r="B87" s="424" t="s">
        <v>990</v>
      </c>
      <c r="C87" s="123" t="s">
        <v>991</v>
      </c>
      <c r="D87" s="171" t="s">
        <v>990</v>
      </c>
      <c r="E87" s="172" t="s">
        <v>990</v>
      </c>
      <c r="F87" s="832" t="s">
        <v>990</v>
      </c>
      <c r="G87" s="839"/>
      <c r="H87" s="840"/>
      <c r="I87" s="839"/>
      <c r="J87" s="832"/>
      <c r="K87" s="839"/>
      <c r="L87" s="834"/>
      <c r="M87" s="839"/>
    </row>
    <row r="88" spans="1:13" ht="15" customHeight="1" thickBot="1" x14ac:dyDescent="0.4">
      <c r="A88" s="464">
        <v>80</v>
      </c>
      <c r="B88" s="424" t="s">
        <v>472</v>
      </c>
      <c r="C88" s="123" t="s">
        <v>1005</v>
      </c>
      <c r="D88" s="171">
        <v>14</v>
      </c>
      <c r="E88" s="172" t="s">
        <v>10</v>
      </c>
      <c r="F88" s="832">
        <v>3000</v>
      </c>
      <c r="G88" s="839">
        <f t="shared" si="4"/>
        <v>42000</v>
      </c>
      <c r="H88" s="840">
        <v>2750</v>
      </c>
      <c r="I88" s="839">
        <f t="shared" si="5"/>
        <v>38500</v>
      </c>
      <c r="J88" s="832">
        <v>3000</v>
      </c>
      <c r="K88" s="839">
        <f t="shared" si="6"/>
        <v>42000</v>
      </c>
      <c r="L88" s="834">
        <v>2500</v>
      </c>
      <c r="M88" s="839">
        <f t="shared" si="7"/>
        <v>35000</v>
      </c>
    </row>
    <row r="89" spans="1:13" ht="15" customHeight="1" thickBot="1" x14ac:dyDescent="0.4">
      <c r="A89" s="464">
        <v>81</v>
      </c>
      <c r="B89" s="424" t="s">
        <v>472</v>
      </c>
      <c r="C89" s="123" t="s">
        <v>1006</v>
      </c>
      <c r="D89" s="171">
        <v>3</v>
      </c>
      <c r="E89" s="172" t="s">
        <v>10</v>
      </c>
      <c r="F89" s="832">
        <v>1300</v>
      </c>
      <c r="G89" s="839">
        <f t="shared" si="4"/>
        <v>3900</v>
      </c>
      <c r="H89" s="840">
        <v>1200</v>
      </c>
      <c r="I89" s="839">
        <f t="shared" si="5"/>
        <v>3600</v>
      </c>
      <c r="J89" s="832">
        <v>1300</v>
      </c>
      <c r="K89" s="839">
        <f t="shared" si="6"/>
        <v>3900</v>
      </c>
      <c r="L89" s="834">
        <v>2700</v>
      </c>
      <c r="M89" s="839">
        <f t="shared" si="7"/>
        <v>8100</v>
      </c>
    </row>
    <row r="90" spans="1:13" ht="15" customHeight="1" thickBot="1" x14ac:dyDescent="0.4">
      <c r="A90" s="464">
        <v>82</v>
      </c>
      <c r="B90" s="424" t="s">
        <v>472</v>
      </c>
      <c r="C90" s="123" t="s">
        <v>1007</v>
      </c>
      <c r="D90" s="171">
        <v>2</v>
      </c>
      <c r="E90" s="172" t="s">
        <v>10</v>
      </c>
      <c r="F90" s="832">
        <v>2000</v>
      </c>
      <c r="G90" s="839">
        <f t="shared" si="4"/>
        <v>4000</v>
      </c>
      <c r="H90" s="840">
        <v>1400</v>
      </c>
      <c r="I90" s="839">
        <f t="shared" si="5"/>
        <v>2800</v>
      </c>
      <c r="J90" s="832">
        <v>2000</v>
      </c>
      <c r="K90" s="839">
        <f t="shared" si="6"/>
        <v>4000</v>
      </c>
      <c r="L90" s="834">
        <v>2000</v>
      </c>
      <c r="M90" s="839">
        <f t="shared" si="7"/>
        <v>4000</v>
      </c>
    </row>
    <row r="91" spans="1:13" ht="15" customHeight="1" thickBot="1" x14ac:dyDescent="0.4">
      <c r="A91" s="464">
        <v>83</v>
      </c>
      <c r="B91" s="424" t="s">
        <v>472</v>
      </c>
      <c r="C91" s="123" t="s">
        <v>1008</v>
      </c>
      <c r="D91" s="171">
        <v>24</v>
      </c>
      <c r="E91" s="172" t="s">
        <v>4</v>
      </c>
      <c r="F91" s="832">
        <v>66</v>
      </c>
      <c r="G91" s="839">
        <f t="shared" si="4"/>
        <v>1584</v>
      </c>
      <c r="H91" s="840">
        <v>120</v>
      </c>
      <c r="I91" s="839">
        <f t="shared" si="5"/>
        <v>2880</v>
      </c>
      <c r="J91" s="832">
        <v>125</v>
      </c>
      <c r="K91" s="839">
        <f t="shared" si="6"/>
        <v>3000</v>
      </c>
      <c r="L91" s="834">
        <v>45</v>
      </c>
      <c r="M91" s="839">
        <f t="shared" si="7"/>
        <v>1080</v>
      </c>
    </row>
    <row r="92" spans="1:13" ht="15" customHeight="1" thickBot="1" x14ac:dyDescent="0.4">
      <c r="A92" s="464">
        <v>84</v>
      </c>
      <c r="B92" s="424" t="s">
        <v>472</v>
      </c>
      <c r="C92" s="123" t="s">
        <v>1009</v>
      </c>
      <c r="D92" s="171">
        <v>125</v>
      </c>
      <c r="E92" s="172" t="s">
        <v>3</v>
      </c>
      <c r="F92" s="832">
        <v>48</v>
      </c>
      <c r="G92" s="839">
        <f t="shared" si="4"/>
        <v>6000</v>
      </c>
      <c r="H92" s="840">
        <v>13</v>
      </c>
      <c r="I92" s="839">
        <f t="shared" si="5"/>
        <v>1625</v>
      </c>
      <c r="J92" s="832">
        <v>45</v>
      </c>
      <c r="K92" s="839">
        <f t="shared" si="6"/>
        <v>5625</v>
      </c>
      <c r="L92" s="834">
        <v>15</v>
      </c>
      <c r="M92" s="839">
        <f t="shared" si="7"/>
        <v>1875</v>
      </c>
    </row>
    <row r="93" spans="1:13" ht="15" customHeight="1" thickBot="1" x14ac:dyDescent="0.4">
      <c r="A93" s="464">
        <v>85</v>
      </c>
      <c r="B93" s="424" t="s">
        <v>472</v>
      </c>
      <c r="C93" s="123" t="s">
        <v>1010</v>
      </c>
      <c r="D93" s="171">
        <v>1</v>
      </c>
      <c r="E93" s="172" t="s">
        <v>10</v>
      </c>
      <c r="F93" s="832">
        <v>5000</v>
      </c>
      <c r="G93" s="839">
        <f t="shared" si="4"/>
        <v>5000</v>
      </c>
      <c r="H93" s="840">
        <v>1200</v>
      </c>
      <c r="I93" s="839">
        <f t="shared" si="5"/>
        <v>1200</v>
      </c>
      <c r="J93" s="832">
        <v>3200</v>
      </c>
      <c r="K93" s="839">
        <f t="shared" si="6"/>
        <v>3200</v>
      </c>
      <c r="L93" s="834">
        <v>4000</v>
      </c>
      <c r="M93" s="839">
        <f t="shared" si="7"/>
        <v>4000</v>
      </c>
    </row>
    <row r="94" spans="1:13" ht="15" customHeight="1" thickBot="1" x14ac:dyDescent="0.4">
      <c r="A94" s="464">
        <v>86</v>
      </c>
      <c r="B94" s="424" t="s">
        <v>472</v>
      </c>
      <c r="C94" s="123" t="s">
        <v>1011</v>
      </c>
      <c r="D94" s="171">
        <v>201</v>
      </c>
      <c r="E94" s="172" t="s">
        <v>3</v>
      </c>
      <c r="F94" s="832">
        <v>13</v>
      </c>
      <c r="G94" s="839">
        <f t="shared" si="4"/>
        <v>2613</v>
      </c>
      <c r="H94" s="840">
        <v>10</v>
      </c>
      <c r="I94" s="839">
        <f t="shared" si="5"/>
        <v>2010</v>
      </c>
      <c r="J94" s="832">
        <v>25</v>
      </c>
      <c r="K94" s="839">
        <f t="shared" si="6"/>
        <v>5025</v>
      </c>
      <c r="L94" s="834">
        <v>7</v>
      </c>
      <c r="M94" s="839">
        <f t="shared" si="7"/>
        <v>1407</v>
      </c>
    </row>
    <row r="95" spans="1:13" ht="15" customHeight="1" thickBot="1" x14ac:dyDescent="0.4">
      <c r="A95" s="464">
        <v>87</v>
      </c>
      <c r="B95" s="424" t="s">
        <v>472</v>
      </c>
      <c r="C95" s="123" t="s">
        <v>1012</v>
      </c>
      <c r="D95" s="171">
        <v>2</v>
      </c>
      <c r="E95" s="172" t="s">
        <v>10</v>
      </c>
      <c r="F95" s="832">
        <v>2000</v>
      </c>
      <c r="G95" s="839">
        <f t="shared" si="4"/>
        <v>4000</v>
      </c>
      <c r="H95" s="840">
        <v>4000</v>
      </c>
      <c r="I95" s="839">
        <f t="shared" si="5"/>
        <v>8000</v>
      </c>
      <c r="J95" s="832">
        <v>3000</v>
      </c>
      <c r="K95" s="839">
        <f t="shared" si="6"/>
        <v>6000</v>
      </c>
      <c r="L95" s="834">
        <v>2000</v>
      </c>
      <c r="M95" s="839">
        <f t="shared" si="7"/>
        <v>4000</v>
      </c>
    </row>
    <row r="96" spans="1:13" ht="15" customHeight="1" thickBot="1" x14ac:dyDescent="0.4">
      <c r="A96" s="464">
        <v>88</v>
      </c>
      <c r="B96" s="424" t="s">
        <v>472</v>
      </c>
      <c r="C96" s="123" t="s">
        <v>1013</v>
      </c>
      <c r="D96" s="470">
        <v>4470</v>
      </c>
      <c r="E96" s="172" t="s">
        <v>3</v>
      </c>
      <c r="F96" s="832">
        <v>50</v>
      </c>
      <c r="G96" s="839">
        <f t="shared" si="4"/>
        <v>223500</v>
      </c>
      <c r="H96" s="840">
        <v>25.5</v>
      </c>
      <c r="I96" s="839">
        <f t="shared" si="5"/>
        <v>113985</v>
      </c>
      <c r="J96" s="832">
        <v>62</v>
      </c>
      <c r="K96" s="839">
        <f t="shared" si="6"/>
        <v>277140</v>
      </c>
      <c r="L96" s="834">
        <v>150</v>
      </c>
      <c r="M96" s="839">
        <f t="shared" si="7"/>
        <v>670500</v>
      </c>
    </row>
    <row r="97" spans="1:13" ht="15" customHeight="1" thickBot="1" x14ac:dyDescent="0.4">
      <c r="A97" s="464"/>
      <c r="B97" s="424"/>
      <c r="C97" s="471" t="s">
        <v>1014</v>
      </c>
      <c r="D97" s="171"/>
      <c r="E97" s="172"/>
      <c r="F97" s="832" t="s">
        <v>990</v>
      </c>
      <c r="G97" s="839"/>
      <c r="H97" s="840"/>
      <c r="I97" s="839">
        <f t="shared" si="5"/>
        <v>0</v>
      </c>
      <c r="J97" s="832"/>
      <c r="K97" s="839"/>
      <c r="L97" s="834"/>
      <c r="M97" s="839">
        <f t="shared" si="7"/>
        <v>0</v>
      </c>
    </row>
    <row r="98" spans="1:13" ht="15" customHeight="1" thickBot="1" x14ac:dyDescent="0.4">
      <c r="A98" s="464">
        <v>89</v>
      </c>
      <c r="B98" s="424">
        <v>254</v>
      </c>
      <c r="C98" s="123" t="s">
        <v>1015</v>
      </c>
      <c r="D98" s="470">
        <v>1897</v>
      </c>
      <c r="E98" s="172" t="s">
        <v>8</v>
      </c>
      <c r="F98" s="832">
        <v>2.35</v>
      </c>
      <c r="G98" s="839">
        <f t="shared" si="4"/>
        <v>4457.95</v>
      </c>
      <c r="H98" s="840">
        <v>3</v>
      </c>
      <c r="I98" s="839">
        <f t="shared" si="5"/>
        <v>5691</v>
      </c>
      <c r="J98" s="832">
        <v>7.5</v>
      </c>
      <c r="K98" s="839">
        <f t="shared" si="6"/>
        <v>14227.5</v>
      </c>
      <c r="L98" s="834">
        <v>5.75</v>
      </c>
      <c r="M98" s="839">
        <f t="shared" si="7"/>
        <v>10907.75</v>
      </c>
    </row>
    <row r="99" spans="1:13" ht="15" customHeight="1" thickBot="1" x14ac:dyDescent="0.4">
      <c r="A99" s="464">
        <v>90</v>
      </c>
      <c r="B99" s="424">
        <v>255</v>
      </c>
      <c r="C99" s="123" t="s">
        <v>403</v>
      </c>
      <c r="D99" s="470">
        <v>3005</v>
      </c>
      <c r="E99" s="172" t="s">
        <v>3</v>
      </c>
      <c r="F99" s="832">
        <v>1</v>
      </c>
      <c r="G99" s="839">
        <f t="shared" si="4"/>
        <v>3005</v>
      </c>
      <c r="H99" s="840">
        <v>1.25</v>
      </c>
      <c r="I99" s="839">
        <f t="shared" si="5"/>
        <v>3756.25</v>
      </c>
      <c r="J99" s="832">
        <v>3</v>
      </c>
      <c r="K99" s="839">
        <f t="shared" si="6"/>
        <v>9015</v>
      </c>
      <c r="L99" s="834">
        <v>1</v>
      </c>
      <c r="M99" s="839">
        <f t="shared" si="7"/>
        <v>3005</v>
      </c>
    </row>
    <row r="100" spans="1:13" ht="15" customHeight="1" thickBot="1" x14ac:dyDescent="0.4">
      <c r="A100" s="464">
        <v>91</v>
      </c>
      <c r="B100" s="424">
        <v>301</v>
      </c>
      <c r="C100" s="123" t="s">
        <v>1016</v>
      </c>
      <c r="D100" s="171">
        <v>626</v>
      </c>
      <c r="E100" s="172" t="s">
        <v>4</v>
      </c>
      <c r="F100" s="832">
        <v>158</v>
      </c>
      <c r="G100" s="839">
        <f t="shared" si="4"/>
        <v>98908</v>
      </c>
      <c r="H100" s="840">
        <v>170</v>
      </c>
      <c r="I100" s="839">
        <f t="shared" si="5"/>
        <v>106420</v>
      </c>
      <c r="J100" s="832">
        <v>220</v>
      </c>
      <c r="K100" s="839">
        <f t="shared" si="6"/>
        <v>137720</v>
      </c>
      <c r="L100" s="834">
        <v>205</v>
      </c>
      <c r="M100" s="839">
        <f t="shared" si="7"/>
        <v>128330</v>
      </c>
    </row>
    <row r="101" spans="1:13" ht="15" customHeight="1" thickBot="1" x14ac:dyDescent="0.4">
      <c r="A101" s="464">
        <v>92</v>
      </c>
      <c r="B101" s="424">
        <v>301</v>
      </c>
      <c r="C101" s="123" t="s">
        <v>1017</v>
      </c>
      <c r="D101" s="171">
        <v>115</v>
      </c>
      <c r="E101" s="172" t="s">
        <v>4</v>
      </c>
      <c r="F101" s="832">
        <v>158</v>
      </c>
      <c r="G101" s="839">
        <f t="shared" si="4"/>
        <v>18170</v>
      </c>
      <c r="H101" s="840">
        <v>170</v>
      </c>
      <c r="I101" s="839">
        <f t="shared" si="5"/>
        <v>19550</v>
      </c>
      <c r="J101" s="832">
        <v>220</v>
      </c>
      <c r="K101" s="839">
        <f t="shared" si="6"/>
        <v>25300</v>
      </c>
      <c r="L101" s="834">
        <v>205</v>
      </c>
      <c r="M101" s="839">
        <f t="shared" si="7"/>
        <v>23575</v>
      </c>
    </row>
    <row r="102" spans="1:13" ht="15" customHeight="1" thickBot="1" x14ac:dyDescent="0.4">
      <c r="A102" s="464">
        <v>93</v>
      </c>
      <c r="B102" s="424">
        <v>301</v>
      </c>
      <c r="C102" s="123" t="s">
        <v>1018</v>
      </c>
      <c r="D102" s="171">
        <v>159</v>
      </c>
      <c r="E102" s="172" t="s">
        <v>4</v>
      </c>
      <c r="F102" s="832">
        <v>158</v>
      </c>
      <c r="G102" s="839">
        <f t="shared" si="4"/>
        <v>25122</v>
      </c>
      <c r="H102" s="840">
        <v>170</v>
      </c>
      <c r="I102" s="839">
        <f t="shared" si="5"/>
        <v>27030</v>
      </c>
      <c r="J102" s="832">
        <v>222</v>
      </c>
      <c r="K102" s="839">
        <f t="shared" si="6"/>
        <v>35298</v>
      </c>
      <c r="L102" s="834">
        <v>205</v>
      </c>
      <c r="M102" s="839">
        <f t="shared" si="7"/>
        <v>32595</v>
      </c>
    </row>
    <row r="103" spans="1:13" ht="15" customHeight="1" thickBot="1" x14ac:dyDescent="0.4">
      <c r="A103" s="464">
        <v>94</v>
      </c>
      <c r="B103" s="424">
        <v>301</v>
      </c>
      <c r="C103" s="123" t="s">
        <v>1019</v>
      </c>
      <c r="D103" s="171">
        <v>961</v>
      </c>
      <c r="E103" s="172" t="s">
        <v>4</v>
      </c>
      <c r="F103" s="832">
        <v>158</v>
      </c>
      <c r="G103" s="839">
        <f t="shared" si="4"/>
        <v>151838</v>
      </c>
      <c r="H103" s="840">
        <v>150</v>
      </c>
      <c r="I103" s="839">
        <f t="shared" si="5"/>
        <v>144150</v>
      </c>
      <c r="J103" s="832">
        <v>195</v>
      </c>
      <c r="K103" s="839">
        <f t="shared" si="6"/>
        <v>187395</v>
      </c>
      <c r="L103" s="834">
        <v>180</v>
      </c>
      <c r="M103" s="839">
        <f t="shared" si="7"/>
        <v>172980</v>
      </c>
    </row>
    <row r="104" spans="1:13" ht="15" customHeight="1" thickBot="1" x14ac:dyDescent="0.4">
      <c r="A104" s="464">
        <v>95</v>
      </c>
      <c r="B104" s="424">
        <v>304</v>
      </c>
      <c r="C104" s="123" t="s">
        <v>1020</v>
      </c>
      <c r="D104" s="171">
        <v>939</v>
      </c>
      <c r="E104" s="172" t="s">
        <v>4</v>
      </c>
      <c r="F104" s="832">
        <v>80</v>
      </c>
      <c r="G104" s="839">
        <f t="shared" si="4"/>
        <v>75120</v>
      </c>
      <c r="H104" s="840">
        <v>63</v>
      </c>
      <c r="I104" s="839">
        <f t="shared" si="5"/>
        <v>59157</v>
      </c>
      <c r="J104" s="832">
        <v>92</v>
      </c>
      <c r="K104" s="839">
        <f t="shared" si="6"/>
        <v>86388</v>
      </c>
      <c r="L104" s="834">
        <v>45</v>
      </c>
      <c r="M104" s="839">
        <f t="shared" si="7"/>
        <v>42255</v>
      </c>
    </row>
    <row r="105" spans="1:13" ht="15" customHeight="1" thickBot="1" x14ac:dyDescent="0.4">
      <c r="A105" s="464">
        <v>96</v>
      </c>
      <c r="B105" s="424">
        <v>304</v>
      </c>
      <c r="C105" s="123" t="s">
        <v>1021</v>
      </c>
      <c r="D105" s="171">
        <v>91</v>
      </c>
      <c r="E105" s="172" t="s">
        <v>4</v>
      </c>
      <c r="F105" s="832">
        <v>82</v>
      </c>
      <c r="G105" s="839">
        <f t="shared" si="4"/>
        <v>7462</v>
      </c>
      <c r="H105" s="840">
        <v>63</v>
      </c>
      <c r="I105" s="839">
        <f t="shared" si="5"/>
        <v>5733</v>
      </c>
      <c r="J105" s="832">
        <v>95</v>
      </c>
      <c r="K105" s="839">
        <f t="shared" si="6"/>
        <v>8645</v>
      </c>
      <c r="L105" s="834">
        <v>45</v>
      </c>
      <c r="M105" s="839">
        <f t="shared" si="7"/>
        <v>4095</v>
      </c>
    </row>
    <row r="106" spans="1:13" ht="15" customHeight="1" thickBot="1" x14ac:dyDescent="0.4">
      <c r="A106" s="464">
        <v>97</v>
      </c>
      <c r="B106" s="424">
        <v>304</v>
      </c>
      <c r="C106" s="123" t="s">
        <v>1022</v>
      </c>
      <c r="D106" s="171">
        <v>173</v>
      </c>
      <c r="E106" s="172" t="s">
        <v>4</v>
      </c>
      <c r="F106" s="832">
        <v>82</v>
      </c>
      <c r="G106" s="839">
        <f t="shared" si="4"/>
        <v>14186</v>
      </c>
      <c r="H106" s="840">
        <v>63</v>
      </c>
      <c r="I106" s="839">
        <f t="shared" si="5"/>
        <v>10899</v>
      </c>
      <c r="J106" s="832">
        <v>93</v>
      </c>
      <c r="K106" s="839">
        <f t="shared" si="6"/>
        <v>16089</v>
      </c>
      <c r="L106" s="834">
        <v>45</v>
      </c>
      <c r="M106" s="839">
        <f t="shared" si="7"/>
        <v>7785</v>
      </c>
    </row>
    <row r="107" spans="1:13" ht="15" customHeight="1" thickBot="1" x14ac:dyDescent="0.4">
      <c r="A107" s="464">
        <v>98</v>
      </c>
      <c r="B107" s="424">
        <v>304</v>
      </c>
      <c r="C107" s="123" t="s">
        <v>1023</v>
      </c>
      <c r="D107" s="171">
        <v>238</v>
      </c>
      <c r="E107" s="172" t="s">
        <v>4</v>
      </c>
      <c r="F107" s="832">
        <v>82</v>
      </c>
      <c r="G107" s="839">
        <f t="shared" si="4"/>
        <v>19516</v>
      </c>
      <c r="H107" s="840">
        <v>63</v>
      </c>
      <c r="I107" s="839">
        <f t="shared" si="5"/>
        <v>14994</v>
      </c>
      <c r="J107" s="832">
        <v>93</v>
      </c>
      <c r="K107" s="839">
        <f t="shared" si="6"/>
        <v>22134</v>
      </c>
      <c r="L107" s="834">
        <v>45</v>
      </c>
      <c r="M107" s="839">
        <f t="shared" si="7"/>
        <v>10710</v>
      </c>
    </row>
    <row r="108" spans="1:13" ht="15" customHeight="1" thickBot="1" x14ac:dyDescent="0.4">
      <c r="A108" s="464">
        <v>99</v>
      </c>
      <c r="B108" s="424">
        <v>304</v>
      </c>
      <c r="C108" s="123" t="s">
        <v>1024</v>
      </c>
      <c r="D108" s="470">
        <v>1442</v>
      </c>
      <c r="E108" s="172" t="s">
        <v>4</v>
      </c>
      <c r="F108" s="832">
        <v>60</v>
      </c>
      <c r="G108" s="839">
        <f t="shared" si="4"/>
        <v>86520</v>
      </c>
      <c r="H108" s="840">
        <v>56</v>
      </c>
      <c r="I108" s="839">
        <f t="shared" si="5"/>
        <v>80752</v>
      </c>
      <c r="J108" s="832">
        <v>90</v>
      </c>
      <c r="K108" s="839">
        <f t="shared" si="6"/>
        <v>129780</v>
      </c>
      <c r="L108" s="834">
        <v>45</v>
      </c>
      <c r="M108" s="839">
        <f t="shared" si="7"/>
        <v>64890</v>
      </c>
    </row>
    <row r="109" spans="1:13" ht="15" customHeight="1" thickBot="1" x14ac:dyDescent="0.4">
      <c r="A109" s="464">
        <v>100</v>
      </c>
      <c r="B109" s="424">
        <v>304</v>
      </c>
      <c r="C109" s="123" t="s">
        <v>1025</v>
      </c>
      <c r="D109" s="171">
        <v>45</v>
      </c>
      <c r="E109" s="172" t="s">
        <v>4</v>
      </c>
      <c r="F109" s="832">
        <v>113</v>
      </c>
      <c r="G109" s="839">
        <f t="shared" si="4"/>
        <v>5085</v>
      </c>
      <c r="H109" s="840">
        <v>65</v>
      </c>
      <c r="I109" s="839">
        <f t="shared" si="5"/>
        <v>2925</v>
      </c>
      <c r="J109" s="832">
        <v>91</v>
      </c>
      <c r="K109" s="839">
        <f t="shared" si="6"/>
        <v>4095</v>
      </c>
      <c r="L109" s="834">
        <v>45</v>
      </c>
      <c r="M109" s="839">
        <f t="shared" si="7"/>
        <v>2025</v>
      </c>
    </row>
    <row r="110" spans="1:13" ht="15" customHeight="1" thickBot="1" x14ac:dyDescent="0.4">
      <c r="A110" s="464">
        <v>101</v>
      </c>
      <c r="B110" s="424">
        <v>304</v>
      </c>
      <c r="C110" s="123" t="s">
        <v>1026</v>
      </c>
      <c r="D110" s="171">
        <v>31</v>
      </c>
      <c r="E110" s="172" t="s">
        <v>4</v>
      </c>
      <c r="F110" s="832">
        <v>124</v>
      </c>
      <c r="G110" s="839">
        <f t="shared" si="4"/>
        <v>3844</v>
      </c>
      <c r="H110" s="840">
        <v>70</v>
      </c>
      <c r="I110" s="839">
        <f t="shared" si="5"/>
        <v>2170</v>
      </c>
      <c r="J110" s="832">
        <v>100</v>
      </c>
      <c r="K110" s="839">
        <f t="shared" si="6"/>
        <v>3100</v>
      </c>
      <c r="L110" s="834">
        <v>45</v>
      </c>
      <c r="M110" s="839">
        <f t="shared" si="7"/>
        <v>1395</v>
      </c>
    </row>
    <row r="111" spans="1:13" ht="15" customHeight="1" thickBot="1" x14ac:dyDescent="0.4">
      <c r="A111" s="464">
        <v>102</v>
      </c>
      <c r="B111" s="424">
        <v>304</v>
      </c>
      <c r="C111" s="123" t="s">
        <v>1027</v>
      </c>
      <c r="D111" s="171">
        <v>19</v>
      </c>
      <c r="E111" s="172" t="s">
        <v>4</v>
      </c>
      <c r="F111" s="832">
        <v>83</v>
      </c>
      <c r="G111" s="839">
        <f t="shared" si="4"/>
        <v>1577</v>
      </c>
      <c r="H111" s="840">
        <v>100</v>
      </c>
      <c r="I111" s="839">
        <f t="shared" si="5"/>
        <v>1900</v>
      </c>
      <c r="J111" s="832">
        <v>120</v>
      </c>
      <c r="K111" s="839">
        <f t="shared" si="6"/>
        <v>2280</v>
      </c>
      <c r="L111" s="834">
        <v>45</v>
      </c>
      <c r="M111" s="839">
        <f t="shared" si="7"/>
        <v>855</v>
      </c>
    </row>
    <row r="112" spans="1:13" ht="15" customHeight="1" thickBot="1" x14ac:dyDescent="0.4">
      <c r="A112" s="464">
        <v>103</v>
      </c>
      <c r="B112" s="424">
        <v>407</v>
      </c>
      <c r="C112" s="123" t="s">
        <v>1028</v>
      </c>
      <c r="D112" s="171">
        <v>143</v>
      </c>
      <c r="E112" s="172" t="s">
        <v>9</v>
      </c>
      <c r="F112" s="832">
        <v>2</v>
      </c>
      <c r="G112" s="839">
        <f t="shared" si="4"/>
        <v>286</v>
      </c>
      <c r="H112" s="840">
        <v>3.5</v>
      </c>
      <c r="I112" s="839">
        <f t="shared" si="5"/>
        <v>500.5</v>
      </c>
      <c r="J112" s="832">
        <v>2.25</v>
      </c>
      <c r="K112" s="839">
        <f t="shared" si="6"/>
        <v>321.75</v>
      </c>
      <c r="L112" s="834">
        <v>3</v>
      </c>
      <c r="M112" s="839">
        <f t="shared" si="7"/>
        <v>429</v>
      </c>
    </row>
    <row r="113" spans="1:13" ht="15" customHeight="1" thickBot="1" x14ac:dyDescent="0.4">
      <c r="A113" s="464">
        <v>104</v>
      </c>
      <c r="B113" s="424">
        <v>407</v>
      </c>
      <c r="C113" s="123" t="s">
        <v>1029</v>
      </c>
      <c r="D113" s="171">
        <v>564</v>
      </c>
      <c r="E113" s="172" t="s">
        <v>9</v>
      </c>
      <c r="F113" s="832">
        <v>2</v>
      </c>
      <c r="G113" s="839">
        <f t="shared" si="4"/>
        <v>1128</v>
      </c>
      <c r="H113" s="840">
        <v>3.5</v>
      </c>
      <c r="I113" s="839">
        <f t="shared" si="5"/>
        <v>1974</v>
      </c>
      <c r="J113" s="832">
        <v>2.25</v>
      </c>
      <c r="K113" s="839">
        <f t="shared" si="6"/>
        <v>1269</v>
      </c>
      <c r="L113" s="834">
        <v>3</v>
      </c>
      <c r="M113" s="839">
        <f t="shared" si="7"/>
        <v>1692</v>
      </c>
    </row>
    <row r="114" spans="1:13" ht="15" customHeight="1" thickBot="1" x14ac:dyDescent="0.4">
      <c r="A114" s="464">
        <v>105</v>
      </c>
      <c r="B114" s="424">
        <v>407</v>
      </c>
      <c r="C114" s="123" t="s">
        <v>1030</v>
      </c>
      <c r="D114" s="171">
        <v>104</v>
      </c>
      <c r="E114" s="172" t="s">
        <v>9</v>
      </c>
      <c r="F114" s="832">
        <v>2</v>
      </c>
      <c r="G114" s="839">
        <f t="shared" si="4"/>
        <v>208</v>
      </c>
      <c r="H114" s="840">
        <v>3.5</v>
      </c>
      <c r="I114" s="839">
        <f t="shared" si="5"/>
        <v>364</v>
      </c>
      <c r="J114" s="832">
        <v>2.25</v>
      </c>
      <c r="K114" s="839">
        <f t="shared" si="6"/>
        <v>234</v>
      </c>
      <c r="L114" s="834">
        <v>3</v>
      </c>
      <c r="M114" s="839">
        <f t="shared" si="7"/>
        <v>312</v>
      </c>
    </row>
    <row r="115" spans="1:13" ht="15" customHeight="1" thickBot="1" x14ac:dyDescent="0.4">
      <c r="A115" s="464">
        <v>106</v>
      </c>
      <c r="B115" s="424">
        <v>407</v>
      </c>
      <c r="C115" s="123" t="s">
        <v>1031</v>
      </c>
      <c r="D115" s="171">
        <v>810</v>
      </c>
      <c r="E115" s="172" t="s">
        <v>9</v>
      </c>
      <c r="F115" s="832">
        <v>2</v>
      </c>
      <c r="G115" s="839">
        <f t="shared" si="4"/>
        <v>1620</v>
      </c>
      <c r="H115" s="840">
        <v>3.5</v>
      </c>
      <c r="I115" s="839">
        <f t="shared" si="5"/>
        <v>2835</v>
      </c>
      <c r="J115" s="832">
        <v>2.25</v>
      </c>
      <c r="K115" s="839">
        <f t="shared" si="6"/>
        <v>1822.5</v>
      </c>
      <c r="L115" s="834">
        <v>3</v>
      </c>
      <c r="M115" s="839">
        <f t="shared" si="7"/>
        <v>2430</v>
      </c>
    </row>
    <row r="116" spans="1:13" ht="15" customHeight="1" thickBot="1" x14ac:dyDescent="0.4">
      <c r="A116" s="464">
        <v>107</v>
      </c>
      <c r="B116" s="424">
        <v>407</v>
      </c>
      <c r="C116" s="123" t="s">
        <v>1032</v>
      </c>
      <c r="D116" s="171">
        <v>110</v>
      </c>
      <c r="E116" s="172" t="s">
        <v>9</v>
      </c>
      <c r="F116" s="832">
        <v>2</v>
      </c>
      <c r="G116" s="839">
        <f t="shared" si="4"/>
        <v>220</v>
      </c>
      <c r="H116" s="840">
        <v>3.5</v>
      </c>
      <c r="I116" s="839">
        <f t="shared" si="5"/>
        <v>385</v>
      </c>
      <c r="J116" s="832">
        <v>2.25</v>
      </c>
      <c r="K116" s="839">
        <f t="shared" si="6"/>
        <v>247.5</v>
      </c>
      <c r="L116" s="834">
        <v>3</v>
      </c>
      <c r="M116" s="839">
        <f t="shared" si="7"/>
        <v>330</v>
      </c>
    </row>
    <row r="117" spans="1:13" ht="15" customHeight="1" thickBot="1" x14ac:dyDescent="0.4">
      <c r="A117" s="464">
        <v>108</v>
      </c>
      <c r="B117" s="424">
        <v>441</v>
      </c>
      <c r="C117" s="123" t="s">
        <v>1033</v>
      </c>
      <c r="D117" s="171">
        <v>274</v>
      </c>
      <c r="E117" s="172" t="s">
        <v>4</v>
      </c>
      <c r="F117" s="832">
        <v>183</v>
      </c>
      <c r="G117" s="839">
        <f t="shared" si="4"/>
        <v>50142</v>
      </c>
      <c r="H117" s="840">
        <v>185</v>
      </c>
      <c r="I117" s="839">
        <f t="shared" si="5"/>
        <v>50690</v>
      </c>
      <c r="J117" s="832">
        <v>235</v>
      </c>
      <c r="K117" s="839">
        <f t="shared" si="6"/>
        <v>64390</v>
      </c>
      <c r="L117" s="834">
        <v>245</v>
      </c>
      <c r="M117" s="839">
        <f t="shared" si="7"/>
        <v>67130</v>
      </c>
    </row>
    <row r="118" spans="1:13" ht="15" customHeight="1" thickBot="1" x14ac:dyDescent="0.4">
      <c r="A118" s="464">
        <v>109</v>
      </c>
      <c r="B118" s="424">
        <v>441</v>
      </c>
      <c r="C118" s="123" t="s">
        <v>1034</v>
      </c>
      <c r="D118" s="171">
        <v>50</v>
      </c>
      <c r="E118" s="172" t="s">
        <v>4</v>
      </c>
      <c r="F118" s="832">
        <v>183</v>
      </c>
      <c r="G118" s="839">
        <f t="shared" si="4"/>
        <v>9150</v>
      </c>
      <c r="H118" s="840">
        <v>185</v>
      </c>
      <c r="I118" s="839">
        <f t="shared" si="5"/>
        <v>9250</v>
      </c>
      <c r="J118" s="832">
        <v>235</v>
      </c>
      <c r="K118" s="839">
        <f t="shared" si="6"/>
        <v>11750</v>
      </c>
      <c r="L118" s="834">
        <v>245</v>
      </c>
      <c r="M118" s="839">
        <f t="shared" si="7"/>
        <v>12250</v>
      </c>
    </row>
    <row r="119" spans="1:13" ht="15" customHeight="1" thickBot="1" x14ac:dyDescent="0.4">
      <c r="A119" s="464">
        <v>110</v>
      </c>
      <c r="B119" s="424">
        <v>441</v>
      </c>
      <c r="C119" s="123" t="s">
        <v>1035</v>
      </c>
      <c r="D119" s="171">
        <v>69</v>
      </c>
      <c r="E119" s="172" t="s">
        <v>4</v>
      </c>
      <c r="F119" s="832">
        <v>183</v>
      </c>
      <c r="G119" s="839">
        <f t="shared" si="4"/>
        <v>12627</v>
      </c>
      <c r="H119" s="840">
        <v>185</v>
      </c>
      <c r="I119" s="839">
        <f t="shared" si="5"/>
        <v>12765</v>
      </c>
      <c r="J119" s="832">
        <v>235</v>
      </c>
      <c r="K119" s="839">
        <f t="shared" si="6"/>
        <v>16215</v>
      </c>
      <c r="L119" s="834">
        <v>245</v>
      </c>
      <c r="M119" s="839">
        <f t="shared" si="7"/>
        <v>16905</v>
      </c>
    </row>
    <row r="120" spans="1:13" ht="15" customHeight="1" thickBot="1" x14ac:dyDescent="0.4">
      <c r="A120" s="464">
        <v>111</v>
      </c>
      <c r="B120" s="424">
        <v>441</v>
      </c>
      <c r="C120" s="123" t="s">
        <v>1036</v>
      </c>
      <c r="D120" s="171">
        <v>393</v>
      </c>
      <c r="E120" s="172" t="s">
        <v>4</v>
      </c>
      <c r="F120" s="832">
        <v>183</v>
      </c>
      <c r="G120" s="839">
        <f t="shared" si="4"/>
        <v>71919</v>
      </c>
      <c r="H120" s="840">
        <v>166</v>
      </c>
      <c r="I120" s="839">
        <f t="shared" si="5"/>
        <v>65238</v>
      </c>
      <c r="J120" s="832">
        <v>200</v>
      </c>
      <c r="K120" s="839">
        <f t="shared" si="6"/>
        <v>78600</v>
      </c>
      <c r="L120" s="834">
        <v>210</v>
      </c>
      <c r="M120" s="839">
        <f t="shared" si="7"/>
        <v>82530</v>
      </c>
    </row>
    <row r="121" spans="1:13" ht="15" customHeight="1" thickBot="1" x14ac:dyDescent="0.4">
      <c r="A121" s="464">
        <v>112</v>
      </c>
      <c r="B121" s="424">
        <v>441</v>
      </c>
      <c r="C121" s="123" t="s">
        <v>1037</v>
      </c>
      <c r="D121" s="171">
        <v>196</v>
      </c>
      <c r="E121" s="172" t="s">
        <v>4</v>
      </c>
      <c r="F121" s="832">
        <v>186</v>
      </c>
      <c r="G121" s="839">
        <f t="shared" si="4"/>
        <v>36456</v>
      </c>
      <c r="H121" s="840">
        <v>208</v>
      </c>
      <c r="I121" s="839">
        <f t="shared" si="5"/>
        <v>40768</v>
      </c>
      <c r="J121" s="832">
        <v>290</v>
      </c>
      <c r="K121" s="839">
        <f t="shared" si="6"/>
        <v>56840</v>
      </c>
      <c r="L121" s="834">
        <v>270</v>
      </c>
      <c r="M121" s="839">
        <f t="shared" si="7"/>
        <v>52920</v>
      </c>
    </row>
    <row r="122" spans="1:13" ht="15" customHeight="1" thickBot="1" x14ac:dyDescent="0.4">
      <c r="A122" s="464">
        <v>113</v>
      </c>
      <c r="B122" s="424">
        <v>441</v>
      </c>
      <c r="C122" s="123" t="s">
        <v>1038</v>
      </c>
      <c r="D122" s="171">
        <v>36</v>
      </c>
      <c r="E122" s="172" t="s">
        <v>4</v>
      </c>
      <c r="F122" s="832">
        <v>186</v>
      </c>
      <c r="G122" s="839">
        <f t="shared" si="4"/>
        <v>6696</v>
      </c>
      <c r="H122" s="840">
        <v>208</v>
      </c>
      <c r="I122" s="839">
        <f t="shared" si="5"/>
        <v>7488</v>
      </c>
      <c r="J122" s="832">
        <v>290</v>
      </c>
      <c r="K122" s="839">
        <f t="shared" si="6"/>
        <v>10440</v>
      </c>
      <c r="L122" s="834">
        <v>270</v>
      </c>
      <c r="M122" s="839">
        <f t="shared" si="7"/>
        <v>9720</v>
      </c>
    </row>
    <row r="123" spans="1:13" ht="15" customHeight="1" thickBot="1" x14ac:dyDescent="0.4">
      <c r="A123" s="464">
        <v>114</v>
      </c>
      <c r="B123" s="424">
        <v>441</v>
      </c>
      <c r="C123" s="123" t="s">
        <v>1039</v>
      </c>
      <c r="D123" s="171">
        <v>50</v>
      </c>
      <c r="E123" s="172" t="s">
        <v>4</v>
      </c>
      <c r="F123" s="832">
        <v>186</v>
      </c>
      <c r="G123" s="839">
        <f t="shared" si="4"/>
        <v>9300</v>
      </c>
      <c r="H123" s="840">
        <v>208</v>
      </c>
      <c r="I123" s="839">
        <f t="shared" si="5"/>
        <v>10400</v>
      </c>
      <c r="J123" s="832">
        <v>290</v>
      </c>
      <c r="K123" s="839">
        <f t="shared" si="6"/>
        <v>14500</v>
      </c>
      <c r="L123" s="834">
        <v>270</v>
      </c>
      <c r="M123" s="839">
        <f t="shared" si="7"/>
        <v>13500</v>
      </c>
    </row>
    <row r="124" spans="1:13" ht="15" customHeight="1" thickBot="1" x14ac:dyDescent="0.4">
      <c r="A124" s="464">
        <v>115</v>
      </c>
      <c r="B124" s="424">
        <v>441</v>
      </c>
      <c r="C124" s="123" t="s">
        <v>1040</v>
      </c>
      <c r="D124" s="171">
        <v>281</v>
      </c>
      <c r="E124" s="172" t="s">
        <v>4</v>
      </c>
      <c r="F124" s="832">
        <v>186</v>
      </c>
      <c r="G124" s="839">
        <f t="shared" si="4"/>
        <v>52266</v>
      </c>
      <c r="H124" s="840">
        <v>189</v>
      </c>
      <c r="I124" s="839">
        <f t="shared" si="5"/>
        <v>53109</v>
      </c>
      <c r="J124" s="832">
        <v>210</v>
      </c>
      <c r="K124" s="839">
        <f t="shared" si="6"/>
        <v>59010</v>
      </c>
      <c r="L124" s="834">
        <v>215</v>
      </c>
      <c r="M124" s="839">
        <f t="shared" si="7"/>
        <v>60415</v>
      </c>
    </row>
    <row r="125" spans="1:13" ht="15" customHeight="1" thickBot="1" x14ac:dyDescent="0.4">
      <c r="A125" s="464">
        <v>116</v>
      </c>
      <c r="B125" s="424">
        <v>441</v>
      </c>
      <c r="C125" s="123" t="s">
        <v>1041</v>
      </c>
      <c r="D125" s="171">
        <v>13</v>
      </c>
      <c r="E125" s="172" t="s">
        <v>4</v>
      </c>
      <c r="F125" s="832">
        <v>186</v>
      </c>
      <c r="G125" s="839">
        <f t="shared" si="4"/>
        <v>2418</v>
      </c>
      <c r="H125" s="840">
        <v>208</v>
      </c>
      <c r="I125" s="839">
        <f t="shared" si="5"/>
        <v>2704</v>
      </c>
      <c r="J125" s="832">
        <v>290</v>
      </c>
      <c r="K125" s="839">
        <f t="shared" si="6"/>
        <v>3770</v>
      </c>
      <c r="L125" s="834">
        <v>275</v>
      </c>
      <c r="M125" s="839">
        <f t="shared" si="7"/>
        <v>3575</v>
      </c>
    </row>
    <row r="126" spans="1:13" ht="15" customHeight="1" thickBot="1" x14ac:dyDescent="0.4">
      <c r="A126" s="464">
        <v>117</v>
      </c>
      <c r="B126" s="424">
        <v>441</v>
      </c>
      <c r="C126" s="123" t="s">
        <v>1042</v>
      </c>
      <c r="D126" s="171">
        <v>79</v>
      </c>
      <c r="E126" s="172" t="s">
        <v>4</v>
      </c>
      <c r="F126" s="832">
        <v>186</v>
      </c>
      <c r="G126" s="839">
        <f t="shared" si="4"/>
        <v>14694</v>
      </c>
      <c r="H126" s="840">
        <v>189</v>
      </c>
      <c r="I126" s="839">
        <f t="shared" si="5"/>
        <v>14931</v>
      </c>
      <c r="J126" s="832">
        <v>210</v>
      </c>
      <c r="K126" s="839">
        <f t="shared" si="6"/>
        <v>16590</v>
      </c>
      <c r="L126" s="834">
        <v>215</v>
      </c>
      <c r="M126" s="839">
        <f t="shared" si="7"/>
        <v>16985</v>
      </c>
    </row>
    <row r="127" spans="1:13" ht="15" customHeight="1" thickBot="1" x14ac:dyDescent="0.4">
      <c r="A127" s="464">
        <v>118</v>
      </c>
      <c r="B127" s="424">
        <v>448</v>
      </c>
      <c r="C127" s="123" t="s">
        <v>1043</v>
      </c>
      <c r="D127" s="171">
        <v>17</v>
      </c>
      <c r="E127" s="172" t="s">
        <v>4</v>
      </c>
      <c r="F127" s="832">
        <v>186</v>
      </c>
      <c r="G127" s="839">
        <f t="shared" si="4"/>
        <v>3162</v>
      </c>
      <c r="H127" s="840">
        <v>231</v>
      </c>
      <c r="I127" s="839">
        <f t="shared" si="5"/>
        <v>3927</v>
      </c>
      <c r="J127" s="832">
        <v>290</v>
      </c>
      <c r="K127" s="839">
        <f t="shared" si="6"/>
        <v>4930</v>
      </c>
      <c r="L127" s="834">
        <v>605</v>
      </c>
      <c r="M127" s="839">
        <f t="shared" si="7"/>
        <v>10285</v>
      </c>
    </row>
    <row r="128" spans="1:13" ht="15" customHeight="1" thickBot="1" x14ac:dyDescent="0.4">
      <c r="A128" s="464">
        <v>119</v>
      </c>
      <c r="B128" s="424">
        <v>454</v>
      </c>
      <c r="C128" s="123" t="s">
        <v>1044</v>
      </c>
      <c r="D128" s="171">
        <v>818</v>
      </c>
      <c r="E128" s="172" t="s">
        <v>8</v>
      </c>
      <c r="F128" s="832">
        <v>47</v>
      </c>
      <c r="G128" s="839">
        <f t="shared" si="4"/>
        <v>38446</v>
      </c>
      <c r="H128" s="840">
        <v>44.5</v>
      </c>
      <c r="I128" s="839">
        <f t="shared" si="5"/>
        <v>36401</v>
      </c>
      <c r="J128" s="832">
        <v>46</v>
      </c>
      <c r="K128" s="839">
        <f t="shared" si="6"/>
        <v>37628</v>
      </c>
      <c r="L128" s="834">
        <v>80</v>
      </c>
      <c r="M128" s="839">
        <f t="shared" si="7"/>
        <v>65440</v>
      </c>
    </row>
    <row r="129" spans="1:13" ht="15" customHeight="1" thickBot="1" x14ac:dyDescent="0.4">
      <c r="A129" s="464">
        <v>120</v>
      </c>
      <c r="B129" s="424">
        <v>454</v>
      </c>
      <c r="C129" s="123" t="s">
        <v>1045</v>
      </c>
      <c r="D129" s="171">
        <v>40</v>
      </c>
      <c r="E129" s="172" t="s">
        <v>8</v>
      </c>
      <c r="F129" s="832">
        <v>150</v>
      </c>
      <c r="G129" s="839">
        <f t="shared" si="4"/>
        <v>6000</v>
      </c>
      <c r="H129" s="840">
        <v>320</v>
      </c>
      <c r="I129" s="839">
        <f t="shared" si="5"/>
        <v>12800</v>
      </c>
      <c r="J129" s="832">
        <v>120</v>
      </c>
      <c r="K129" s="839">
        <f t="shared" si="6"/>
        <v>4800</v>
      </c>
      <c r="L129" s="834">
        <v>80</v>
      </c>
      <c r="M129" s="839">
        <f t="shared" si="7"/>
        <v>3200</v>
      </c>
    </row>
    <row r="130" spans="1:13" ht="15" customHeight="1" thickBot="1" x14ac:dyDescent="0.4">
      <c r="A130" s="464">
        <v>121</v>
      </c>
      <c r="B130" s="424">
        <v>608</v>
      </c>
      <c r="C130" s="123" t="s">
        <v>1046</v>
      </c>
      <c r="D130" s="470">
        <v>2476</v>
      </c>
      <c r="E130" s="172" t="s">
        <v>131</v>
      </c>
      <c r="F130" s="832">
        <v>8</v>
      </c>
      <c r="G130" s="839">
        <f t="shared" si="4"/>
        <v>19808</v>
      </c>
      <c r="H130" s="840">
        <v>8.5</v>
      </c>
      <c r="I130" s="839">
        <f t="shared" si="5"/>
        <v>21046</v>
      </c>
      <c r="J130" s="832">
        <v>7.5</v>
      </c>
      <c r="K130" s="839">
        <f t="shared" si="6"/>
        <v>18570</v>
      </c>
      <c r="L130" s="834">
        <v>7</v>
      </c>
      <c r="M130" s="839">
        <f t="shared" si="7"/>
        <v>17332</v>
      </c>
    </row>
    <row r="131" spans="1:13" ht="15" customHeight="1" thickBot="1" x14ac:dyDescent="0.4">
      <c r="A131" s="464">
        <v>122</v>
      </c>
      <c r="B131" s="424">
        <v>608</v>
      </c>
      <c r="C131" s="123" t="s">
        <v>1047</v>
      </c>
      <c r="D131" s="470">
        <v>1555</v>
      </c>
      <c r="E131" s="172" t="s">
        <v>131</v>
      </c>
      <c r="F131" s="832">
        <v>8</v>
      </c>
      <c r="G131" s="839">
        <f t="shared" si="4"/>
        <v>12440</v>
      </c>
      <c r="H131" s="840">
        <v>7.5</v>
      </c>
      <c r="I131" s="839">
        <f t="shared" si="5"/>
        <v>11662.5</v>
      </c>
      <c r="J131" s="832">
        <v>8</v>
      </c>
      <c r="K131" s="839">
        <f t="shared" si="6"/>
        <v>12440</v>
      </c>
      <c r="L131" s="834">
        <v>8</v>
      </c>
      <c r="M131" s="839">
        <f t="shared" si="7"/>
        <v>12440</v>
      </c>
    </row>
    <row r="132" spans="1:13" ht="15" customHeight="1" thickBot="1" x14ac:dyDescent="0.4">
      <c r="A132" s="464">
        <v>123</v>
      </c>
      <c r="B132" s="424">
        <v>630</v>
      </c>
      <c r="C132" s="123" t="s">
        <v>1048</v>
      </c>
      <c r="D132" s="171">
        <v>9</v>
      </c>
      <c r="E132" s="172" t="s">
        <v>10</v>
      </c>
      <c r="F132" s="832">
        <v>220</v>
      </c>
      <c r="G132" s="839">
        <f t="shared" si="4"/>
        <v>1980</v>
      </c>
      <c r="H132" s="840">
        <v>520</v>
      </c>
      <c r="I132" s="839">
        <f t="shared" si="5"/>
        <v>4680</v>
      </c>
      <c r="J132" s="832">
        <v>1100</v>
      </c>
      <c r="K132" s="839">
        <f t="shared" si="6"/>
        <v>9900</v>
      </c>
      <c r="L132" s="834">
        <v>225</v>
      </c>
      <c r="M132" s="839">
        <f t="shared" si="7"/>
        <v>2025</v>
      </c>
    </row>
    <row r="133" spans="1:13" ht="15" customHeight="1" thickBot="1" x14ac:dyDescent="0.4">
      <c r="A133" s="464">
        <v>124</v>
      </c>
      <c r="B133" s="424">
        <v>630</v>
      </c>
      <c r="C133" s="123" t="s">
        <v>1049</v>
      </c>
      <c r="D133" s="171">
        <v>2</v>
      </c>
      <c r="E133" s="172" t="s">
        <v>10</v>
      </c>
      <c r="F133" s="832">
        <v>180</v>
      </c>
      <c r="G133" s="839">
        <f t="shared" si="4"/>
        <v>360</v>
      </c>
      <c r="H133" s="840">
        <v>520</v>
      </c>
      <c r="I133" s="839">
        <f t="shared" si="5"/>
        <v>1040</v>
      </c>
      <c r="J133" s="832">
        <v>1100</v>
      </c>
      <c r="K133" s="839">
        <f t="shared" si="6"/>
        <v>2200</v>
      </c>
      <c r="L133" s="834">
        <v>200</v>
      </c>
      <c r="M133" s="839">
        <f t="shared" si="7"/>
        <v>400</v>
      </c>
    </row>
    <row r="134" spans="1:13" ht="15" customHeight="1" thickBot="1" x14ac:dyDescent="0.4">
      <c r="A134" s="464">
        <v>125</v>
      </c>
      <c r="B134" s="424">
        <v>630</v>
      </c>
      <c r="C134" s="123" t="s">
        <v>1050</v>
      </c>
      <c r="D134" s="171">
        <v>4</v>
      </c>
      <c r="E134" s="172" t="s">
        <v>10</v>
      </c>
      <c r="F134" s="832">
        <v>350</v>
      </c>
      <c r="G134" s="839">
        <f t="shared" si="4"/>
        <v>1400</v>
      </c>
      <c r="H134" s="840">
        <v>265</v>
      </c>
      <c r="I134" s="839">
        <f t="shared" si="5"/>
        <v>1060</v>
      </c>
      <c r="J134" s="832">
        <v>1000</v>
      </c>
      <c r="K134" s="839">
        <f t="shared" si="6"/>
        <v>4000</v>
      </c>
      <c r="L134" s="834">
        <v>350</v>
      </c>
      <c r="M134" s="839">
        <f t="shared" si="7"/>
        <v>1400</v>
      </c>
    </row>
    <row r="135" spans="1:13" ht="15" customHeight="1" thickBot="1" x14ac:dyDescent="0.4">
      <c r="A135" s="464">
        <v>126</v>
      </c>
      <c r="B135" s="424">
        <v>642</v>
      </c>
      <c r="C135" s="123" t="s">
        <v>1051</v>
      </c>
      <c r="D135" s="171">
        <v>876</v>
      </c>
      <c r="E135" s="172" t="s">
        <v>110</v>
      </c>
      <c r="F135" s="832">
        <v>0.75</v>
      </c>
      <c r="G135" s="839">
        <f t="shared" si="4"/>
        <v>657</v>
      </c>
      <c r="H135" s="840">
        <v>1</v>
      </c>
      <c r="I135" s="839">
        <f t="shared" si="5"/>
        <v>876</v>
      </c>
      <c r="J135" s="832">
        <v>1.1000000000000001</v>
      </c>
      <c r="K135" s="839">
        <f t="shared" si="6"/>
        <v>963.6</v>
      </c>
      <c r="L135" s="834">
        <v>1.75</v>
      </c>
      <c r="M135" s="839">
        <f t="shared" si="7"/>
        <v>1533</v>
      </c>
    </row>
    <row r="136" spans="1:13" ht="15" customHeight="1" thickBot="1" x14ac:dyDescent="0.4">
      <c r="A136" s="464">
        <v>127</v>
      </c>
      <c r="B136" s="424">
        <v>642</v>
      </c>
      <c r="C136" s="123" t="s">
        <v>1052</v>
      </c>
      <c r="D136" s="171">
        <v>4</v>
      </c>
      <c r="E136" s="172" t="s">
        <v>10</v>
      </c>
      <c r="F136" s="832">
        <v>50</v>
      </c>
      <c r="G136" s="839">
        <f t="shared" si="4"/>
        <v>200</v>
      </c>
      <c r="H136" s="840">
        <v>53</v>
      </c>
      <c r="I136" s="839">
        <f t="shared" si="5"/>
        <v>212</v>
      </c>
      <c r="J136" s="832">
        <v>165</v>
      </c>
      <c r="K136" s="839">
        <f t="shared" si="6"/>
        <v>660</v>
      </c>
      <c r="L136" s="834">
        <v>400</v>
      </c>
      <c r="M136" s="839">
        <f t="shared" si="7"/>
        <v>1600</v>
      </c>
    </row>
    <row r="137" spans="1:13" ht="15" customHeight="1" thickBot="1" x14ac:dyDescent="0.4">
      <c r="A137" s="464">
        <v>128</v>
      </c>
      <c r="B137" s="424">
        <v>642</v>
      </c>
      <c r="C137" s="123" t="s">
        <v>1053</v>
      </c>
      <c r="D137" s="470">
        <v>1130</v>
      </c>
      <c r="E137" s="172" t="s">
        <v>110</v>
      </c>
      <c r="F137" s="832">
        <v>0.4</v>
      </c>
      <c r="G137" s="839">
        <f t="shared" ref="G137:G199" si="8">F137*D137</f>
        <v>452</v>
      </c>
      <c r="H137" s="840">
        <v>0.5</v>
      </c>
      <c r="I137" s="839">
        <f t="shared" ref="I137:I199" si="9">H137*D137</f>
        <v>565</v>
      </c>
      <c r="J137" s="832">
        <v>1.1000000000000001</v>
      </c>
      <c r="K137" s="839">
        <f t="shared" ref="K137:K199" si="10">J137*D137</f>
        <v>1243</v>
      </c>
      <c r="L137" s="834">
        <v>2</v>
      </c>
      <c r="M137" s="839">
        <f t="shared" ref="M137:M199" si="11">L137*D137</f>
        <v>2260</v>
      </c>
    </row>
    <row r="138" spans="1:13" ht="15" customHeight="1" thickBot="1" x14ac:dyDescent="0.4">
      <c r="A138" s="464">
        <v>129</v>
      </c>
      <c r="B138" s="424" t="s">
        <v>472</v>
      </c>
      <c r="C138" s="123" t="s">
        <v>1054</v>
      </c>
      <c r="D138" s="171">
        <v>429</v>
      </c>
      <c r="E138" s="172" t="s">
        <v>3</v>
      </c>
      <c r="F138" s="832">
        <v>18</v>
      </c>
      <c r="G138" s="839">
        <f t="shared" si="8"/>
        <v>7722</v>
      </c>
      <c r="H138" s="840">
        <v>22</v>
      </c>
      <c r="I138" s="839">
        <f t="shared" si="9"/>
        <v>9438</v>
      </c>
      <c r="J138" s="832">
        <v>32</v>
      </c>
      <c r="K138" s="839">
        <f t="shared" si="10"/>
        <v>13728</v>
      </c>
      <c r="L138" s="834">
        <v>10</v>
      </c>
      <c r="M138" s="839">
        <f t="shared" si="11"/>
        <v>4290</v>
      </c>
    </row>
    <row r="139" spans="1:13" ht="15" customHeight="1" thickBot="1" x14ac:dyDescent="0.4">
      <c r="A139" s="464">
        <v>130</v>
      </c>
      <c r="B139" s="424" t="s">
        <v>472</v>
      </c>
      <c r="C139" s="123" t="s">
        <v>1055</v>
      </c>
      <c r="D139" s="171">
        <v>205</v>
      </c>
      <c r="E139" s="172" t="s">
        <v>3</v>
      </c>
      <c r="F139" s="832">
        <v>18</v>
      </c>
      <c r="G139" s="839">
        <f t="shared" si="8"/>
        <v>3690</v>
      </c>
      <c r="H139" s="840">
        <v>12</v>
      </c>
      <c r="I139" s="839">
        <f t="shared" si="9"/>
        <v>2460</v>
      </c>
      <c r="J139" s="832">
        <v>32</v>
      </c>
      <c r="K139" s="839">
        <f t="shared" si="10"/>
        <v>6560</v>
      </c>
      <c r="L139" s="834">
        <v>10</v>
      </c>
      <c r="M139" s="839">
        <f t="shared" si="11"/>
        <v>2050</v>
      </c>
    </row>
    <row r="140" spans="1:13" ht="15" customHeight="1" thickBot="1" x14ac:dyDescent="0.4">
      <c r="A140" s="464">
        <v>131</v>
      </c>
      <c r="B140" s="424" t="s">
        <v>472</v>
      </c>
      <c r="C140" s="123" t="s">
        <v>1056</v>
      </c>
      <c r="D140" s="171">
        <v>283</v>
      </c>
      <c r="E140" s="172" t="s">
        <v>3</v>
      </c>
      <c r="F140" s="832">
        <v>18</v>
      </c>
      <c r="G140" s="839">
        <f t="shared" si="8"/>
        <v>5094</v>
      </c>
      <c r="H140" s="840">
        <v>27</v>
      </c>
      <c r="I140" s="839">
        <f t="shared" si="9"/>
        <v>7641</v>
      </c>
      <c r="J140" s="832">
        <v>32</v>
      </c>
      <c r="K140" s="839">
        <f t="shared" si="10"/>
        <v>9056</v>
      </c>
      <c r="L140" s="834">
        <v>10</v>
      </c>
      <c r="M140" s="839">
        <f t="shared" si="11"/>
        <v>2830</v>
      </c>
    </row>
    <row r="141" spans="1:13" ht="15" customHeight="1" thickBot="1" x14ac:dyDescent="0.4">
      <c r="A141" s="464">
        <v>132</v>
      </c>
      <c r="B141" s="424" t="s">
        <v>472</v>
      </c>
      <c r="C141" s="123" t="s">
        <v>1057</v>
      </c>
      <c r="D141" s="171">
        <v>415</v>
      </c>
      <c r="E141" s="172" t="s">
        <v>8</v>
      </c>
      <c r="F141" s="832">
        <v>5</v>
      </c>
      <c r="G141" s="839">
        <f t="shared" si="8"/>
        <v>2075</v>
      </c>
      <c r="H141" s="840">
        <v>2</v>
      </c>
      <c r="I141" s="839">
        <f t="shared" si="9"/>
        <v>830</v>
      </c>
      <c r="J141" s="832">
        <v>1.8</v>
      </c>
      <c r="K141" s="839">
        <f t="shared" si="10"/>
        <v>747</v>
      </c>
      <c r="L141" s="834">
        <v>14</v>
      </c>
      <c r="M141" s="839">
        <f t="shared" si="11"/>
        <v>5810</v>
      </c>
    </row>
    <row r="142" spans="1:13" ht="15" customHeight="1" thickBot="1" x14ac:dyDescent="0.4">
      <c r="A142" s="464">
        <v>133</v>
      </c>
      <c r="B142" s="424" t="s">
        <v>472</v>
      </c>
      <c r="C142" s="123" t="s">
        <v>1058</v>
      </c>
      <c r="D142" s="171">
        <v>36</v>
      </c>
      <c r="E142" s="172" t="s">
        <v>4</v>
      </c>
      <c r="F142" s="832">
        <v>66</v>
      </c>
      <c r="G142" s="839">
        <f t="shared" si="8"/>
        <v>2376</v>
      </c>
      <c r="H142" s="840">
        <v>62</v>
      </c>
      <c r="I142" s="839">
        <f t="shared" si="9"/>
        <v>2232</v>
      </c>
      <c r="J142" s="832">
        <v>133</v>
      </c>
      <c r="K142" s="839">
        <f t="shared" si="10"/>
        <v>4788</v>
      </c>
      <c r="L142" s="834">
        <v>36</v>
      </c>
      <c r="M142" s="839">
        <f t="shared" si="11"/>
        <v>1296</v>
      </c>
    </row>
    <row r="143" spans="1:13" ht="15" customHeight="1" thickBot="1" x14ac:dyDescent="0.4">
      <c r="A143" s="464">
        <v>134</v>
      </c>
      <c r="B143" s="424" t="s">
        <v>472</v>
      </c>
      <c r="C143" s="123" t="s">
        <v>1059</v>
      </c>
      <c r="D143" s="171">
        <v>36</v>
      </c>
      <c r="E143" s="172" t="s">
        <v>4</v>
      </c>
      <c r="F143" s="832">
        <v>80</v>
      </c>
      <c r="G143" s="839">
        <f t="shared" si="8"/>
        <v>2880</v>
      </c>
      <c r="H143" s="840">
        <v>85</v>
      </c>
      <c r="I143" s="839">
        <f t="shared" si="9"/>
        <v>3060</v>
      </c>
      <c r="J143" s="832">
        <v>65</v>
      </c>
      <c r="K143" s="839">
        <f t="shared" si="10"/>
        <v>2340</v>
      </c>
      <c r="L143" s="834">
        <v>45</v>
      </c>
      <c r="M143" s="839">
        <f t="shared" si="11"/>
        <v>1620</v>
      </c>
    </row>
    <row r="144" spans="1:13" ht="15" customHeight="1" thickBot="1" x14ac:dyDescent="0.4">
      <c r="A144" s="464">
        <v>135</v>
      </c>
      <c r="B144" s="424" t="s">
        <v>472</v>
      </c>
      <c r="C144" s="123" t="s">
        <v>1060</v>
      </c>
      <c r="D144" s="171">
        <v>29</v>
      </c>
      <c r="E144" s="172" t="s">
        <v>4</v>
      </c>
      <c r="F144" s="832">
        <v>62</v>
      </c>
      <c r="G144" s="839">
        <f t="shared" si="8"/>
        <v>1798</v>
      </c>
      <c r="H144" s="840">
        <v>74</v>
      </c>
      <c r="I144" s="839">
        <f t="shared" si="9"/>
        <v>2146</v>
      </c>
      <c r="J144" s="832">
        <v>133</v>
      </c>
      <c r="K144" s="839">
        <f t="shared" si="10"/>
        <v>3857</v>
      </c>
      <c r="L144" s="834">
        <v>50</v>
      </c>
      <c r="M144" s="839">
        <f t="shared" si="11"/>
        <v>1450</v>
      </c>
    </row>
    <row r="145" spans="1:13" ht="15" customHeight="1" thickBot="1" x14ac:dyDescent="0.4">
      <c r="A145" s="464">
        <v>136</v>
      </c>
      <c r="B145" s="424" t="s">
        <v>472</v>
      </c>
      <c r="C145" s="123" t="s">
        <v>1061</v>
      </c>
      <c r="D145" s="171">
        <v>29</v>
      </c>
      <c r="E145" s="172" t="s">
        <v>4</v>
      </c>
      <c r="F145" s="832">
        <v>78</v>
      </c>
      <c r="G145" s="839">
        <f t="shared" si="8"/>
        <v>2262</v>
      </c>
      <c r="H145" s="840">
        <v>97</v>
      </c>
      <c r="I145" s="839">
        <f t="shared" si="9"/>
        <v>2813</v>
      </c>
      <c r="J145" s="832">
        <v>65</v>
      </c>
      <c r="K145" s="839">
        <f t="shared" si="10"/>
        <v>1885</v>
      </c>
      <c r="L145" s="834">
        <v>55</v>
      </c>
      <c r="M145" s="839">
        <f t="shared" si="11"/>
        <v>1595</v>
      </c>
    </row>
    <row r="146" spans="1:13" ht="15" customHeight="1" thickBot="1" x14ac:dyDescent="0.4">
      <c r="A146" s="464">
        <v>137</v>
      </c>
      <c r="B146" s="424" t="s">
        <v>472</v>
      </c>
      <c r="C146" s="123" t="s">
        <v>1062</v>
      </c>
      <c r="D146" s="171">
        <v>24</v>
      </c>
      <c r="E146" s="172" t="s">
        <v>10</v>
      </c>
      <c r="F146" s="832">
        <v>100</v>
      </c>
      <c r="G146" s="839">
        <f t="shared" si="8"/>
        <v>2400</v>
      </c>
      <c r="H146" s="840">
        <v>125</v>
      </c>
      <c r="I146" s="839">
        <f t="shared" si="9"/>
        <v>3000</v>
      </c>
      <c r="J146" s="832">
        <v>85</v>
      </c>
      <c r="K146" s="839">
        <f t="shared" si="10"/>
        <v>2040</v>
      </c>
      <c r="L146" s="834">
        <v>56</v>
      </c>
      <c r="M146" s="839">
        <f t="shared" si="11"/>
        <v>1344</v>
      </c>
    </row>
    <row r="147" spans="1:13" ht="15" customHeight="1" thickBot="1" x14ac:dyDescent="0.4">
      <c r="A147" s="464">
        <v>138</v>
      </c>
      <c r="B147" s="424" t="s">
        <v>472</v>
      </c>
      <c r="C147" s="123" t="s">
        <v>722</v>
      </c>
      <c r="D147" s="171">
        <v>126</v>
      </c>
      <c r="E147" s="172" t="s">
        <v>10</v>
      </c>
      <c r="F147" s="832">
        <v>140</v>
      </c>
      <c r="G147" s="839">
        <f t="shared" si="8"/>
        <v>17640</v>
      </c>
      <c r="H147" s="840">
        <v>150</v>
      </c>
      <c r="I147" s="839">
        <f t="shared" si="9"/>
        <v>18900</v>
      </c>
      <c r="J147" s="832">
        <v>110</v>
      </c>
      <c r="K147" s="839">
        <f t="shared" si="10"/>
        <v>13860</v>
      </c>
      <c r="L147" s="834">
        <v>66</v>
      </c>
      <c r="M147" s="839">
        <f t="shared" si="11"/>
        <v>8316</v>
      </c>
    </row>
    <row r="148" spans="1:13" ht="15" customHeight="1" thickBot="1" x14ac:dyDescent="0.4">
      <c r="A148" s="464">
        <v>139</v>
      </c>
      <c r="B148" s="424" t="s">
        <v>472</v>
      </c>
      <c r="C148" s="123" t="s">
        <v>1063</v>
      </c>
      <c r="D148" s="171">
        <v>5</v>
      </c>
      <c r="E148" s="172" t="s">
        <v>10</v>
      </c>
      <c r="F148" s="832">
        <v>770</v>
      </c>
      <c r="G148" s="839">
        <f t="shared" si="8"/>
        <v>3850</v>
      </c>
      <c r="H148" s="840">
        <v>1600</v>
      </c>
      <c r="I148" s="839">
        <f t="shared" si="9"/>
        <v>8000</v>
      </c>
      <c r="J148" s="832">
        <v>825</v>
      </c>
      <c r="K148" s="839">
        <f t="shared" si="10"/>
        <v>4125</v>
      </c>
      <c r="L148" s="834">
        <v>240</v>
      </c>
      <c r="M148" s="839">
        <f t="shared" si="11"/>
        <v>1200</v>
      </c>
    </row>
    <row r="149" spans="1:13" ht="15" customHeight="1" thickBot="1" x14ac:dyDescent="0.4">
      <c r="A149" s="464">
        <v>140</v>
      </c>
      <c r="B149" s="424" t="s">
        <v>472</v>
      </c>
      <c r="C149" s="123" t="s">
        <v>1064</v>
      </c>
      <c r="D149" s="171">
        <v>2</v>
      </c>
      <c r="E149" s="172" t="s">
        <v>10</v>
      </c>
      <c r="F149" s="832">
        <v>600</v>
      </c>
      <c r="G149" s="839">
        <f t="shared" si="8"/>
        <v>1200</v>
      </c>
      <c r="H149" s="840">
        <v>850</v>
      </c>
      <c r="I149" s="839">
        <f t="shared" si="9"/>
        <v>1700</v>
      </c>
      <c r="J149" s="832">
        <v>360</v>
      </c>
      <c r="K149" s="839">
        <f t="shared" si="10"/>
        <v>720</v>
      </c>
      <c r="L149" s="834">
        <v>1500</v>
      </c>
      <c r="M149" s="839">
        <f t="shared" si="11"/>
        <v>3000</v>
      </c>
    </row>
    <row r="150" spans="1:13" ht="15" customHeight="1" thickBot="1" x14ac:dyDescent="0.4">
      <c r="A150" s="464">
        <v>141</v>
      </c>
      <c r="B150" s="424" t="s">
        <v>472</v>
      </c>
      <c r="C150" s="123" t="s">
        <v>1065</v>
      </c>
      <c r="D150" s="171">
        <v>2</v>
      </c>
      <c r="E150" s="172" t="s">
        <v>10</v>
      </c>
      <c r="F150" s="832">
        <v>300</v>
      </c>
      <c r="G150" s="839">
        <f t="shared" si="8"/>
        <v>600</v>
      </c>
      <c r="H150" s="840">
        <v>675</v>
      </c>
      <c r="I150" s="839">
        <f t="shared" si="9"/>
        <v>1350</v>
      </c>
      <c r="J150" s="832">
        <v>360</v>
      </c>
      <c r="K150" s="839">
        <f t="shared" si="10"/>
        <v>720</v>
      </c>
      <c r="L150" s="834">
        <v>1000</v>
      </c>
      <c r="M150" s="839">
        <f t="shared" si="11"/>
        <v>2000</v>
      </c>
    </row>
    <row r="151" spans="1:13" ht="15" customHeight="1" thickBot="1" x14ac:dyDescent="0.4">
      <c r="A151" s="464">
        <v>142</v>
      </c>
      <c r="B151" s="424" t="s">
        <v>990</v>
      </c>
      <c r="C151" s="123" t="s">
        <v>991</v>
      </c>
      <c r="D151" s="171" t="s">
        <v>990</v>
      </c>
      <c r="E151" s="172" t="s">
        <v>990</v>
      </c>
      <c r="F151" s="832" t="s">
        <v>990</v>
      </c>
      <c r="G151" s="839"/>
      <c r="H151" s="840"/>
      <c r="I151" s="839"/>
      <c r="J151" s="832"/>
      <c r="K151" s="839"/>
      <c r="L151" s="834"/>
      <c r="M151" s="839"/>
    </row>
    <row r="152" spans="1:13" ht="15" customHeight="1" thickBot="1" x14ac:dyDescent="0.4">
      <c r="A152" s="464">
        <v>143</v>
      </c>
      <c r="B152" s="424" t="s">
        <v>472</v>
      </c>
      <c r="C152" s="123" t="s">
        <v>1066</v>
      </c>
      <c r="D152" s="171">
        <v>144</v>
      </c>
      <c r="E152" s="172" t="s">
        <v>4</v>
      </c>
      <c r="F152" s="832">
        <v>72</v>
      </c>
      <c r="G152" s="839">
        <f t="shared" si="8"/>
        <v>10368</v>
      </c>
      <c r="H152" s="840">
        <v>50</v>
      </c>
      <c r="I152" s="839">
        <f t="shared" si="9"/>
        <v>7200</v>
      </c>
      <c r="J152" s="832">
        <v>95</v>
      </c>
      <c r="K152" s="839">
        <f t="shared" si="10"/>
        <v>13680</v>
      </c>
      <c r="L152" s="834">
        <v>45</v>
      </c>
      <c r="M152" s="839">
        <f t="shared" si="11"/>
        <v>6480</v>
      </c>
    </row>
    <row r="153" spans="1:13" ht="15" customHeight="1" thickBot="1" x14ac:dyDescent="0.4">
      <c r="A153" s="464"/>
      <c r="B153" s="424"/>
      <c r="C153" s="471" t="s">
        <v>1067</v>
      </c>
      <c r="D153" s="171"/>
      <c r="E153" s="172"/>
      <c r="F153" s="832" t="s">
        <v>990</v>
      </c>
      <c r="G153" s="839"/>
      <c r="H153" s="840"/>
      <c r="I153" s="839">
        <f t="shared" si="9"/>
        <v>0</v>
      </c>
      <c r="J153" s="832"/>
      <c r="K153" s="839"/>
      <c r="L153" s="834"/>
      <c r="M153" s="839">
        <f t="shared" si="11"/>
        <v>0</v>
      </c>
    </row>
    <row r="154" spans="1:13" ht="15" customHeight="1" thickBot="1" x14ac:dyDescent="0.4">
      <c r="A154" s="464">
        <v>144</v>
      </c>
      <c r="B154" s="424">
        <v>659</v>
      </c>
      <c r="C154" s="123" t="s">
        <v>244</v>
      </c>
      <c r="D154" s="470">
        <v>5555</v>
      </c>
      <c r="E154" s="172" t="s">
        <v>8</v>
      </c>
      <c r="F154" s="832">
        <v>0.8</v>
      </c>
      <c r="G154" s="839">
        <f t="shared" si="8"/>
        <v>4444</v>
      </c>
      <c r="H154" s="840">
        <v>1</v>
      </c>
      <c r="I154" s="839">
        <f t="shared" si="9"/>
        <v>5555</v>
      </c>
      <c r="J154" s="832">
        <v>2.5</v>
      </c>
      <c r="K154" s="839">
        <f t="shared" si="10"/>
        <v>13887.5</v>
      </c>
      <c r="L154" s="834">
        <v>0.9</v>
      </c>
      <c r="M154" s="839">
        <f t="shared" si="11"/>
        <v>4999.5</v>
      </c>
    </row>
    <row r="155" spans="1:13" ht="15" customHeight="1" thickBot="1" x14ac:dyDescent="0.4">
      <c r="A155" s="464">
        <v>145</v>
      </c>
      <c r="B155" s="424">
        <v>659</v>
      </c>
      <c r="C155" s="123" t="s">
        <v>245</v>
      </c>
      <c r="D155" s="470">
        <v>37525</v>
      </c>
      <c r="E155" s="172" t="s">
        <v>8</v>
      </c>
      <c r="F155" s="832">
        <v>0.9</v>
      </c>
      <c r="G155" s="839">
        <f t="shared" si="8"/>
        <v>33772.5</v>
      </c>
      <c r="H155" s="840">
        <v>0.9</v>
      </c>
      <c r="I155" s="839">
        <f t="shared" si="9"/>
        <v>33772.5</v>
      </c>
      <c r="J155" s="832">
        <v>2</v>
      </c>
      <c r="K155" s="839">
        <f t="shared" si="10"/>
        <v>75050</v>
      </c>
      <c r="L155" s="834">
        <v>1</v>
      </c>
      <c r="M155" s="839">
        <f t="shared" si="11"/>
        <v>37525</v>
      </c>
    </row>
    <row r="156" spans="1:13" ht="15" customHeight="1" thickBot="1" x14ac:dyDescent="0.4">
      <c r="A156" s="464">
        <v>146</v>
      </c>
      <c r="B156" s="424">
        <v>659</v>
      </c>
      <c r="C156" s="123" t="s">
        <v>1068</v>
      </c>
      <c r="D156" s="171">
        <v>1</v>
      </c>
      <c r="E156" s="172" t="s">
        <v>100</v>
      </c>
      <c r="F156" s="832">
        <v>38637</v>
      </c>
      <c r="G156" s="839">
        <f t="shared" si="8"/>
        <v>38637</v>
      </c>
      <c r="H156" s="840">
        <v>40500</v>
      </c>
      <c r="I156" s="839">
        <f t="shared" si="9"/>
        <v>40500</v>
      </c>
      <c r="J156" s="832">
        <v>56910</v>
      </c>
      <c r="K156" s="839">
        <f t="shared" si="10"/>
        <v>56910</v>
      </c>
      <c r="L156" s="834">
        <v>42000</v>
      </c>
      <c r="M156" s="839">
        <f t="shared" si="11"/>
        <v>42000</v>
      </c>
    </row>
    <row r="157" spans="1:13" ht="15" customHeight="1" thickBot="1" x14ac:dyDescent="0.4">
      <c r="A157" s="464">
        <v>147</v>
      </c>
      <c r="B157" s="424">
        <v>659</v>
      </c>
      <c r="C157" s="123" t="s">
        <v>246</v>
      </c>
      <c r="D157" s="171">
        <v>4</v>
      </c>
      <c r="E157" s="172" t="s">
        <v>247</v>
      </c>
      <c r="F157" s="832">
        <v>750</v>
      </c>
      <c r="G157" s="839">
        <f t="shared" si="8"/>
        <v>3000</v>
      </c>
      <c r="H157" s="840">
        <v>800</v>
      </c>
      <c r="I157" s="839">
        <f t="shared" si="9"/>
        <v>3200</v>
      </c>
      <c r="J157" s="832">
        <v>503</v>
      </c>
      <c r="K157" s="839">
        <f t="shared" si="10"/>
        <v>2012</v>
      </c>
      <c r="L157" s="834">
        <v>2700</v>
      </c>
      <c r="M157" s="839">
        <f t="shared" si="11"/>
        <v>10800</v>
      </c>
    </row>
    <row r="158" spans="1:13" ht="15" customHeight="1" thickBot="1" x14ac:dyDescent="0.4">
      <c r="A158" s="464">
        <v>148</v>
      </c>
      <c r="B158" s="424">
        <v>659</v>
      </c>
      <c r="C158" s="123" t="s">
        <v>248</v>
      </c>
      <c r="D158" s="171">
        <v>100</v>
      </c>
      <c r="E158" s="172" t="s">
        <v>1069</v>
      </c>
      <c r="F158" s="832">
        <v>65</v>
      </c>
      <c r="G158" s="839">
        <f t="shared" si="8"/>
        <v>6500</v>
      </c>
      <c r="H158" s="840">
        <v>1</v>
      </c>
      <c r="I158" s="839">
        <f t="shared" si="9"/>
        <v>100</v>
      </c>
      <c r="J158" s="832">
        <v>55.5</v>
      </c>
      <c r="K158" s="839">
        <f t="shared" si="10"/>
        <v>5550</v>
      </c>
      <c r="L158" s="834">
        <v>65</v>
      </c>
      <c r="M158" s="839">
        <f t="shared" si="11"/>
        <v>6500</v>
      </c>
    </row>
    <row r="159" spans="1:13" ht="15" customHeight="1" thickBot="1" x14ac:dyDescent="0.4">
      <c r="A159" s="464">
        <v>149</v>
      </c>
      <c r="B159" s="424">
        <v>661</v>
      </c>
      <c r="C159" s="123" t="s">
        <v>1070</v>
      </c>
      <c r="D159" s="171">
        <v>40</v>
      </c>
      <c r="E159" s="172" t="s">
        <v>10</v>
      </c>
      <c r="F159" s="832">
        <v>337.65</v>
      </c>
      <c r="G159" s="839">
        <f t="shared" si="8"/>
        <v>13506</v>
      </c>
      <c r="H159" s="840">
        <v>355</v>
      </c>
      <c r="I159" s="839">
        <f t="shared" si="9"/>
        <v>14200</v>
      </c>
      <c r="J159" s="832">
        <v>680</v>
      </c>
      <c r="K159" s="839">
        <f t="shared" si="10"/>
        <v>27200</v>
      </c>
      <c r="L159" s="834">
        <v>350</v>
      </c>
      <c r="M159" s="839">
        <f t="shared" si="11"/>
        <v>14000</v>
      </c>
    </row>
    <row r="160" spans="1:13" ht="15" customHeight="1" thickBot="1" x14ac:dyDescent="0.4">
      <c r="A160" s="464">
        <v>150</v>
      </c>
      <c r="B160" s="424">
        <v>661</v>
      </c>
      <c r="C160" s="123" t="s">
        <v>1071</v>
      </c>
      <c r="D160" s="171">
        <v>20</v>
      </c>
      <c r="E160" s="172" t="s">
        <v>10</v>
      </c>
      <c r="F160" s="832">
        <v>239.04</v>
      </c>
      <c r="G160" s="839">
        <f t="shared" si="8"/>
        <v>4780.8</v>
      </c>
      <c r="H160" s="840">
        <v>251</v>
      </c>
      <c r="I160" s="839">
        <f t="shared" si="9"/>
        <v>5020</v>
      </c>
      <c r="J160" s="832">
        <v>350</v>
      </c>
      <c r="K160" s="839">
        <f t="shared" si="10"/>
        <v>7000</v>
      </c>
      <c r="L160" s="834">
        <v>250</v>
      </c>
      <c r="M160" s="839">
        <f t="shared" si="11"/>
        <v>5000</v>
      </c>
    </row>
    <row r="161" spans="1:13" ht="15" customHeight="1" thickBot="1" x14ac:dyDescent="0.4">
      <c r="A161" s="464">
        <v>151</v>
      </c>
      <c r="B161" s="424">
        <v>661</v>
      </c>
      <c r="C161" s="123" t="s">
        <v>1072</v>
      </c>
      <c r="D161" s="171">
        <v>18</v>
      </c>
      <c r="E161" s="172" t="s">
        <v>10</v>
      </c>
      <c r="F161" s="832">
        <v>254.09</v>
      </c>
      <c r="G161" s="839">
        <f t="shared" si="8"/>
        <v>4573.62</v>
      </c>
      <c r="H161" s="840">
        <v>270</v>
      </c>
      <c r="I161" s="839">
        <f t="shared" si="9"/>
        <v>4860</v>
      </c>
      <c r="J161" s="832">
        <v>462</v>
      </c>
      <c r="K161" s="839">
        <f t="shared" si="10"/>
        <v>8316</v>
      </c>
      <c r="L161" s="834">
        <v>270</v>
      </c>
      <c r="M161" s="839">
        <f t="shared" si="11"/>
        <v>4860</v>
      </c>
    </row>
    <row r="162" spans="1:13" ht="15" customHeight="1" thickBot="1" x14ac:dyDescent="0.4">
      <c r="A162" s="464">
        <v>152</v>
      </c>
      <c r="B162" s="424">
        <v>661</v>
      </c>
      <c r="C162" s="123" t="s">
        <v>1073</v>
      </c>
      <c r="D162" s="171">
        <v>17</v>
      </c>
      <c r="E162" s="172" t="s">
        <v>10</v>
      </c>
      <c r="F162" s="832">
        <v>229.62</v>
      </c>
      <c r="G162" s="839">
        <f t="shared" si="8"/>
        <v>3903.54</v>
      </c>
      <c r="H162" s="840">
        <v>241</v>
      </c>
      <c r="I162" s="839">
        <f t="shared" si="9"/>
        <v>4097</v>
      </c>
      <c r="J162" s="832">
        <v>462</v>
      </c>
      <c r="K162" s="839">
        <f t="shared" si="10"/>
        <v>7854</v>
      </c>
      <c r="L162" s="834">
        <v>250</v>
      </c>
      <c r="M162" s="839">
        <f t="shared" si="11"/>
        <v>4250</v>
      </c>
    </row>
    <row r="163" spans="1:13" ht="15" customHeight="1" thickBot="1" x14ac:dyDescent="0.4">
      <c r="A163" s="464">
        <v>153</v>
      </c>
      <c r="B163" s="424">
        <v>661</v>
      </c>
      <c r="C163" s="123" t="s">
        <v>1074</v>
      </c>
      <c r="D163" s="171">
        <v>109</v>
      </c>
      <c r="E163" s="172" t="s">
        <v>10</v>
      </c>
      <c r="F163" s="832">
        <v>67.239999999999995</v>
      </c>
      <c r="G163" s="839">
        <f t="shared" si="8"/>
        <v>7329.16</v>
      </c>
      <c r="H163" s="840">
        <v>71</v>
      </c>
      <c r="I163" s="839">
        <f t="shared" si="9"/>
        <v>7739</v>
      </c>
      <c r="J163" s="832">
        <v>112</v>
      </c>
      <c r="K163" s="839">
        <f t="shared" si="10"/>
        <v>12208</v>
      </c>
      <c r="L163" s="834">
        <v>70</v>
      </c>
      <c r="M163" s="839">
        <f t="shared" si="11"/>
        <v>7630</v>
      </c>
    </row>
    <row r="164" spans="1:13" ht="15" customHeight="1" thickBot="1" x14ac:dyDescent="0.4">
      <c r="A164" s="464">
        <v>154</v>
      </c>
      <c r="B164" s="424">
        <v>661</v>
      </c>
      <c r="C164" s="123" t="s">
        <v>1075</v>
      </c>
      <c r="D164" s="171">
        <v>77</v>
      </c>
      <c r="E164" s="172" t="s">
        <v>10</v>
      </c>
      <c r="F164" s="832">
        <v>46.1</v>
      </c>
      <c r="G164" s="839">
        <f t="shared" si="8"/>
        <v>3549.7000000000003</v>
      </c>
      <c r="H164" s="840">
        <v>49</v>
      </c>
      <c r="I164" s="839">
        <f t="shared" si="9"/>
        <v>3773</v>
      </c>
      <c r="J164" s="832">
        <v>67</v>
      </c>
      <c r="K164" s="839">
        <f t="shared" si="10"/>
        <v>5159</v>
      </c>
      <c r="L164" s="834">
        <v>50</v>
      </c>
      <c r="M164" s="839">
        <f t="shared" si="11"/>
        <v>3850</v>
      </c>
    </row>
    <row r="165" spans="1:13" ht="15" customHeight="1" thickBot="1" x14ac:dyDescent="0.4">
      <c r="A165" s="464">
        <v>155</v>
      </c>
      <c r="B165" s="424">
        <v>661</v>
      </c>
      <c r="C165" s="123" t="s">
        <v>792</v>
      </c>
      <c r="D165" s="171">
        <v>92</v>
      </c>
      <c r="E165" s="172" t="s">
        <v>10</v>
      </c>
      <c r="F165" s="832">
        <v>66.41</v>
      </c>
      <c r="G165" s="839">
        <f t="shared" si="8"/>
        <v>6109.7199999999993</v>
      </c>
      <c r="H165" s="840">
        <v>70</v>
      </c>
      <c r="I165" s="839">
        <f t="shared" si="9"/>
        <v>6440</v>
      </c>
      <c r="J165" s="832">
        <v>78</v>
      </c>
      <c r="K165" s="839">
        <f t="shared" si="10"/>
        <v>7176</v>
      </c>
      <c r="L165" s="834">
        <v>70</v>
      </c>
      <c r="M165" s="839">
        <f t="shared" si="11"/>
        <v>6440</v>
      </c>
    </row>
    <row r="166" spans="1:13" ht="15" customHeight="1" thickBot="1" x14ac:dyDescent="0.4">
      <c r="A166" s="464">
        <v>156</v>
      </c>
      <c r="B166" s="424">
        <v>661</v>
      </c>
      <c r="C166" s="123" t="s">
        <v>793</v>
      </c>
      <c r="D166" s="171">
        <v>138</v>
      </c>
      <c r="E166" s="172" t="s">
        <v>10</v>
      </c>
      <c r="F166" s="832">
        <v>18.25</v>
      </c>
      <c r="G166" s="839">
        <f t="shared" si="8"/>
        <v>2518.5</v>
      </c>
      <c r="H166" s="840">
        <v>19</v>
      </c>
      <c r="I166" s="839">
        <f t="shared" si="9"/>
        <v>2622</v>
      </c>
      <c r="J166" s="832">
        <v>44</v>
      </c>
      <c r="K166" s="839">
        <f t="shared" si="10"/>
        <v>6072</v>
      </c>
      <c r="L166" s="834">
        <v>20</v>
      </c>
      <c r="M166" s="839">
        <f t="shared" si="11"/>
        <v>2760</v>
      </c>
    </row>
    <row r="167" spans="1:13" ht="15" customHeight="1" thickBot="1" x14ac:dyDescent="0.4">
      <c r="A167" s="464">
        <v>157</v>
      </c>
      <c r="B167" s="424">
        <v>661</v>
      </c>
      <c r="C167" s="123" t="s">
        <v>794</v>
      </c>
      <c r="D167" s="171">
        <v>186</v>
      </c>
      <c r="E167" s="172" t="s">
        <v>10</v>
      </c>
      <c r="F167" s="832">
        <v>66.09</v>
      </c>
      <c r="G167" s="839">
        <f t="shared" si="8"/>
        <v>12292.74</v>
      </c>
      <c r="H167" s="840">
        <v>70</v>
      </c>
      <c r="I167" s="839">
        <f t="shared" si="9"/>
        <v>13020</v>
      </c>
      <c r="J167" s="832">
        <v>78</v>
      </c>
      <c r="K167" s="839">
        <f t="shared" si="10"/>
        <v>14508</v>
      </c>
      <c r="L167" s="834">
        <v>70</v>
      </c>
      <c r="M167" s="839">
        <f t="shared" si="11"/>
        <v>13020</v>
      </c>
    </row>
    <row r="168" spans="1:13" ht="15" customHeight="1" thickBot="1" x14ac:dyDescent="0.4">
      <c r="A168" s="464">
        <v>158</v>
      </c>
      <c r="B168" s="424">
        <v>661</v>
      </c>
      <c r="C168" s="123" t="s">
        <v>795</v>
      </c>
      <c r="D168" s="171">
        <v>91</v>
      </c>
      <c r="E168" s="172" t="s">
        <v>10</v>
      </c>
      <c r="F168" s="832">
        <v>66.09</v>
      </c>
      <c r="G168" s="839">
        <f t="shared" si="8"/>
        <v>6014.1900000000005</v>
      </c>
      <c r="H168" s="840">
        <v>70</v>
      </c>
      <c r="I168" s="839">
        <f t="shared" si="9"/>
        <v>6370</v>
      </c>
      <c r="J168" s="832">
        <v>67</v>
      </c>
      <c r="K168" s="839">
        <f t="shared" si="10"/>
        <v>6097</v>
      </c>
      <c r="L168" s="834">
        <v>70</v>
      </c>
      <c r="M168" s="839">
        <f t="shared" si="11"/>
        <v>6370</v>
      </c>
    </row>
    <row r="169" spans="1:13" ht="15" customHeight="1" thickBot="1" x14ac:dyDescent="0.4">
      <c r="A169" s="464">
        <v>159</v>
      </c>
      <c r="B169" s="424">
        <v>661</v>
      </c>
      <c r="C169" s="123" t="s">
        <v>796</v>
      </c>
      <c r="D169" s="171">
        <v>242</v>
      </c>
      <c r="E169" s="172" t="s">
        <v>10</v>
      </c>
      <c r="F169" s="832">
        <v>28.55</v>
      </c>
      <c r="G169" s="839">
        <f t="shared" si="8"/>
        <v>6909.1</v>
      </c>
      <c r="H169" s="840">
        <v>30</v>
      </c>
      <c r="I169" s="839">
        <f t="shared" si="9"/>
        <v>7260</v>
      </c>
      <c r="J169" s="832">
        <v>28</v>
      </c>
      <c r="K169" s="839">
        <f t="shared" si="10"/>
        <v>6776</v>
      </c>
      <c r="L169" s="834">
        <v>30</v>
      </c>
      <c r="M169" s="839">
        <f t="shared" si="11"/>
        <v>7260</v>
      </c>
    </row>
    <row r="170" spans="1:13" ht="15" customHeight="1" thickBot="1" x14ac:dyDescent="0.4">
      <c r="A170" s="464">
        <v>160</v>
      </c>
      <c r="B170" s="424">
        <v>661</v>
      </c>
      <c r="C170" s="123" t="s">
        <v>797</v>
      </c>
      <c r="D170" s="171">
        <v>435</v>
      </c>
      <c r="E170" s="172" t="s">
        <v>10</v>
      </c>
      <c r="F170" s="832">
        <v>14.68</v>
      </c>
      <c r="G170" s="839">
        <f t="shared" si="8"/>
        <v>6385.8</v>
      </c>
      <c r="H170" s="840">
        <v>16</v>
      </c>
      <c r="I170" s="839">
        <f t="shared" si="9"/>
        <v>6960</v>
      </c>
      <c r="J170" s="832">
        <v>28</v>
      </c>
      <c r="K170" s="839">
        <f t="shared" si="10"/>
        <v>12180</v>
      </c>
      <c r="L170" s="834">
        <v>16</v>
      </c>
      <c r="M170" s="839">
        <f t="shared" si="11"/>
        <v>6960</v>
      </c>
    </row>
    <row r="171" spans="1:13" ht="15" customHeight="1" thickBot="1" x14ac:dyDescent="0.4">
      <c r="A171" s="464">
        <v>161</v>
      </c>
      <c r="B171" s="424">
        <v>661</v>
      </c>
      <c r="C171" s="123" t="s">
        <v>798</v>
      </c>
      <c r="D171" s="171">
        <v>81</v>
      </c>
      <c r="E171" s="172" t="s">
        <v>10</v>
      </c>
      <c r="F171" s="832">
        <v>14.68</v>
      </c>
      <c r="G171" s="839">
        <f t="shared" si="8"/>
        <v>1189.08</v>
      </c>
      <c r="H171" s="840">
        <v>16</v>
      </c>
      <c r="I171" s="839">
        <f t="shared" si="9"/>
        <v>1296</v>
      </c>
      <c r="J171" s="832">
        <v>28</v>
      </c>
      <c r="K171" s="839">
        <f t="shared" si="10"/>
        <v>2268</v>
      </c>
      <c r="L171" s="834">
        <v>16</v>
      </c>
      <c r="M171" s="839">
        <f t="shared" si="11"/>
        <v>1296</v>
      </c>
    </row>
    <row r="172" spans="1:13" ht="15" customHeight="1" thickBot="1" x14ac:dyDescent="0.4">
      <c r="A172" s="464">
        <v>162</v>
      </c>
      <c r="B172" s="424" t="s">
        <v>472</v>
      </c>
      <c r="C172" s="123" t="s">
        <v>1076</v>
      </c>
      <c r="D172" s="171">
        <v>12</v>
      </c>
      <c r="E172" s="172" t="s">
        <v>10</v>
      </c>
      <c r="F172" s="832">
        <v>125</v>
      </c>
      <c r="G172" s="839">
        <f t="shared" si="8"/>
        <v>1500</v>
      </c>
      <c r="H172" s="840">
        <v>130</v>
      </c>
      <c r="I172" s="839">
        <f t="shared" si="9"/>
        <v>1560</v>
      </c>
      <c r="J172" s="832">
        <v>111</v>
      </c>
      <c r="K172" s="839">
        <f t="shared" si="10"/>
        <v>1332</v>
      </c>
      <c r="L172" s="834">
        <v>150</v>
      </c>
      <c r="M172" s="839">
        <f t="shared" si="11"/>
        <v>1800</v>
      </c>
    </row>
    <row r="173" spans="1:13" ht="15" customHeight="1" thickBot="1" x14ac:dyDescent="0.4">
      <c r="A173" s="464"/>
      <c r="B173" s="424"/>
      <c r="C173" s="471" t="s">
        <v>1077</v>
      </c>
      <c r="D173" s="171"/>
      <c r="E173" s="172"/>
      <c r="F173" s="832" t="s">
        <v>990</v>
      </c>
      <c r="G173" s="839"/>
      <c r="H173" s="840"/>
      <c r="I173" s="839">
        <f t="shared" si="9"/>
        <v>0</v>
      </c>
      <c r="J173" s="832"/>
      <c r="K173" s="839"/>
      <c r="L173" s="834"/>
      <c r="M173" s="839">
        <f t="shared" si="11"/>
        <v>0</v>
      </c>
    </row>
    <row r="174" spans="1:13" ht="15" customHeight="1" thickBot="1" x14ac:dyDescent="0.4">
      <c r="A174" s="464">
        <v>163</v>
      </c>
      <c r="B174" s="424" t="s">
        <v>472</v>
      </c>
      <c r="C174" s="123" t="s">
        <v>1078</v>
      </c>
      <c r="D174" s="171">
        <v>77</v>
      </c>
      <c r="E174" s="172" t="s">
        <v>10</v>
      </c>
      <c r="F174" s="832">
        <v>1445.41</v>
      </c>
      <c r="G174" s="839">
        <f t="shared" si="8"/>
        <v>111296.57</v>
      </c>
      <c r="H174" s="840">
        <v>1335</v>
      </c>
      <c r="I174" s="839">
        <f t="shared" si="9"/>
        <v>102795</v>
      </c>
      <c r="J174" s="832">
        <v>900</v>
      </c>
      <c r="K174" s="839">
        <f t="shared" si="10"/>
        <v>69300</v>
      </c>
      <c r="L174" s="834">
        <v>300</v>
      </c>
      <c r="M174" s="839">
        <f t="shared" si="11"/>
        <v>23100</v>
      </c>
    </row>
    <row r="175" spans="1:13" ht="15" customHeight="1" thickBot="1" x14ac:dyDescent="0.4">
      <c r="A175" s="464"/>
      <c r="B175" s="424"/>
      <c r="C175" s="471" t="s">
        <v>285</v>
      </c>
      <c r="D175" s="171"/>
      <c r="E175" s="172"/>
      <c r="F175" s="832" t="s">
        <v>990</v>
      </c>
      <c r="G175" s="839"/>
      <c r="H175" s="840"/>
      <c r="I175" s="839">
        <f t="shared" si="9"/>
        <v>0</v>
      </c>
      <c r="J175" s="832"/>
      <c r="K175" s="839"/>
      <c r="L175" s="834"/>
      <c r="M175" s="839">
        <f t="shared" si="11"/>
        <v>0</v>
      </c>
    </row>
    <row r="176" spans="1:13" ht="15" customHeight="1" thickBot="1" x14ac:dyDescent="0.4">
      <c r="A176" s="464">
        <v>164</v>
      </c>
      <c r="B176" s="424" t="s">
        <v>472</v>
      </c>
      <c r="C176" s="123" t="s">
        <v>1079</v>
      </c>
      <c r="D176" s="171">
        <v>1</v>
      </c>
      <c r="E176" s="172" t="s">
        <v>100</v>
      </c>
      <c r="F176" s="832">
        <v>23234</v>
      </c>
      <c r="G176" s="839">
        <f t="shared" si="8"/>
        <v>23234</v>
      </c>
      <c r="H176" s="840">
        <v>22800</v>
      </c>
      <c r="I176" s="839">
        <f t="shared" si="9"/>
        <v>22800</v>
      </c>
      <c r="J176" s="832">
        <v>500</v>
      </c>
      <c r="K176" s="839">
        <f t="shared" si="10"/>
        <v>500</v>
      </c>
      <c r="L176" s="834">
        <v>7500</v>
      </c>
      <c r="M176" s="839">
        <f t="shared" si="11"/>
        <v>7500</v>
      </c>
    </row>
    <row r="177" spans="1:13" ht="15" customHeight="1" thickBot="1" x14ac:dyDescent="0.4">
      <c r="A177" s="464">
        <v>165</v>
      </c>
      <c r="B177" s="424" t="s">
        <v>472</v>
      </c>
      <c r="C177" s="123" t="s">
        <v>1080</v>
      </c>
      <c r="D177" s="171">
        <v>2</v>
      </c>
      <c r="E177" s="172" t="s">
        <v>100</v>
      </c>
      <c r="F177" s="832">
        <v>66000</v>
      </c>
      <c r="G177" s="839">
        <f t="shared" si="8"/>
        <v>132000</v>
      </c>
      <c r="H177" s="840">
        <v>60000</v>
      </c>
      <c r="I177" s="839">
        <f t="shared" si="9"/>
        <v>120000</v>
      </c>
      <c r="J177" s="832">
        <v>51000</v>
      </c>
      <c r="K177" s="839">
        <f t="shared" si="10"/>
        <v>102000</v>
      </c>
      <c r="L177" s="834">
        <v>30000</v>
      </c>
      <c r="M177" s="839">
        <f t="shared" si="11"/>
        <v>60000</v>
      </c>
    </row>
    <row r="178" spans="1:13" ht="15" customHeight="1" thickBot="1" x14ac:dyDescent="0.4">
      <c r="A178" s="464">
        <v>166</v>
      </c>
      <c r="B178" s="424" t="s">
        <v>472</v>
      </c>
      <c r="C178" s="123" t="s">
        <v>224</v>
      </c>
      <c r="D178" s="171">
        <v>2</v>
      </c>
      <c r="E178" s="172" t="s">
        <v>10</v>
      </c>
      <c r="F178" s="832">
        <v>16000</v>
      </c>
      <c r="G178" s="839">
        <f t="shared" si="8"/>
        <v>32000</v>
      </c>
      <c r="H178" s="840">
        <v>22500</v>
      </c>
      <c r="I178" s="839">
        <f t="shared" si="9"/>
        <v>45000</v>
      </c>
      <c r="J178" s="832">
        <v>22500</v>
      </c>
      <c r="K178" s="839">
        <f t="shared" si="10"/>
        <v>45000</v>
      </c>
      <c r="L178" s="834">
        <v>16000</v>
      </c>
      <c r="M178" s="839">
        <f t="shared" si="11"/>
        <v>32000</v>
      </c>
    </row>
    <row r="179" spans="1:13" ht="15" customHeight="1" thickBot="1" x14ac:dyDescent="0.4">
      <c r="A179" s="464">
        <v>167</v>
      </c>
      <c r="B179" s="424" t="s">
        <v>472</v>
      </c>
      <c r="C179" s="123" t="s">
        <v>1081</v>
      </c>
      <c r="D179" s="171">
        <v>100</v>
      </c>
      <c r="E179" s="172" t="s">
        <v>4</v>
      </c>
      <c r="F179" s="832">
        <v>64</v>
      </c>
      <c r="G179" s="839">
        <f t="shared" si="8"/>
        <v>6400</v>
      </c>
      <c r="H179" s="840">
        <v>60</v>
      </c>
      <c r="I179" s="839">
        <f t="shared" si="9"/>
        <v>6000</v>
      </c>
      <c r="J179" s="832">
        <v>95</v>
      </c>
      <c r="K179" s="839">
        <f t="shared" si="10"/>
        <v>9500</v>
      </c>
      <c r="L179" s="834">
        <v>45</v>
      </c>
      <c r="M179" s="839">
        <f t="shared" si="11"/>
        <v>4500</v>
      </c>
    </row>
    <row r="180" spans="1:13" ht="15" customHeight="1" thickBot="1" x14ac:dyDescent="0.4">
      <c r="A180" s="464">
        <v>168</v>
      </c>
      <c r="B180" s="424" t="s">
        <v>472</v>
      </c>
      <c r="C180" s="123" t="s">
        <v>1082</v>
      </c>
      <c r="D180" s="171">
        <v>100</v>
      </c>
      <c r="E180" s="172" t="s">
        <v>4</v>
      </c>
      <c r="F180" s="832">
        <v>54</v>
      </c>
      <c r="G180" s="839">
        <f t="shared" si="8"/>
        <v>5400</v>
      </c>
      <c r="H180" s="840">
        <v>49</v>
      </c>
      <c r="I180" s="839">
        <f t="shared" si="9"/>
        <v>4900</v>
      </c>
      <c r="J180" s="832">
        <v>85</v>
      </c>
      <c r="K180" s="839">
        <f t="shared" si="10"/>
        <v>8500</v>
      </c>
      <c r="L180" s="834">
        <v>45</v>
      </c>
      <c r="M180" s="839">
        <f t="shared" si="11"/>
        <v>4500</v>
      </c>
    </row>
    <row r="181" spans="1:13" ht="15" customHeight="1" thickBot="1" x14ac:dyDescent="0.4">
      <c r="A181" s="464">
        <v>169</v>
      </c>
      <c r="B181" s="424" t="s">
        <v>472</v>
      </c>
      <c r="C181" s="123" t="s">
        <v>1083</v>
      </c>
      <c r="D181" s="171">
        <v>34</v>
      </c>
      <c r="E181" s="172" t="s">
        <v>4</v>
      </c>
      <c r="F181" s="832">
        <v>40</v>
      </c>
      <c r="G181" s="839">
        <f t="shared" si="8"/>
        <v>1360</v>
      </c>
      <c r="H181" s="840">
        <v>20</v>
      </c>
      <c r="I181" s="839">
        <f t="shared" si="9"/>
        <v>680</v>
      </c>
      <c r="J181" s="832">
        <v>18</v>
      </c>
      <c r="K181" s="839">
        <f t="shared" si="10"/>
        <v>612</v>
      </c>
      <c r="L181" s="834">
        <v>30</v>
      </c>
      <c r="M181" s="839">
        <f t="shared" si="11"/>
        <v>1020</v>
      </c>
    </row>
    <row r="182" spans="1:13" ht="15" customHeight="1" thickBot="1" x14ac:dyDescent="0.4">
      <c r="A182" s="464">
        <v>170</v>
      </c>
      <c r="B182" s="424" t="s">
        <v>472</v>
      </c>
      <c r="C182" s="123" t="s">
        <v>1084</v>
      </c>
      <c r="D182" s="171">
        <v>234</v>
      </c>
      <c r="E182" s="172" t="s">
        <v>4</v>
      </c>
      <c r="F182" s="832">
        <v>15</v>
      </c>
      <c r="G182" s="839">
        <f t="shared" si="8"/>
        <v>3510</v>
      </c>
      <c r="H182" s="840">
        <v>12</v>
      </c>
      <c r="I182" s="839">
        <f t="shared" si="9"/>
        <v>2808</v>
      </c>
      <c r="J182" s="832">
        <v>17</v>
      </c>
      <c r="K182" s="839">
        <f t="shared" si="10"/>
        <v>3978</v>
      </c>
      <c r="L182" s="834">
        <v>10</v>
      </c>
      <c r="M182" s="839">
        <f t="shared" si="11"/>
        <v>2340</v>
      </c>
    </row>
    <row r="183" spans="1:13" ht="15" customHeight="1" thickBot="1" x14ac:dyDescent="0.4">
      <c r="A183" s="464">
        <v>171</v>
      </c>
      <c r="B183" s="424" t="s">
        <v>472</v>
      </c>
      <c r="C183" s="123" t="s">
        <v>1085</v>
      </c>
      <c r="D183" s="171">
        <v>16</v>
      </c>
      <c r="E183" s="172" t="s">
        <v>4</v>
      </c>
      <c r="F183" s="832">
        <v>1000</v>
      </c>
      <c r="G183" s="839">
        <f t="shared" si="8"/>
        <v>16000</v>
      </c>
      <c r="H183" s="840">
        <v>2400</v>
      </c>
      <c r="I183" s="839">
        <f t="shared" si="9"/>
        <v>38400</v>
      </c>
      <c r="J183" s="832">
        <v>825</v>
      </c>
      <c r="K183" s="839">
        <f t="shared" si="10"/>
        <v>13200</v>
      </c>
      <c r="L183" s="834">
        <v>400</v>
      </c>
      <c r="M183" s="839">
        <f t="shared" si="11"/>
        <v>6400</v>
      </c>
    </row>
    <row r="184" spans="1:13" ht="15" customHeight="1" thickBot="1" x14ac:dyDescent="0.4">
      <c r="A184" s="464">
        <v>172</v>
      </c>
      <c r="B184" s="424" t="s">
        <v>472</v>
      </c>
      <c r="C184" s="123" t="s">
        <v>1086</v>
      </c>
      <c r="D184" s="171">
        <v>1</v>
      </c>
      <c r="E184" s="172" t="s">
        <v>100</v>
      </c>
      <c r="F184" s="832">
        <v>6800</v>
      </c>
      <c r="G184" s="839">
        <f t="shared" si="8"/>
        <v>6800</v>
      </c>
      <c r="H184" s="840">
        <v>7800</v>
      </c>
      <c r="I184" s="839">
        <f t="shared" si="9"/>
        <v>7800</v>
      </c>
      <c r="J184" s="832">
        <v>9000</v>
      </c>
      <c r="K184" s="839">
        <f t="shared" si="10"/>
        <v>9000</v>
      </c>
      <c r="L184" s="834">
        <v>9000</v>
      </c>
      <c r="M184" s="839">
        <f t="shared" si="11"/>
        <v>9000</v>
      </c>
    </row>
    <row r="185" spans="1:13" ht="15" customHeight="1" thickBot="1" x14ac:dyDescent="0.4">
      <c r="A185" s="464">
        <v>173</v>
      </c>
      <c r="B185" s="424" t="s">
        <v>472</v>
      </c>
      <c r="C185" s="123" t="s">
        <v>1087</v>
      </c>
      <c r="D185" s="171">
        <v>134</v>
      </c>
      <c r="E185" s="172" t="s">
        <v>4</v>
      </c>
      <c r="F185" s="832">
        <v>64</v>
      </c>
      <c r="G185" s="839">
        <f t="shared" si="8"/>
        <v>8576</v>
      </c>
      <c r="H185" s="840">
        <v>60</v>
      </c>
      <c r="I185" s="839">
        <f t="shared" si="9"/>
        <v>8040</v>
      </c>
      <c r="J185" s="832">
        <v>95</v>
      </c>
      <c r="K185" s="839">
        <f t="shared" si="10"/>
        <v>12730</v>
      </c>
      <c r="L185" s="834">
        <v>45</v>
      </c>
      <c r="M185" s="839">
        <f t="shared" si="11"/>
        <v>6030</v>
      </c>
    </row>
    <row r="186" spans="1:13" ht="15" customHeight="1" thickBot="1" x14ac:dyDescent="0.4">
      <c r="A186" s="464">
        <v>174</v>
      </c>
      <c r="B186" s="424" t="s">
        <v>472</v>
      </c>
      <c r="C186" s="123" t="s">
        <v>1088</v>
      </c>
      <c r="D186" s="171">
        <v>270</v>
      </c>
      <c r="E186" s="172" t="s">
        <v>4</v>
      </c>
      <c r="F186" s="832">
        <v>54</v>
      </c>
      <c r="G186" s="839">
        <f t="shared" si="8"/>
        <v>14580</v>
      </c>
      <c r="H186" s="840">
        <v>48</v>
      </c>
      <c r="I186" s="839">
        <f t="shared" si="9"/>
        <v>12960</v>
      </c>
      <c r="J186" s="832">
        <v>90</v>
      </c>
      <c r="K186" s="839">
        <f t="shared" si="10"/>
        <v>24300</v>
      </c>
      <c r="L186" s="834">
        <v>45</v>
      </c>
      <c r="M186" s="839">
        <f t="shared" si="11"/>
        <v>12150</v>
      </c>
    </row>
    <row r="187" spans="1:13" ht="15" customHeight="1" thickBot="1" x14ac:dyDescent="0.4">
      <c r="A187" s="464">
        <v>175</v>
      </c>
      <c r="B187" s="424" t="s">
        <v>472</v>
      </c>
      <c r="C187" s="123" t="s">
        <v>1089</v>
      </c>
      <c r="D187" s="171">
        <v>25</v>
      </c>
      <c r="E187" s="172" t="s">
        <v>4</v>
      </c>
      <c r="F187" s="832">
        <v>37</v>
      </c>
      <c r="G187" s="839">
        <f t="shared" si="8"/>
        <v>925</v>
      </c>
      <c r="H187" s="840">
        <v>82</v>
      </c>
      <c r="I187" s="839">
        <f t="shared" si="9"/>
        <v>2050</v>
      </c>
      <c r="J187" s="832">
        <v>100</v>
      </c>
      <c r="K187" s="839">
        <f t="shared" si="10"/>
        <v>2500</v>
      </c>
      <c r="L187" s="834">
        <v>45</v>
      </c>
      <c r="M187" s="839">
        <f t="shared" si="11"/>
        <v>1125</v>
      </c>
    </row>
    <row r="188" spans="1:13" ht="15" customHeight="1" thickBot="1" x14ac:dyDescent="0.4">
      <c r="A188" s="464">
        <v>176</v>
      </c>
      <c r="B188" s="424" t="s">
        <v>472</v>
      </c>
      <c r="C188" s="123" t="s">
        <v>1090</v>
      </c>
      <c r="D188" s="171">
        <v>460</v>
      </c>
      <c r="E188" s="172" t="s">
        <v>4</v>
      </c>
      <c r="F188" s="832">
        <v>12</v>
      </c>
      <c r="G188" s="839">
        <f t="shared" si="8"/>
        <v>5520</v>
      </c>
      <c r="H188" s="840">
        <v>12</v>
      </c>
      <c r="I188" s="839">
        <f t="shared" si="9"/>
        <v>5520</v>
      </c>
      <c r="J188" s="832">
        <v>25</v>
      </c>
      <c r="K188" s="839">
        <f t="shared" si="10"/>
        <v>11500</v>
      </c>
      <c r="L188" s="834">
        <v>4</v>
      </c>
      <c r="M188" s="839">
        <f t="shared" si="11"/>
        <v>1840</v>
      </c>
    </row>
    <row r="189" spans="1:13" ht="15" customHeight="1" thickBot="1" x14ac:dyDescent="0.4">
      <c r="A189" s="464">
        <v>177</v>
      </c>
      <c r="B189" s="424" t="s">
        <v>472</v>
      </c>
      <c r="C189" s="123" t="s">
        <v>1091</v>
      </c>
      <c r="D189" s="171">
        <v>38</v>
      </c>
      <c r="E189" s="172" t="s">
        <v>4</v>
      </c>
      <c r="F189" s="832">
        <v>480</v>
      </c>
      <c r="G189" s="839">
        <f t="shared" si="8"/>
        <v>18240</v>
      </c>
      <c r="H189" s="840">
        <v>728</v>
      </c>
      <c r="I189" s="839">
        <f t="shared" si="9"/>
        <v>27664</v>
      </c>
      <c r="J189" s="832">
        <v>350</v>
      </c>
      <c r="K189" s="839">
        <f t="shared" si="10"/>
        <v>13300</v>
      </c>
      <c r="L189" s="834">
        <v>400</v>
      </c>
      <c r="M189" s="839">
        <f t="shared" si="11"/>
        <v>15200</v>
      </c>
    </row>
    <row r="190" spans="1:13" ht="15" customHeight="1" thickBot="1" x14ac:dyDescent="0.4">
      <c r="A190" s="464">
        <v>178</v>
      </c>
      <c r="B190" s="472" t="s">
        <v>472</v>
      </c>
      <c r="C190" s="123" t="s">
        <v>1092</v>
      </c>
      <c r="D190" s="171">
        <v>32</v>
      </c>
      <c r="E190" s="172" t="s">
        <v>4</v>
      </c>
      <c r="F190" s="832">
        <v>370</v>
      </c>
      <c r="G190" s="839">
        <f t="shared" si="8"/>
        <v>11840</v>
      </c>
      <c r="H190" s="840">
        <v>500</v>
      </c>
      <c r="I190" s="839">
        <f t="shared" si="9"/>
        <v>16000</v>
      </c>
      <c r="J190" s="832">
        <v>290</v>
      </c>
      <c r="K190" s="839">
        <f t="shared" si="10"/>
        <v>9280</v>
      </c>
      <c r="L190" s="834">
        <v>200</v>
      </c>
      <c r="M190" s="839">
        <f t="shared" si="11"/>
        <v>6400</v>
      </c>
    </row>
    <row r="191" spans="1:13" ht="15" customHeight="1" thickBot="1" x14ac:dyDescent="0.4">
      <c r="A191" s="464"/>
      <c r="B191" s="424"/>
      <c r="C191" s="471" t="s">
        <v>291</v>
      </c>
      <c r="D191" s="171"/>
      <c r="E191" s="172"/>
      <c r="F191" s="832" t="s">
        <v>990</v>
      </c>
      <c r="G191" s="839"/>
      <c r="H191" s="840"/>
      <c r="I191" s="839">
        <f t="shared" si="9"/>
        <v>0</v>
      </c>
      <c r="J191" s="832"/>
      <c r="K191" s="839">
        <f t="shared" si="10"/>
        <v>0</v>
      </c>
      <c r="L191" s="834"/>
      <c r="M191" s="839">
        <f t="shared" si="11"/>
        <v>0</v>
      </c>
    </row>
    <row r="192" spans="1:13" ht="15" customHeight="1" thickBot="1" x14ac:dyDescent="0.4">
      <c r="A192" s="464">
        <v>179</v>
      </c>
      <c r="B192" s="424">
        <v>103</v>
      </c>
      <c r="C192" s="123" t="s">
        <v>1093</v>
      </c>
      <c r="D192" s="171">
        <v>1</v>
      </c>
      <c r="E192" s="172" t="s">
        <v>100</v>
      </c>
      <c r="F192" s="832">
        <v>15000</v>
      </c>
      <c r="G192" s="839">
        <f t="shared" si="8"/>
        <v>15000</v>
      </c>
      <c r="H192" s="840">
        <v>37500</v>
      </c>
      <c r="I192" s="839">
        <f t="shared" si="9"/>
        <v>37500</v>
      </c>
      <c r="J192" s="832">
        <v>38000</v>
      </c>
      <c r="K192" s="839">
        <f t="shared" si="10"/>
        <v>38000</v>
      </c>
      <c r="L192" s="834">
        <v>100000</v>
      </c>
      <c r="M192" s="839">
        <f t="shared" si="11"/>
        <v>100000</v>
      </c>
    </row>
    <row r="193" spans="1:13" ht="15" customHeight="1" thickBot="1" x14ac:dyDescent="0.4">
      <c r="A193" s="464">
        <v>180</v>
      </c>
      <c r="B193" s="424">
        <v>614</v>
      </c>
      <c r="C193" s="123" t="s">
        <v>679</v>
      </c>
      <c r="D193" s="171">
        <v>1</v>
      </c>
      <c r="E193" s="172" t="s">
        <v>100</v>
      </c>
      <c r="F193" s="832">
        <v>5000</v>
      </c>
      <c r="G193" s="839">
        <f t="shared" si="8"/>
        <v>5000</v>
      </c>
      <c r="H193" s="840">
        <v>17500</v>
      </c>
      <c r="I193" s="839">
        <f t="shared" si="9"/>
        <v>17500</v>
      </c>
      <c r="J193" s="832">
        <v>21500</v>
      </c>
      <c r="K193" s="839">
        <f t="shared" si="10"/>
        <v>21500</v>
      </c>
      <c r="L193" s="834">
        <v>149000</v>
      </c>
      <c r="M193" s="839">
        <f t="shared" si="11"/>
        <v>149000</v>
      </c>
    </row>
    <row r="194" spans="1:13" ht="15" customHeight="1" thickBot="1" x14ac:dyDescent="0.4">
      <c r="A194" s="464">
        <v>181</v>
      </c>
      <c r="B194" s="424">
        <v>619</v>
      </c>
      <c r="C194" s="123" t="s">
        <v>1094</v>
      </c>
      <c r="D194" s="171">
        <v>1</v>
      </c>
      <c r="E194" s="172" t="s">
        <v>100</v>
      </c>
      <c r="F194" s="832">
        <v>14000</v>
      </c>
      <c r="G194" s="839">
        <f t="shared" si="8"/>
        <v>14000</v>
      </c>
      <c r="H194" s="840">
        <v>20000</v>
      </c>
      <c r="I194" s="839">
        <f t="shared" si="9"/>
        <v>20000</v>
      </c>
      <c r="J194" s="832">
        <v>30000</v>
      </c>
      <c r="K194" s="839">
        <f t="shared" si="10"/>
        <v>30000</v>
      </c>
      <c r="L194" s="834">
        <v>5000</v>
      </c>
      <c r="M194" s="839">
        <f t="shared" si="11"/>
        <v>5000</v>
      </c>
    </row>
    <row r="195" spans="1:13" ht="15" customHeight="1" thickBot="1" x14ac:dyDescent="0.4">
      <c r="A195" s="464">
        <v>182</v>
      </c>
      <c r="B195" s="424">
        <v>623</v>
      </c>
      <c r="C195" s="123" t="s">
        <v>292</v>
      </c>
      <c r="D195" s="171">
        <v>1</v>
      </c>
      <c r="E195" s="172" t="s">
        <v>100</v>
      </c>
      <c r="F195" s="832">
        <v>14000</v>
      </c>
      <c r="G195" s="839">
        <f t="shared" si="8"/>
        <v>14000</v>
      </c>
      <c r="H195" s="840">
        <v>65000</v>
      </c>
      <c r="I195" s="839">
        <f t="shared" si="9"/>
        <v>65000</v>
      </c>
      <c r="J195" s="832">
        <v>55000</v>
      </c>
      <c r="K195" s="839">
        <f t="shared" si="10"/>
        <v>55000</v>
      </c>
      <c r="L195" s="834">
        <v>115000</v>
      </c>
      <c r="M195" s="839">
        <f t="shared" si="11"/>
        <v>115000</v>
      </c>
    </row>
    <row r="196" spans="1:13" ht="15" customHeight="1" thickBot="1" x14ac:dyDescent="0.4">
      <c r="A196" s="464">
        <v>183</v>
      </c>
      <c r="B196" s="424">
        <v>624</v>
      </c>
      <c r="C196" s="123" t="s">
        <v>1095</v>
      </c>
      <c r="D196" s="171">
        <v>1</v>
      </c>
      <c r="E196" s="172" t="s">
        <v>100</v>
      </c>
      <c r="F196" s="832">
        <v>64500</v>
      </c>
      <c r="G196" s="839">
        <f t="shared" si="8"/>
        <v>64500</v>
      </c>
      <c r="H196" s="840">
        <v>55000</v>
      </c>
      <c r="I196" s="839">
        <f t="shared" si="9"/>
        <v>55000</v>
      </c>
      <c r="J196" s="832">
        <v>10000</v>
      </c>
      <c r="K196" s="839">
        <f t="shared" si="10"/>
        <v>10000</v>
      </c>
      <c r="L196" s="834">
        <v>315000</v>
      </c>
      <c r="M196" s="839">
        <f t="shared" si="11"/>
        <v>315000</v>
      </c>
    </row>
    <row r="197" spans="1:13" ht="15" customHeight="1" thickBot="1" x14ac:dyDescent="0.4">
      <c r="A197" s="464">
        <v>184</v>
      </c>
      <c r="B197" s="424" t="s">
        <v>472</v>
      </c>
      <c r="C197" s="123" t="s">
        <v>1096</v>
      </c>
      <c r="D197" s="470">
        <v>2137</v>
      </c>
      <c r="E197" s="172" t="s">
        <v>8</v>
      </c>
      <c r="F197" s="832">
        <v>14</v>
      </c>
      <c r="G197" s="839">
        <f t="shared" si="8"/>
        <v>29918</v>
      </c>
      <c r="H197" s="840">
        <v>13</v>
      </c>
      <c r="I197" s="839">
        <f t="shared" si="9"/>
        <v>27781</v>
      </c>
      <c r="J197" s="832">
        <v>18</v>
      </c>
      <c r="K197" s="839">
        <f t="shared" si="10"/>
        <v>38466</v>
      </c>
      <c r="L197" s="834">
        <v>25</v>
      </c>
      <c r="M197" s="839">
        <f t="shared" si="11"/>
        <v>53425</v>
      </c>
    </row>
    <row r="198" spans="1:13" ht="15" customHeight="1" thickBot="1" x14ac:dyDescent="0.4">
      <c r="A198" s="464">
        <v>185</v>
      </c>
      <c r="B198" s="424" t="s">
        <v>990</v>
      </c>
      <c r="C198" s="123" t="s">
        <v>991</v>
      </c>
      <c r="D198" s="171" t="s">
        <v>990</v>
      </c>
      <c r="E198" s="172" t="s">
        <v>990</v>
      </c>
      <c r="F198" s="832" t="s">
        <v>990</v>
      </c>
      <c r="G198" s="839"/>
      <c r="H198" s="840"/>
      <c r="I198" s="839"/>
      <c r="J198" s="832"/>
      <c r="K198" s="839"/>
      <c r="L198" s="834"/>
      <c r="M198" s="839"/>
    </row>
    <row r="199" spans="1:13" ht="15" customHeight="1" thickBot="1" x14ac:dyDescent="0.4">
      <c r="A199" s="464">
        <v>186</v>
      </c>
      <c r="B199" s="424" t="s">
        <v>472</v>
      </c>
      <c r="C199" s="123" t="s">
        <v>1097</v>
      </c>
      <c r="D199" s="171">
        <v>234</v>
      </c>
      <c r="E199" s="172" t="s">
        <v>3</v>
      </c>
      <c r="F199" s="832">
        <v>39.5</v>
      </c>
      <c r="G199" s="839">
        <f t="shared" si="8"/>
        <v>9243</v>
      </c>
      <c r="H199" s="840">
        <v>23</v>
      </c>
      <c r="I199" s="839">
        <f t="shared" si="9"/>
        <v>5382</v>
      </c>
      <c r="J199" s="832">
        <v>35</v>
      </c>
      <c r="K199" s="839">
        <f t="shared" si="10"/>
        <v>8190</v>
      </c>
      <c r="L199" s="834">
        <v>30</v>
      </c>
      <c r="M199" s="839">
        <f t="shared" si="11"/>
        <v>7020</v>
      </c>
    </row>
    <row r="200" spans="1:13" ht="15" customHeight="1" thickBot="1" x14ac:dyDescent="0.4">
      <c r="A200" s="464">
        <v>187</v>
      </c>
      <c r="B200" s="424" t="s">
        <v>990</v>
      </c>
      <c r="C200" s="123" t="s">
        <v>991</v>
      </c>
      <c r="D200" s="171" t="s">
        <v>990</v>
      </c>
      <c r="E200" s="172" t="s">
        <v>990</v>
      </c>
      <c r="F200" s="832" t="s">
        <v>990</v>
      </c>
      <c r="G200" s="839"/>
      <c r="H200" s="840"/>
      <c r="I200" s="839"/>
      <c r="J200" s="832"/>
      <c r="K200" s="839"/>
      <c r="L200" s="834"/>
      <c r="M200" s="839"/>
    </row>
    <row r="201" spans="1:13" ht="15" customHeight="1" thickBot="1" x14ac:dyDescent="0.4">
      <c r="A201" s="464">
        <v>188</v>
      </c>
      <c r="B201" s="424" t="s">
        <v>472</v>
      </c>
      <c r="C201" s="123" t="s">
        <v>1098</v>
      </c>
      <c r="D201" s="171">
        <v>1</v>
      </c>
      <c r="E201" s="172" t="s">
        <v>100</v>
      </c>
      <c r="F201" s="832">
        <v>15000</v>
      </c>
      <c r="G201" s="839">
        <f t="shared" ref="G201:G208" si="12">F201*D201</f>
        <v>15000</v>
      </c>
      <c r="H201" s="840">
        <v>15000</v>
      </c>
      <c r="I201" s="839">
        <f t="shared" ref="I201:I208" si="13">H201*D201</f>
        <v>15000</v>
      </c>
      <c r="J201" s="832">
        <v>15000</v>
      </c>
      <c r="K201" s="839">
        <f t="shared" ref="K201:K208" si="14">J201*D201</f>
        <v>15000</v>
      </c>
      <c r="L201" s="834">
        <v>15000</v>
      </c>
      <c r="M201" s="839">
        <f t="shared" ref="M201:M208" si="15">L201*D201</f>
        <v>15000</v>
      </c>
    </row>
    <row r="202" spans="1:13" ht="15" customHeight="1" thickBot="1" x14ac:dyDescent="0.4">
      <c r="A202" s="464">
        <v>189</v>
      </c>
      <c r="B202" s="424" t="s">
        <v>990</v>
      </c>
      <c r="C202" s="123" t="s">
        <v>991</v>
      </c>
      <c r="D202" s="171" t="s">
        <v>990</v>
      </c>
      <c r="E202" s="172" t="s">
        <v>990</v>
      </c>
      <c r="F202" s="832" t="s">
        <v>990</v>
      </c>
      <c r="G202" s="839"/>
      <c r="H202" s="840"/>
      <c r="I202" s="839"/>
      <c r="J202" s="832"/>
      <c r="K202" s="839"/>
      <c r="L202" s="834"/>
      <c r="M202" s="839"/>
    </row>
    <row r="203" spans="1:13" ht="15" customHeight="1" thickBot="1" x14ac:dyDescent="0.4">
      <c r="A203" s="464">
        <v>190</v>
      </c>
      <c r="B203" s="424" t="s">
        <v>472</v>
      </c>
      <c r="C203" s="123" t="s">
        <v>1099</v>
      </c>
      <c r="D203" s="171">
        <v>1</v>
      </c>
      <c r="E203" s="172" t="s">
        <v>100</v>
      </c>
      <c r="F203" s="832">
        <v>10000</v>
      </c>
      <c r="G203" s="839">
        <f t="shared" si="12"/>
        <v>10000</v>
      </c>
      <c r="H203" s="840">
        <v>10000</v>
      </c>
      <c r="I203" s="839">
        <f t="shared" si="13"/>
        <v>10000</v>
      </c>
      <c r="J203" s="832">
        <v>10000</v>
      </c>
      <c r="K203" s="839">
        <f t="shared" si="14"/>
        <v>10000</v>
      </c>
      <c r="L203" s="834">
        <v>10000</v>
      </c>
      <c r="M203" s="839">
        <f t="shared" si="15"/>
        <v>10000</v>
      </c>
    </row>
    <row r="204" spans="1:13" ht="15" customHeight="1" thickBot="1" x14ac:dyDescent="0.4">
      <c r="A204" s="464">
        <v>191</v>
      </c>
      <c r="B204" s="424">
        <v>625</v>
      </c>
      <c r="C204" s="123" t="s">
        <v>1100</v>
      </c>
      <c r="D204" s="171">
        <v>1</v>
      </c>
      <c r="E204" s="172" t="s">
        <v>100</v>
      </c>
      <c r="F204" s="832">
        <v>35000</v>
      </c>
      <c r="G204" s="839">
        <f t="shared" si="12"/>
        <v>35000</v>
      </c>
      <c r="H204" s="840">
        <v>35000</v>
      </c>
      <c r="I204" s="839">
        <f t="shared" si="13"/>
        <v>35000</v>
      </c>
      <c r="J204" s="832">
        <v>35000</v>
      </c>
      <c r="K204" s="839">
        <f t="shared" si="14"/>
        <v>35000</v>
      </c>
      <c r="L204" s="834">
        <v>35000</v>
      </c>
      <c r="M204" s="839">
        <f t="shared" si="15"/>
        <v>35000</v>
      </c>
    </row>
    <row r="205" spans="1:13" ht="15" customHeight="1" thickBot="1" x14ac:dyDescent="0.4">
      <c r="A205" s="464">
        <v>192</v>
      </c>
      <c r="B205" s="424" t="s">
        <v>472</v>
      </c>
      <c r="C205" s="123" t="s">
        <v>1101</v>
      </c>
      <c r="D205" s="171">
        <v>1</v>
      </c>
      <c r="E205" s="172" t="s">
        <v>100</v>
      </c>
      <c r="F205" s="832">
        <v>75000</v>
      </c>
      <c r="G205" s="839">
        <f t="shared" si="12"/>
        <v>75000</v>
      </c>
      <c r="H205" s="840">
        <v>75000</v>
      </c>
      <c r="I205" s="839">
        <f t="shared" si="13"/>
        <v>75000</v>
      </c>
      <c r="J205" s="832">
        <v>75000</v>
      </c>
      <c r="K205" s="839">
        <f t="shared" si="14"/>
        <v>75000</v>
      </c>
      <c r="L205" s="834">
        <v>75000</v>
      </c>
      <c r="M205" s="839">
        <f t="shared" si="15"/>
        <v>75000</v>
      </c>
    </row>
    <row r="206" spans="1:13" ht="15" customHeight="1" thickBot="1" x14ac:dyDescent="0.4">
      <c r="A206" s="464">
        <v>193</v>
      </c>
      <c r="B206" s="424" t="s">
        <v>472</v>
      </c>
      <c r="C206" s="123" t="s">
        <v>1102</v>
      </c>
      <c r="D206" s="470">
        <v>1295</v>
      </c>
      <c r="E206" s="172" t="s">
        <v>8</v>
      </c>
      <c r="F206" s="832">
        <v>18</v>
      </c>
      <c r="G206" s="839">
        <f t="shared" si="12"/>
        <v>23310</v>
      </c>
      <c r="H206" s="840">
        <v>20</v>
      </c>
      <c r="I206" s="839">
        <f t="shared" si="13"/>
        <v>25900</v>
      </c>
      <c r="J206" s="832">
        <v>35</v>
      </c>
      <c r="K206" s="839">
        <f t="shared" si="14"/>
        <v>45325</v>
      </c>
      <c r="L206" s="834">
        <v>7.5</v>
      </c>
      <c r="M206" s="839">
        <f t="shared" si="15"/>
        <v>9712.5</v>
      </c>
    </row>
    <row r="207" spans="1:13" ht="15" customHeight="1" thickBot="1" x14ac:dyDescent="0.4">
      <c r="A207" s="464">
        <v>194</v>
      </c>
      <c r="B207" s="424" t="s">
        <v>472</v>
      </c>
      <c r="C207" s="123" t="s">
        <v>1103</v>
      </c>
      <c r="D207" s="171">
        <v>300</v>
      </c>
      <c r="E207" s="172" t="s">
        <v>3</v>
      </c>
      <c r="F207" s="832">
        <v>18</v>
      </c>
      <c r="G207" s="839">
        <f t="shared" si="12"/>
        <v>5400</v>
      </c>
      <c r="H207" s="840">
        <v>29</v>
      </c>
      <c r="I207" s="839">
        <f t="shared" si="13"/>
        <v>8700</v>
      </c>
      <c r="J207" s="832">
        <v>140</v>
      </c>
      <c r="K207" s="839">
        <f t="shared" si="14"/>
        <v>42000</v>
      </c>
      <c r="L207" s="834">
        <v>50</v>
      </c>
      <c r="M207" s="839">
        <f t="shared" si="15"/>
        <v>15000</v>
      </c>
    </row>
    <row r="208" spans="1:13" ht="15" customHeight="1" thickBot="1" x14ac:dyDescent="0.4">
      <c r="A208" s="464">
        <v>195</v>
      </c>
      <c r="B208" s="424" t="s">
        <v>472</v>
      </c>
      <c r="C208" s="123" t="s">
        <v>1104</v>
      </c>
      <c r="D208" s="171">
        <v>150</v>
      </c>
      <c r="E208" s="172" t="s">
        <v>3</v>
      </c>
      <c r="F208" s="832">
        <v>30</v>
      </c>
      <c r="G208" s="839">
        <f t="shared" si="12"/>
        <v>4500</v>
      </c>
      <c r="H208" s="840">
        <v>27</v>
      </c>
      <c r="I208" s="839">
        <f t="shared" si="13"/>
        <v>4050</v>
      </c>
      <c r="J208" s="832">
        <v>85</v>
      </c>
      <c r="K208" s="839">
        <f t="shared" si="14"/>
        <v>12750</v>
      </c>
      <c r="L208" s="834">
        <v>40</v>
      </c>
      <c r="M208" s="839">
        <f t="shared" si="15"/>
        <v>6000</v>
      </c>
    </row>
    <row r="209" spans="1:13" ht="15" customHeight="1" thickBot="1" x14ac:dyDescent="0.4">
      <c r="A209" s="464"/>
      <c r="B209" s="424"/>
      <c r="C209" s="471" t="s">
        <v>1105</v>
      </c>
      <c r="D209" s="171"/>
      <c r="E209" s="172"/>
      <c r="F209" s="832"/>
      <c r="G209" s="842">
        <f>SUM(G8:G208)</f>
        <v>3959584.8200000008</v>
      </c>
      <c r="H209" s="842"/>
      <c r="I209" s="842">
        <f>SUM(I8:I208)</f>
        <v>3995399.9</v>
      </c>
      <c r="J209" s="843"/>
      <c r="K209" s="842">
        <f>SUM(K8:K208)</f>
        <v>4974354.9000000004</v>
      </c>
      <c r="L209" s="834"/>
      <c r="M209" s="844">
        <f>SUM(M8:M208)</f>
        <v>6333996.25</v>
      </c>
    </row>
    <row r="210" spans="1:13" ht="15" customHeight="1" thickBot="1" x14ac:dyDescent="0.4">
      <c r="A210" s="464"/>
      <c r="B210" s="424"/>
      <c r="C210" s="123"/>
      <c r="D210" s="171"/>
      <c r="E210" s="172"/>
      <c r="F210" s="832"/>
      <c r="G210" s="842"/>
      <c r="H210" s="845"/>
      <c r="I210" s="842"/>
      <c r="J210" s="843"/>
      <c r="K210" s="842"/>
      <c r="L210" s="834"/>
      <c r="M210" s="846"/>
    </row>
    <row r="211" spans="1:13" ht="15" customHeight="1" thickBot="1" x14ac:dyDescent="0.4">
      <c r="A211" s="464"/>
      <c r="B211" s="424"/>
      <c r="C211" s="123" t="s">
        <v>1106</v>
      </c>
      <c r="D211" s="171"/>
      <c r="E211" s="172"/>
      <c r="F211" s="832"/>
      <c r="G211" s="846"/>
      <c r="H211" s="840"/>
      <c r="I211" s="846"/>
      <c r="J211" s="832"/>
      <c r="K211" s="846"/>
      <c r="L211" s="834"/>
      <c r="M211" s="846"/>
    </row>
    <row r="212" spans="1:13" ht="15" customHeight="1" thickBot="1" x14ac:dyDescent="0.4">
      <c r="A212" s="464"/>
      <c r="B212" s="424"/>
      <c r="C212" s="471" t="s">
        <v>1107</v>
      </c>
      <c r="D212" s="171"/>
      <c r="E212" s="172"/>
      <c r="F212" s="832"/>
      <c r="G212" s="846"/>
      <c r="H212" s="840"/>
      <c r="I212" s="846"/>
      <c r="J212" s="832"/>
      <c r="K212" s="846"/>
      <c r="L212" s="834"/>
      <c r="M212" s="846"/>
    </row>
    <row r="213" spans="1:13" ht="15" customHeight="1" thickBot="1" x14ac:dyDescent="0.4">
      <c r="A213" s="464" t="s">
        <v>1108</v>
      </c>
      <c r="B213" s="424">
        <v>304</v>
      </c>
      <c r="C213" s="123" t="s">
        <v>1109</v>
      </c>
      <c r="D213" s="171" t="s">
        <v>4</v>
      </c>
      <c r="E213" s="172">
        <v>115</v>
      </c>
      <c r="F213" s="832">
        <v>82</v>
      </c>
      <c r="G213" s="846">
        <f>F213*E213</f>
        <v>9430</v>
      </c>
      <c r="H213" s="840">
        <v>63</v>
      </c>
      <c r="I213" s="846">
        <f>H213*E213</f>
        <v>7245</v>
      </c>
      <c r="J213" s="832">
        <v>100</v>
      </c>
      <c r="K213" s="846">
        <f>J213*E213</f>
        <v>11500</v>
      </c>
      <c r="L213" s="834">
        <v>45</v>
      </c>
      <c r="M213" s="846">
        <f>L213*E213</f>
        <v>5175</v>
      </c>
    </row>
    <row r="214" spans="1:13" ht="15" customHeight="1" thickBot="1" x14ac:dyDescent="0.4">
      <c r="A214" s="464" t="s">
        <v>1110</v>
      </c>
      <c r="B214" s="424">
        <v>454</v>
      </c>
      <c r="C214" s="123" t="s">
        <v>1111</v>
      </c>
      <c r="D214" s="171" t="s">
        <v>8</v>
      </c>
      <c r="E214" s="473">
        <v>1036</v>
      </c>
      <c r="F214" s="832">
        <v>60</v>
      </c>
      <c r="G214" s="846">
        <f>F214*E214</f>
        <v>62160</v>
      </c>
      <c r="H214" s="840">
        <v>39</v>
      </c>
      <c r="I214" s="846">
        <f>H214*E214</f>
        <v>40404</v>
      </c>
      <c r="J214" s="832">
        <v>55</v>
      </c>
      <c r="K214" s="846">
        <f>J214*E214</f>
        <v>56980</v>
      </c>
      <c r="L214" s="834">
        <v>60</v>
      </c>
      <c r="M214" s="846">
        <f>L214*E214</f>
        <v>62160</v>
      </c>
    </row>
    <row r="215" spans="1:13" ht="15" customHeight="1" thickBot="1" x14ac:dyDescent="0.4">
      <c r="A215" s="464" t="s">
        <v>1112</v>
      </c>
      <c r="B215" s="424">
        <v>304</v>
      </c>
      <c r="C215" s="123" t="s">
        <v>1113</v>
      </c>
      <c r="D215" s="171" t="s">
        <v>4</v>
      </c>
      <c r="E215" s="172">
        <v>626</v>
      </c>
      <c r="F215" s="832">
        <v>66</v>
      </c>
      <c r="G215" s="846">
        <f>F215*E215</f>
        <v>41316</v>
      </c>
      <c r="H215" s="840">
        <v>63</v>
      </c>
      <c r="I215" s="846">
        <f>H215*E215</f>
        <v>39438</v>
      </c>
      <c r="J215" s="832">
        <v>85</v>
      </c>
      <c r="K215" s="846">
        <f>J215*E215</f>
        <v>53210</v>
      </c>
      <c r="L215" s="834">
        <v>45</v>
      </c>
      <c r="M215" s="846">
        <f>L215*E215</f>
        <v>28170</v>
      </c>
    </row>
    <row r="216" spans="1:13" ht="15" customHeight="1" thickBot="1" x14ac:dyDescent="0.4">
      <c r="A216" s="464" t="s">
        <v>1114</v>
      </c>
      <c r="B216" s="424">
        <v>454</v>
      </c>
      <c r="C216" s="123" t="s">
        <v>1115</v>
      </c>
      <c r="D216" s="171" t="s">
        <v>8</v>
      </c>
      <c r="E216" s="473">
        <v>5635</v>
      </c>
      <c r="F216" s="832">
        <v>60</v>
      </c>
      <c r="G216" s="846">
        <f>F216*E216</f>
        <v>338100</v>
      </c>
      <c r="H216" s="840">
        <v>39</v>
      </c>
      <c r="I216" s="846">
        <f>H216*E216</f>
        <v>219765</v>
      </c>
      <c r="J216" s="832">
        <v>58</v>
      </c>
      <c r="K216" s="846">
        <f>J216*E216</f>
        <v>326830</v>
      </c>
      <c r="L216" s="834">
        <v>60</v>
      </c>
      <c r="M216" s="846">
        <f>L216*E216</f>
        <v>338100</v>
      </c>
    </row>
    <row r="217" spans="1:13" ht="15" customHeight="1" thickBot="1" x14ac:dyDescent="0.4">
      <c r="A217" s="464">
        <v>201</v>
      </c>
      <c r="B217" s="424"/>
      <c r="C217" s="471" t="s">
        <v>1116</v>
      </c>
      <c r="D217" s="171"/>
      <c r="E217" s="172"/>
      <c r="F217" s="832"/>
      <c r="G217" s="842">
        <f>SUM(G213:G216)</f>
        <v>451006</v>
      </c>
      <c r="H217" s="845"/>
      <c r="I217" s="842">
        <f>SUM(I213:I216)</f>
        <v>306852</v>
      </c>
      <c r="J217" s="843"/>
      <c r="K217" s="842">
        <f>SUM(K213:K216)</f>
        <v>448520</v>
      </c>
      <c r="L217" s="847"/>
      <c r="M217" s="842">
        <f>SUM(M213:M216)</f>
        <v>433605</v>
      </c>
    </row>
    <row r="218" spans="1:13" ht="15" customHeight="1" thickBot="1" x14ac:dyDescent="0.4">
      <c r="A218" s="464">
        <v>202</v>
      </c>
      <c r="B218" s="424"/>
      <c r="C218" s="471" t="s">
        <v>1117</v>
      </c>
      <c r="D218" s="171"/>
      <c r="E218" s="172"/>
      <c r="F218" s="832"/>
      <c r="G218" s="846"/>
      <c r="H218" s="840"/>
      <c r="I218" s="846"/>
      <c r="J218" s="832"/>
      <c r="K218" s="846"/>
      <c r="L218" s="834"/>
      <c r="M218" s="846"/>
    </row>
    <row r="219" spans="1:13" ht="15" customHeight="1" thickBot="1" x14ac:dyDescent="0.4">
      <c r="A219" s="464">
        <v>203</v>
      </c>
      <c r="B219" s="424"/>
      <c r="C219" s="123" t="s">
        <v>1118</v>
      </c>
      <c r="D219" s="171" t="s">
        <v>4</v>
      </c>
      <c r="E219" s="172">
        <v>115</v>
      </c>
      <c r="F219" s="832">
        <v>158</v>
      </c>
      <c r="G219" s="846">
        <f>F219*E219</f>
        <v>18170</v>
      </c>
      <c r="H219" s="840">
        <v>170</v>
      </c>
      <c r="I219" s="846">
        <f>H219*E219</f>
        <v>19550</v>
      </c>
      <c r="J219" s="832">
        <v>220</v>
      </c>
      <c r="K219" s="846">
        <f>J219*E219</f>
        <v>25300</v>
      </c>
      <c r="L219" s="834">
        <v>188</v>
      </c>
      <c r="M219" s="846">
        <f>L219*E219</f>
        <v>21620</v>
      </c>
    </row>
    <row r="220" spans="1:13" ht="15" customHeight="1" thickBot="1" x14ac:dyDescent="0.4">
      <c r="A220" s="464">
        <v>204</v>
      </c>
      <c r="B220" s="424"/>
      <c r="C220" s="123" t="s">
        <v>1119</v>
      </c>
      <c r="D220" s="171" t="s">
        <v>4</v>
      </c>
      <c r="E220" s="172">
        <v>173</v>
      </c>
      <c r="F220" s="832">
        <v>82</v>
      </c>
      <c r="G220" s="846">
        <f t="shared" ref="G220:G228" si="16">F220*E220</f>
        <v>14186</v>
      </c>
      <c r="H220" s="840">
        <v>63</v>
      </c>
      <c r="I220" s="846">
        <f t="shared" ref="I220:I228" si="17">H220*E220</f>
        <v>10899</v>
      </c>
      <c r="J220" s="832">
        <v>93</v>
      </c>
      <c r="K220" s="846">
        <f t="shared" ref="K220:K228" si="18">J220*E220</f>
        <v>16089</v>
      </c>
      <c r="L220" s="834">
        <v>45</v>
      </c>
      <c r="M220" s="846">
        <f t="shared" ref="M220:M228" si="19">L220*E220</f>
        <v>7785</v>
      </c>
    </row>
    <row r="221" spans="1:13" ht="15" customHeight="1" thickBot="1" x14ac:dyDescent="0.4">
      <c r="A221" s="464">
        <v>205</v>
      </c>
      <c r="B221" s="424"/>
      <c r="C221" s="123" t="s">
        <v>1120</v>
      </c>
      <c r="D221" s="171" t="s">
        <v>9</v>
      </c>
      <c r="E221" s="172">
        <v>104</v>
      </c>
      <c r="F221" s="832">
        <v>2</v>
      </c>
      <c r="G221" s="846">
        <f t="shared" si="16"/>
        <v>208</v>
      </c>
      <c r="H221" s="840">
        <v>3.5</v>
      </c>
      <c r="I221" s="846">
        <f t="shared" si="17"/>
        <v>364</v>
      </c>
      <c r="J221" s="832">
        <v>2.25</v>
      </c>
      <c r="K221" s="846">
        <f t="shared" si="18"/>
        <v>234</v>
      </c>
      <c r="L221" s="834">
        <v>2</v>
      </c>
      <c r="M221" s="846">
        <f t="shared" si="19"/>
        <v>208</v>
      </c>
    </row>
    <row r="222" spans="1:13" ht="15" customHeight="1" thickBot="1" x14ac:dyDescent="0.4">
      <c r="A222" s="464">
        <v>206</v>
      </c>
      <c r="B222" s="424"/>
      <c r="C222" s="123" t="s">
        <v>1121</v>
      </c>
      <c r="D222" s="171" t="s">
        <v>4</v>
      </c>
      <c r="E222" s="172">
        <v>50</v>
      </c>
      <c r="F222" s="832">
        <v>183</v>
      </c>
      <c r="G222" s="846">
        <f t="shared" si="16"/>
        <v>9150</v>
      </c>
      <c r="H222" s="840">
        <v>185</v>
      </c>
      <c r="I222" s="846">
        <f t="shared" si="17"/>
        <v>9250</v>
      </c>
      <c r="J222" s="832">
        <v>235</v>
      </c>
      <c r="K222" s="846">
        <f t="shared" si="18"/>
        <v>11750</v>
      </c>
      <c r="L222" s="834">
        <v>220</v>
      </c>
      <c r="M222" s="846">
        <f t="shared" si="19"/>
        <v>11000</v>
      </c>
    </row>
    <row r="223" spans="1:13" ht="15" customHeight="1" thickBot="1" x14ac:dyDescent="0.4">
      <c r="A223" s="464">
        <v>207</v>
      </c>
      <c r="B223" s="424"/>
      <c r="C223" s="123" t="s">
        <v>1122</v>
      </c>
      <c r="D223" s="171" t="s">
        <v>4</v>
      </c>
      <c r="E223" s="172">
        <v>36</v>
      </c>
      <c r="F223" s="832">
        <v>186</v>
      </c>
      <c r="G223" s="846">
        <f t="shared" si="16"/>
        <v>6696</v>
      </c>
      <c r="H223" s="840">
        <v>208</v>
      </c>
      <c r="I223" s="846">
        <f t="shared" si="17"/>
        <v>7488</v>
      </c>
      <c r="J223" s="832">
        <v>290</v>
      </c>
      <c r="K223" s="846">
        <f t="shared" si="18"/>
        <v>10440</v>
      </c>
      <c r="L223" s="834">
        <v>245</v>
      </c>
      <c r="M223" s="846">
        <f t="shared" si="19"/>
        <v>8820</v>
      </c>
    </row>
    <row r="224" spans="1:13" ht="15" customHeight="1" thickBot="1" x14ac:dyDescent="0.4">
      <c r="A224" s="464">
        <v>208</v>
      </c>
      <c r="B224" s="424"/>
      <c r="C224" s="123" t="s">
        <v>1123</v>
      </c>
      <c r="D224" s="171" t="s">
        <v>4</v>
      </c>
      <c r="E224" s="172">
        <v>626</v>
      </c>
      <c r="F224" s="832">
        <v>158</v>
      </c>
      <c r="G224" s="846">
        <f t="shared" si="16"/>
        <v>98908</v>
      </c>
      <c r="H224" s="840">
        <v>170</v>
      </c>
      <c r="I224" s="846">
        <f t="shared" si="17"/>
        <v>106420</v>
      </c>
      <c r="J224" s="832">
        <v>220</v>
      </c>
      <c r="K224" s="846">
        <f t="shared" si="18"/>
        <v>137720</v>
      </c>
      <c r="L224" s="834">
        <v>188</v>
      </c>
      <c r="M224" s="846">
        <f t="shared" si="19"/>
        <v>117688</v>
      </c>
    </row>
    <row r="225" spans="1:13" ht="15" customHeight="1" thickBot="1" x14ac:dyDescent="0.4">
      <c r="A225" s="464">
        <v>209</v>
      </c>
      <c r="B225" s="424"/>
      <c r="C225" s="123" t="s">
        <v>1124</v>
      </c>
      <c r="D225" s="171" t="s">
        <v>4</v>
      </c>
      <c r="E225" s="172">
        <v>939</v>
      </c>
      <c r="F225" s="832">
        <v>80</v>
      </c>
      <c r="G225" s="846">
        <f t="shared" si="16"/>
        <v>75120</v>
      </c>
      <c r="H225" s="840">
        <v>63</v>
      </c>
      <c r="I225" s="846">
        <f t="shared" si="17"/>
        <v>59157</v>
      </c>
      <c r="J225" s="832">
        <v>92</v>
      </c>
      <c r="K225" s="846">
        <f t="shared" si="18"/>
        <v>86388</v>
      </c>
      <c r="L225" s="834">
        <v>45</v>
      </c>
      <c r="M225" s="846">
        <f t="shared" si="19"/>
        <v>42255</v>
      </c>
    </row>
    <row r="226" spans="1:13" ht="15" customHeight="1" thickBot="1" x14ac:dyDescent="0.4">
      <c r="A226" s="464">
        <v>210</v>
      </c>
      <c r="B226" s="424"/>
      <c r="C226" s="123" t="s">
        <v>1125</v>
      </c>
      <c r="D226" s="171" t="s">
        <v>9</v>
      </c>
      <c r="E226" s="172">
        <v>564</v>
      </c>
      <c r="F226" s="832">
        <v>2</v>
      </c>
      <c r="G226" s="846">
        <f t="shared" si="16"/>
        <v>1128</v>
      </c>
      <c r="H226" s="840">
        <v>3.5</v>
      </c>
      <c r="I226" s="846">
        <f t="shared" si="17"/>
        <v>1974</v>
      </c>
      <c r="J226" s="832">
        <v>2.25</v>
      </c>
      <c r="K226" s="846">
        <f t="shared" si="18"/>
        <v>1269</v>
      </c>
      <c r="L226" s="834">
        <v>2</v>
      </c>
      <c r="M226" s="846">
        <f t="shared" si="19"/>
        <v>1128</v>
      </c>
    </row>
    <row r="227" spans="1:13" ht="15" customHeight="1" thickBot="1" x14ac:dyDescent="0.4">
      <c r="A227" s="464">
        <v>211</v>
      </c>
      <c r="B227" s="424"/>
      <c r="C227" s="123" t="s">
        <v>1126</v>
      </c>
      <c r="D227" s="171" t="s">
        <v>4</v>
      </c>
      <c r="E227" s="172">
        <v>274</v>
      </c>
      <c r="F227" s="832">
        <v>183</v>
      </c>
      <c r="G227" s="846">
        <f t="shared" si="16"/>
        <v>50142</v>
      </c>
      <c r="H227" s="840">
        <v>185</v>
      </c>
      <c r="I227" s="846">
        <f t="shared" si="17"/>
        <v>50690</v>
      </c>
      <c r="J227" s="832">
        <v>235</v>
      </c>
      <c r="K227" s="846">
        <f t="shared" si="18"/>
        <v>64390</v>
      </c>
      <c r="L227" s="834">
        <v>220</v>
      </c>
      <c r="M227" s="846">
        <f t="shared" si="19"/>
        <v>60280</v>
      </c>
    </row>
    <row r="228" spans="1:13" ht="15" customHeight="1" thickBot="1" x14ac:dyDescent="0.4">
      <c r="A228" s="464">
        <v>212</v>
      </c>
      <c r="B228" s="424"/>
      <c r="C228" s="123" t="s">
        <v>1127</v>
      </c>
      <c r="D228" s="171" t="s">
        <v>4</v>
      </c>
      <c r="E228" s="172">
        <v>196</v>
      </c>
      <c r="F228" s="832">
        <v>186</v>
      </c>
      <c r="G228" s="846">
        <f t="shared" si="16"/>
        <v>36456</v>
      </c>
      <c r="H228" s="840">
        <v>208</v>
      </c>
      <c r="I228" s="846">
        <f t="shared" si="17"/>
        <v>40768</v>
      </c>
      <c r="J228" s="832">
        <v>290</v>
      </c>
      <c r="K228" s="846">
        <f t="shared" si="18"/>
        <v>56840</v>
      </c>
      <c r="L228" s="834">
        <v>245</v>
      </c>
      <c r="M228" s="846">
        <f t="shared" si="19"/>
        <v>48020</v>
      </c>
    </row>
    <row r="229" spans="1:13" ht="15" customHeight="1" thickBot="1" x14ac:dyDescent="0.4">
      <c r="A229" s="464">
        <v>213</v>
      </c>
      <c r="B229" s="424"/>
      <c r="C229" s="471" t="s">
        <v>1128</v>
      </c>
      <c r="D229" s="474"/>
      <c r="E229" s="475"/>
      <c r="F229" s="843"/>
      <c r="G229" s="842">
        <f>SUM(G219:G228)</f>
        <v>310164</v>
      </c>
      <c r="H229" s="845"/>
      <c r="I229" s="842">
        <f>SUM(I219:I228)</f>
        <v>306560</v>
      </c>
      <c r="J229" s="842"/>
      <c r="K229" s="842">
        <f>SUM(K219:K228)</f>
        <v>410420</v>
      </c>
      <c r="L229" s="847"/>
      <c r="M229" s="842">
        <f>SUM(M219:M228)</f>
        <v>318804</v>
      </c>
    </row>
    <row r="230" spans="1:13" ht="15" customHeight="1" thickBot="1" x14ac:dyDescent="0.4">
      <c r="A230" s="464">
        <v>214</v>
      </c>
      <c r="B230" s="424"/>
      <c r="C230" s="123"/>
      <c r="D230" s="171"/>
      <c r="E230" s="172"/>
      <c r="F230" s="843"/>
      <c r="G230" s="842"/>
      <c r="H230" s="845"/>
      <c r="I230" s="842"/>
      <c r="J230" s="843"/>
      <c r="K230" s="842"/>
      <c r="L230" s="847"/>
      <c r="M230" s="842"/>
    </row>
    <row r="231" spans="1:13" ht="15" customHeight="1" thickBot="1" x14ac:dyDescent="0.4">
      <c r="A231" s="464">
        <v>215</v>
      </c>
      <c r="B231" s="424"/>
      <c r="C231" s="476" t="s">
        <v>1129</v>
      </c>
      <c r="D231" s="477"/>
      <c r="E231" s="478"/>
      <c r="F231" s="843"/>
      <c r="G231" s="842">
        <f>G217-G229</f>
        <v>140842</v>
      </c>
      <c r="H231" s="845"/>
      <c r="I231" s="842">
        <f>I217-I229</f>
        <v>292</v>
      </c>
      <c r="J231" s="842"/>
      <c r="K231" s="842">
        <f>K217-K229</f>
        <v>38100</v>
      </c>
      <c r="L231" s="847"/>
      <c r="M231" s="842">
        <f>M217-M229</f>
        <v>114801</v>
      </c>
    </row>
    <row r="232" spans="1:13" ht="15" customHeight="1" thickBot="1" x14ac:dyDescent="0.4">
      <c r="A232" s="464">
        <v>216</v>
      </c>
      <c r="B232" s="424"/>
      <c r="C232" s="479"/>
      <c r="D232" s="477"/>
      <c r="E232" s="478"/>
      <c r="F232" s="832"/>
      <c r="G232" s="846"/>
      <c r="H232" s="840"/>
      <c r="I232" s="846"/>
      <c r="J232" s="832"/>
      <c r="K232" s="846"/>
      <c r="L232" s="834"/>
      <c r="M232" s="846"/>
    </row>
    <row r="233" spans="1:13" ht="15" customHeight="1" thickBot="1" x14ac:dyDescent="0.4">
      <c r="A233" s="464">
        <v>217</v>
      </c>
      <c r="B233" s="424"/>
      <c r="C233" s="480" t="s">
        <v>1130</v>
      </c>
      <c r="D233" s="477"/>
      <c r="E233" s="478"/>
      <c r="F233" s="832"/>
      <c r="G233" s="846"/>
      <c r="H233" s="840"/>
      <c r="I233" s="846"/>
      <c r="J233" s="832"/>
      <c r="K233" s="846"/>
      <c r="L233" s="834"/>
      <c r="M233" s="846"/>
    </row>
    <row r="234" spans="1:13" ht="15" customHeight="1" thickBot="1" x14ac:dyDescent="0.4">
      <c r="A234" s="464">
        <v>218</v>
      </c>
      <c r="B234" s="424"/>
      <c r="C234" s="480" t="s">
        <v>1131</v>
      </c>
      <c r="D234" s="477"/>
      <c r="E234" s="478"/>
      <c r="F234" s="832"/>
      <c r="G234" s="846"/>
      <c r="H234" s="840"/>
      <c r="I234" s="846"/>
      <c r="J234" s="832"/>
      <c r="K234" s="846"/>
      <c r="L234" s="834"/>
      <c r="M234" s="846"/>
    </row>
    <row r="235" spans="1:13" ht="15" customHeight="1" thickBot="1" x14ac:dyDescent="0.4">
      <c r="A235" s="464">
        <v>219</v>
      </c>
      <c r="B235" s="424"/>
      <c r="C235" s="479" t="s">
        <v>955</v>
      </c>
      <c r="D235" s="477" t="s">
        <v>8</v>
      </c>
      <c r="E235" s="481">
        <v>1897</v>
      </c>
      <c r="F235" s="832">
        <v>5</v>
      </c>
      <c r="G235" s="846">
        <f>F235*E235</f>
        <v>9485</v>
      </c>
      <c r="H235" s="840">
        <v>5.25</v>
      </c>
      <c r="I235" s="846">
        <f>H235*E235</f>
        <v>9959.25</v>
      </c>
      <c r="J235" s="832">
        <v>3.5</v>
      </c>
      <c r="K235" s="846">
        <f>J235*E235</f>
        <v>6639.5</v>
      </c>
      <c r="L235" s="834">
        <v>5</v>
      </c>
      <c r="M235" s="846">
        <f>L235*E235</f>
        <v>9485</v>
      </c>
    </row>
    <row r="236" spans="1:13" ht="15" customHeight="1" thickBot="1" x14ac:dyDescent="0.4">
      <c r="A236" s="464">
        <v>220</v>
      </c>
      <c r="B236" s="424"/>
      <c r="C236" s="479" t="s">
        <v>107</v>
      </c>
      <c r="D236" s="477" t="s">
        <v>8</v>
      </c>
      <c r="E236" s="481">
        <v>1897</v>
      </c>
      <c r="F236" s="832">
        <v>1.25</v>
      </c>
      <c r="G236" s="846">
        <f t="shared" ref="G236:G248" si="20">F236*E236</f>
        <v>2371.25</v>
      </c>
      <c r="H236" s="840">
        <v>1</v>
      </c>
      <c r="I236" s="846">
        <f t="shared" ref="I236:I242" si="21">H236*E236</f>
        <v>1897</v>
      </c>
      <c r="J236" s="832">
        <v>1.25</v>
      </c>
      <c r="K236" s="846">
        <f t="shared" ref="K236:K242" si="22">J236*E236</f>
        <v>2371.25</v>
      </c>
      <c r="L236" s="834">
        <v>1</v>
      </c>
      <c r="M236" s="846">
        <f t="shared" ref="M236:M242" si="23">L236*E236</f>
        <v>1897</v>
      </c>
    </row>
    <row r="237" spans="1:13" ht="15" customHeight="1" thickBot="1" x14ac:dyDescent="0.4">
      <c r="A237" s="464">
        <v>221</v>
      </c>
      <c r="B237" s="424"/>
      <c r="C237" s="479" t="s">
        <v>108</v>
      </c>
      <c r="D237" s="477" t="s">
        <v>8</v>
      </c>
      <c r="E237" s="481">
        <v>1897</v>
      </c>
      <c r="F237" s="832">
        <v>0.3</v>
      </c>
      <c r="G237" s="846">
        <f t="shared" si="20"/>
        <v>569.1</v>
      </c>
      <c r="H237" s="840">
        <v>0.25</v>
      </c>
      <c r="I237" s="846">
        <f t="shared" si="21"/>
        <v>474.25</v>
      </c>
      <c r="J237" s="832">
        <v>2</v>
      </c>
      <c r="K237" s="846">
        <f t="shared" si="22"/>
        <v>3794</v>
      </c>
      <c r="L237" s="834">
        <v>100</v>
      </c>
      <c r="M237" s="846">
        <f t="shared" si="23"/>
        <v>189700</v>
      </c>
    </row>
    <row r="238" spans="1:13" ht="15" customHeight="1" thickBot="1" x14ac:dyDescent="0.4">
      <c r="A238" s="464">
        <v>222</v>
      </c>
      <c r="B238" s="424"/>
      <c r="C238" s="479" t="s">
        <v>1132</v>
      </c>
      <c r="D238" s="477" t="s">
        <v>4</v>
      </c>
      <c r="E238" s="478">
        <v>334</v>
      </c>
      <c r="F238" s="832">
        <v>60</v>
      </c>
      <c r="G238" s="846">
        <f t="shared" si="20"/>
        <v>20040</v>
      </c>
      <c r="H238" s="840">
        <v>63</v>
      </c>
      <c r="I238" s="846">
        <f t="shared" si="21"/>
        <v>21042</v>
      </c>
      <c r="J238" s="832">
        <v>92</v>
      </c>
      <c r="K238" s="846">
        <f t="shared" si="22"/>
        <v>30728</v>
      </c>
      <c r="L238" s="834">
        <v>45</v>
      </c>
      <c r="M238" s="846">
        <f t="shared" si="23"/>
        <v>15030</v>
      </c>
    </row>
    <row r="239" spans="1:13" ht="15" customHeight="1" thickBot="1" x14ac:dyDescent="0.4">
      <c r="A239" s="464">
        <v>223</v>
      </c>
      <c r="B239" s="424"/>
      <c r="C239" s="479" t="s">
        <v>1133</v>
      </c>
      <c r="D239" s="477" t="s">
        <v>4</v>
      </c>
      <c r="E239" s="478">
        <v>223</v>
      </c>
      <c r="F239" s="832">
        <v>158</v>
      </c>
      <c r="G239" s="846">
        <f t="shared" si="20"/>
        <v>35234</v>
      </c>
      <c r="H239" s="840">
        <v>149</v>
      </c>
      <c r="I239" s="846">
        <f t="shared" si="21"/>
        <v>33227</v>
      </c>
      <c r="J239" s="832">
        <v>195</v>
      </c>
      <c r="K239" s="846">
        <f t="shared" si="22"/>
        <v>43485</v>
      </c>
      <c r="L239" s="834">
        <v>173</v>
      </c>
      <c r="M239" s="846">
        <f t="shared" si="23"/>
        <v>38579</v>
      </c>
    </row>
    <row r="240" spans="1:13" ht="15" customHeight="1" thickBot="1" x14ac:dyDescent="0.4">
      <c r="A240" s="464">
        <v>224</v>
      </c>
      <c r="B240" s="424"/>
      <c r="C240" s="479" t="s">
        <v>1134</v>
      </c>
      <c r="D240" s="477" t="s">
        <v>9</v>
      </c>
      <c r="E240" s="478">
        <v>190</v>
      </c>
      <c r="F240" s="832">
        <v>2</v>
      </c>
      <c r="G240" s="846">
        <f t="shared" si="20"/>
        <v>380</v>
      </c>
      <c r="H240" s="840">
        <v>3.5</v>
      </c>
      <c r="I240" s="846">
        <f t="shared" si="21"/>
        <v>665</v>
      </c>
      <c r="J240" s="832">
        <v>2.2000000000000002</v>
      </c>
      <c r="K240" s="846">
        <f t="shared" si="22"/>
        <v>418.00000000000006</v>
      </c>
      <c r="L240" s="834">
        <v>2</v>
      </c>
      <c r="M240" s="846">
        <f t="shared" si="23"/>
        <v>380</v>
      </c>
    </row>
    <row r="241" spans="1:13" ht="15" customHeight="1" thickBot="1" x14ac:dyDescent="0.4">
      <c r="A241" s="464">
        <v>225</v>
      </c>
      <c r="B241" s="424"/>
      <c r="C241" s="479" t="s">
        <v>1135</v>
      </c>
      <c r="D241" s="477" t="s">
        <v>4</v>
      </c>
      <c r="E241" s="478">
        <v>93</v>
      </c>
      <c r="F241" s="832">
        <v>183</v>
      </c>
      <c r="G241" s="846">
        <f t="shared" si="20"/>
        <v>17019</v>
      </c>
      <c r="H241" s="840">
        <v>189</v>
      </c>
      <c r="I241" s="846">
        <f t="shared" si="21"/>
        <v>17577</v>
      </c>
      <c r="J241" s="832">
        <v>200</v>
      </c>
      <c r="K241" s="846">
        <f t="shared" si="22"/>
        <v>18600</v>
      </c>
      <c r="L241" s="834">
        <v>209</v>
      </c>
      <c r="M241" s="846">
        <f t="shared" si="23"/>
        <v>19437</v>
      </c>
    </row>
    <row r="242" spans="1:13" ht="15" customHeight="1" thickBot="1" x14ac:dyDescent="0.4">
      <c r="A242" s="464">
        <v>226</v>
      </c>
      <c r="B242" s="424"/>
      <c r="C242" s="479" t="s">
        <v>1136</v>
      </c>
      <c r="D242" s="477" t="s">
        <v>4</v>
      </c>
      <c r="E242" s="478">
        <v>66</v>
      </c>
      <c r="F242" s="832">
        <v>186</v>
      </c>
      <c r="G242" s="846">
        <f t="shared" si="20"/>
        <v>12276</v>
      </c>
      <c r="H242" s="840">
        <v>189</v>
      </c>
      <c r="I242" s="846">
        <f t="shared" si="21"/>
        <v>12474</v>
      </c>
      <c r="J242" s="832">
        <v>210</v>
      </c>
      <c r="K242" s="846">
        <f t="shared" si="22"/>
        <v>13860</v>
      </c>
      <c r="L242" s="834">
        <v>214</v>
      </c>
      <c r="M242" s="846">
        <f t="shared" si="23"/>
        <v>14124</v>
      </c>
    </row>
    <row r="243" spans="1:13" ht="15" customHeight="1" thickBot="1" x14ac:dyDescent="0.4">
      <c r="A243" s="420">
        <v>227</v>
      </c>
      <c r="B243" s="482"/>
      <c r="C243" s="471" t="s">
        <v>1116</v>
      </c>
      <c r="D243" s="483"/>
      <c r="E243" s="484"/>
      <c r="F243" s="843"/>
      <c r="G243" s="842">
        <f>SUM(G235:G242)</f>
        <v>97374.35</v>
      </c>
      <c r="H243" s="845"/>
      <c r="I243" s="842">
        <f>SUM(I235:I242)</f>
        <v>97315.5</v>
      </c>
      <c r="J243" s="842"/>
      <c r="K243" s="842">
        <f>SUM(K235:K242)</f>
        <v>119895.75</v>
      </c>
      <c r="L243" s="847"/>
      <c r="M243" s="842">
        <f>SUM(M235:M242)</f>
        <v>288632</v>
      </c>
    </row>
    <row r="244" spans="1:13" ht="15" customHeight="1" thickBot="1" x14ac:dyDescent="0.4">
      <c r="A244" s="464">
        <v>228</v>
      </c>
      <c r="B244" s="424"/>
      <c r="C244" s="480" t="s">
        <v>1117</v>
      </c>
      <c r="D244" s="477"/>
      <c r="E244" s="478"/>
      <c r="F244" s="832"/>
      <c r="G244" s="846"/>
      <c r="H244" s="840"/>
      <c r="I244" s="846"/>
      <c r="J244" s="832"/>
      <c r="K244" s="846"/>
      <c r="L244" s="834"/>
      <c r="M244" s="846"/>
    </row>
    <row r="245" spans="1:13" ht="15" customHeight="1" thickBot="1" x14ac:dyDescent="0.4">
      <c r="A245" s="464">
        <v>229</v>
      </c>
      <c r="B245" s="424"/>
      <c r="C245" s="479" t="s">
        <v>1137</v>
      </c>
      <c r="D245" s="477" t="s">
        <v>8</v>
      </c>
      <c r="E245" s="481">
        <v>1897</v>
      </c>
      <c r="F245" s="832">
        <v>2.35</v>
      </c>
      <c r="G245" s="846">
        <f t="shared" si="20"/>
        <v>4457.95</v>
      </c>
      <c r="H245" s="840">
        <v>3</v>
      </c>
      <c r="I245" s="846">
        <f>H245*E245</f>
        <v>5691</v>
      </c>
      <c r="J245" s="832">
        <v>7.5</v>
      </c>
      <c r="K245" s="846">
        <f>J245*E245</f>
        <v>14227.5</v>
      </c>
      <c r="L245" s="834">
        <v>5.25</v>
      </c>
      <c r="M245" s="846">
        <f>L245*E245</f>
        <v>9959.25</v>
      </c>
    </row>
    <row r="246" spans="1:13" ht="15" customHeight="1" thickBot="1" x14ac:dyDescent="0.4">
      <c r="A246" s="464">
        <v>230</v>
      </c>
      <c r="B246" s="424"/>
      <c r="C246" s="479" t="s">
        <v>1138</v>
      </c>
      <c r="D246" s="477" t="s">
        <v>3</v>
      </c>
      <c r="E246" s="478">
        <v>2225</v>
      </c>
      <c r="F246" s="832">
        <v>1</v>
      </c>
      <c r="G246" s="846">
        <f t="shared" si="20"/>
        <v>2225</v>
      </c>
      <c r="H246" s="840">
        <v>1.25</v>
      </c>
      <c r="I246" s="846">
        <f>H246*E246</f>
        <v>2781.25</v>
      </c>
      <c r="J246" s="832">
        <v>3</v>
      </c>
      <c r="K246" s="846">
        <f>J246*E246</f>
        <v>6675</v>
      </c>
      <c r="L246" s="834">
        <v>1</v>
      </c>
      <c r="M246" s="846">
        <f>L246*E246</f>
        <v>2225</v>
      </c>
    </row>
    <row r="247" spans="1:13" ht="15" customHeight="1" thickBot="1" x14ac:dyDescent="0.4">
      <c r="A247" s="464">
        <v>231</v>
      </c>
      <c r="B247" s="424"/>
      <c r="C247" s="479" t="s">
        <v>39</v>
      </c>
      <c r="D247" s="477" t="s">
        <v>9</v>
      </c>
      <c r="E247" s="478">
        <v>95</v>
      </c>
      <c r="F247" s="832">
        <v>2</v>
      </c>
      <c r="G247" s="846">
        <f t="shared" si="20"/>
        <v>190</v>
      </c>
      <c r="H247" s="840">
        <v>3.5</v>
      </c>
      <c r="I247" s="846">
        <f>H247*E247</f>
        <v>332.5</v>
      </c>
      <c r="J247" s="832">
        <v>2.25</v>
      </c>
      <c r="K247" s="846">
        <f>J247*E247</f>
        <v>213.75</v>
      </c>
      <c r="L247" s="834">
        <v>2</v>
      </c>
      <c r="M247" s="846">
        <f>L247*E247</f>
        <v>190</v>
      </c>
    </row>
    <row r="248" spans="1:13" ht="15" customHeight="1" thickBot="1" x14ac:dyDescent="0.4">
      <c r="A248" s="464">
        <v>232</v>
      </c>
      <c r="B248" s="424"/>
      <c r="C248" s="479" t="s">
        <v>1139</v>
      </c>
      <c r="D248" s="477" t="s">
        <v>4</v>
      </c>
      <c r="E248" s="478">
        <v>79</v>
      </c>
      <c r="F248" s="832">
        <v>186</v>
      </c>
      <c r="G248" s="846">
        <f t="shared" si="20"/>
        <v>14694</v>
      </c>
      <c r="H248" s="840">
        <v>189</v>
      </c>
      <c r="I248" s="846">
        <f>H248*E248</f>
        <v>14931</v>
      </c>
      <c r="J248" s="832">
        <v>210</v>
      </c>
      <c r="K248" s="846">
        <f>J248*E248</f>
        <v>16590</v>
      </c>
      <c r="L248" s="834">
        <v>195</v>
      </c>
      <c r="M248" s="846">
        <f>L248*E248</f>
        <v>15405</v>
      </c>
    </row>
    <row r="249" spans="1:13" ht="15" customHeight="1" thickBot="1" x14ac:dyDescent="0.4">
      <c r="A249" s="420"/>
      <c r="B249" s="482"/>
      <c r="C249" s="471" t="s">
        <v>1128</v>
      </c>
      <c r="D249" s="483"/>
      <c r="E249" s="484"/>
      <c r="F249" s="843"/>
      <c r="G249" s="842">
        <f>SUM(G245:G248)</f>
        <v>21566.95</v>
      </c>
      <c r="H249" s="845"/>
      <c r="I249" s="842">
        <f>SUM(I245:I248)</f>
        <v>23735.75</v>
      </c>
      <c r="J249" s="842"/>
      <c r="K249" s="842">
        <f>SUM(K245:K248)</f>
        <v>37706.25</v>
      </c>
      <c r="L249" s="847"/>
      <c r="M249" s="842">
        <f>SUM(M245:M248)</f>
        <v>27779.25</v>
      </c>
    </row>
    <row r="250" spans="1:13" ht="15" customHeight="1" thickBot="1" x14ac:dyDescent="0.4">
      <c r="A250" s="464"/>
      <c r="B250" s="424"/>
      <c r="C250" s="471"/>
      <c r="D250" s="477"/>
      <c r="E250" s="478"/>
      <c r="F250" s="832"/>
      <c r="G250" s="846"/>
      <c r="H250" s="840"/>
      <c r="I250" s="846"/>
      <c r="J250" s="832"/>
      <c r="K250" s="846"/>
      <c r="L250" s="834"/>
      <c r="M250" s="842"/>
    </row>
    <row r="251" spans="1:13" ht="15" customHeight="1" thickBot="1" x14ac:dyDescent="0.4">
      <c r="A251" s="420">
        <v>233</v>
      </c>
      <c r="B251" s="482"/>
      <c r="C251" s="476" t="s">
        <v>1140</v>
      </c>
      <c r="D251" s="483"/>
      <c r="E251" s="484"/>
      <c r="F251" s="843"/>
      <c r="G251" s="842">
        <f>G243-G249</f>
        <v>75807.400000000009</v>
      </c>
      <c r="H251" s="845"/>
      <c r="I251" s="842">
        <f>I243-I249</f>
        <v>73579.75</v>
      </c>
      <c r="J251" s="842"/>
      <c r="K251" s="842">
        <f>K243-K249</f>
        <v>82189.5</v>
      </c>
      <c r="L251" s="847"/>
      <c r="M251" s="842">
        <f>M243-M249</f>
        <v>260852.75</v>
      </c>
    </row>
    <row r="252" spans="1:13" ht="15" customHeight="1" thickBot="1" x14ac:dyDescent="0.4">
      <c r="A252" s="464">
        <v>234</v>
      </c>
      <c r="B252" s="424"/>
      <c r="C252" s="479"/>
      <c r="D252" s="477"/>
      <c r="E252" s="478"/>
      <c r="F252" s="832"/>
      <c r="G252" s="846"/>
      <c r="H252" s="840"/>
      <c r="I252" s="846"/>
      <c r="J252" s="832"/>
      <c r="K252" s="846"/>
      <c r="L252" s="834"/>
      <c r="M252" s="846"/>
    </row>
    <row r="253" spans="1:13" ht="15" customHeight="1" thickBot="1" x14ac:dyDescent="0.4">
      <c r="A253" s="464"/>
      <c r="B253" s="424"/>
      <c r="C253" s="485" t="s">
        <v>1105</v>
      </c>
      <c r="D253" s="171"/>
      <c r="E253" s="172"/>
      <c r="F253" s="832"/>
      <c r="G253" s="842">
        <f>SUM(G8:G208)</f>
        <v>3959584.8200000008</v>
      </c>
      <c r="H253" s="842"/>
      <c r="I253" s="842">
        <f>SUM(I8:I208)</f>
        <v>3995399.9</v>
      </c>
      <c r="J253" s="843"/>
      <c r="K253" s="842">
        <f>SUM(K8:K208)</f>
        <v>4974354.9000000004</v>
      </c>
      <c r="L253" s="834"/>
      <c r="M253" s="844">
        <f>SUM(M8:M208)</f>
        <v>6333996.25</v>
      </c>
    </row>
    <row r="254" spans="1:13" ht="15" customHeight="1" thickBot="1" x14ac:dyDescent="0.4">
      <c r="A254" s="464">
        <v>235</v>
      </c>
      <c r="B254" s="424"/>
      <c r="C254" s="476" t="s">
        <v>1141</v>
      </c>
      <c r="D254" s="477"/>
      <c r="E254" s="478"/>
      <c r="F254" s="832"/>
      <c r="G254" s="846">
        <f>G209+G231</f>
        <v>4100426.8200000008</v>
      </c>
      <c r="H254" s="840"/>
      <c r="I254" s="846">
        <f>I209+I231</f>
        <v>3995691.9</v>
      </c>
      <c r="J254" s="846"/>
      <c r="K254" s="846">
        <f>K209+K231</f>
        <v>5012454.9000000004</v>
      </c>
      <c r="L254" s="834"/>
      <c r="M254" s="846">
        <f>M209+M231</f>
        <v>6448797.25</v>
      </c>
    </row>
    <row r="255" spans="1:13" ht="15" customHeight="1" thickBot="1" x14ac:dyDescent="0.4">
      <c r="A255" s="464">
        <v>236</v>
      </c>
      <c r="B255" s="424"/>
      <c r="C255" s="476" t="s">
        <v>1142</v>
      </c>
      <c r="D255" s="477"/>
      <c r="E255" s="478"/>
      <c r="F255" s="832"/>
      <c r="G255" s="846">
        <f>G209+G251</f>
        <v>4035392.2200000007</v>
      </c>
      <c r="H255" s="840"/>
      <c r="I255" s="846">
        <f>I209+I251</f>
        <v>4068979.65</v>
      </c>
      <c r="J255" s="846"/>
      <c r="K255" s="846">
        <f>K209+K251</f>
        <v>5056544.4000000004</v>
      </c>
      <c r="L255" s="834"/>
      <c r="M255" s="846">
        <f>M209+M251</f>
        <v>6594849</v>
      </c>
    </row>
    <row r="256" spans="1:13" ht="15" customHeight="1" thickBot="1" x14ac:dyDescent="0.4">
      <c r="A256" s="420">
        <v>237</v>
      </c>
      <c r="B256" s="482"/>
      <c r="C256" s="476" t="s">
        <v>1143</v>
      </c>
      <c r="D256" s="483"/>
      <c r="E256" s="484"/>
      <c r="F256" s="843"/>
      <c r="G256" s="842">
        <f>G209+G231+G251</f>
        <v>4176234.2200000007</v>
      </c>
      <c r="H256" s="845"/>
      <c r="I256" s="842">
        <f>I209+I231+I251</f>
        <v>4069271.65</v>
      </c>
      <c r="J256" s="842"/>
      <c r="K256" s="842">
        <f>K209+K231+K251</f>
        <v>5094644.4000000004</v>
      </c>
      <c r="L256" s="847"/>
      <c r="M256" s="844">
        <f>M209+M231+M251</f>
        <v>6709650</v>
      </c>
    </row>
  </sheetData>
  <mergeCells count="4">
    <mergeCell ref="J5:K5"/>
    <mergeCell ref="L5:M5"/>
    <mergeCell ref="F5:G5"/>
    <mergeCell ref="H5:I5"/>
  </mergeCell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4:O184"/>
  <sheetViews>
    <sheetView workbookViewId="0">
      <selection activeCell="D9" sqref="D9"/>
    </sheetView>
  </sheetViews>
  <sheetFormatPr defaultRowHeight="14.5" x14ac:dyDescent="0.35"/>
  <cols>
    <col min="3" max="3" width="53.7265625" customWidth="1"/>
    <col min="4" max="4" width="9.7265625" customWidth="1"/>
    <col min="6" max="15" width="15.7265625" customWidth="1"/>
  </cols>
  <sheetData>
    <row r="4" spans="1:15" ht="15" thickBot="1" x14ac:dyDescent="0.4"/>
    <row r="5" spans="1:15" ht="25" thickBot="1" x14ac:dyDescent="0.4">
      <c r="A5" s="2079" t="s">
        <v>2266</v>
      </c>
      <c r="B5" s="2079"/>
      <c r="C5" s="2079"/>
      <c r="D5" s="2079"/>
      <c r="E5" s="2079"/>
      <c r="F5" s="2077" t="s">
        <v>1592</v>
      </c>
      <c r="G5" s="2078"/>
      <c r="H5" s="2077" t="s">
        <v>1593</v>
      </c>
      <c r="I5" s="2078"/>
      <c r="J5" s="2077" t="s">
        <v>1594</v>
      </c>
      <c r="K5" s="2078"/>
      <c r="L5" s="2077" t="s">
        <v>1595</v>
      </c>
      <c r="M5" s="2078"/>
      <c r="N5" s="2077" t="s">
        <v>1596</v>
      </c>
      <c r="O5" s="2078"/>
    </row>
    <row r="6" spans="1:15" ht="18.75" customHeight="1" x14ac:dyDescent="0.35">
      <c r="A6" s="1008" t="s">
        <v>93</v>
      </c>
      <c r="B6" s="1769" t="s">
        <v>2267</v>
      </c>
      <c r="C6" s="1769" t="s">
        <v>322</v>
      </c>
      <c r="D6" s="580" t="s">
        <v>1187</v>
      </c>
      <c r="E6" s="1769" t="s">
        <v>456</v>
      </c>
      <c r="F6" s="1020" t="s">
        <v>1188</v>
      </c>
      <c r="G6" s="1771" t="s">
        <v>480</v>
      </c>
      <c r="H6" s="1020" t="s">
        <v>1188</v>
      </c>
      <c r="I6" s="1771" t="s">
        <v>480</v>
      </c>
      <c r="J6" s="1020" t="s">
        <v>1188</v>
      </c>
      <c r="K6" s="1771" t="s">
        <v>480</v>
      </c>
      <c r="L6" s="1020" t="s">
        <v>1188</v>
      </c>
      <c r="M6" s="1771" t="s">
        <v>480</v>
      </c>
      <c r="N6" s="1020" t="s">
        <v>1188</v>
      </c>
      <c r="O6" s="1771" t="s">
        <v>480</v>
      </c>
    </row>
    <row r="7" spans="1:15" ht="15" thickBot="1" x14ac:dyDescent="0.4">
      <c r="A7" s="1009" t="s">
        <v>320</v>
      </c>
      <c r="B7" s="1770"/>
      <c r="C7" s="1770"/>
      <c r="D7" s="507" t="s">
        <v>459</v>
      </c>
      <c r="E7" s="1770"/>
      <c r="F7" s="1021" t="s">
        <v>1189</v>
      </c>
      <c r="G7" s="1772"/>
      <c r="H7" s="1021" t="s">
        <v>1189</v>
      </c>
      <c r="I7" s="1772"/>
      <c r="J7" s="1021" t="s">
        <v>1189</v>
      </c>
      <c r="K7" s="1772"/>
      <c r="L7" s="1021" t="s">
        <v>1189</v>
      </c>
      <c r="M7" s="1772"/>
      <c r="N7" s="1021" t="s">
        <v>1189</v>
      </c>
      <c r="O7" s="1772"/>
    </row>
    <row r="8" spans="1:15" ht="15" customHeight="1" thickBot="1" x14ac:dyDescent="0.4">
      <c r="A8" s="1010"/>
      <c r="B8" s="1022"/>
      <c r="C8" s="1023" t="s">
        <v>936</v>
      </c>
      <c r="D8" s="939"/>
      <c r="E8" s="939"/>
      <c r="F8" s="1024"/>
      <c r="G8" s="511"/>
      <c r="H8" s="1024"/>
      <c r="I8" s="511"/>
      <c r="J8" s="1024"/>
      <c r="K8" s="511"/>
      <c r="L8" s="1024"/>
      <c r="M8" s="511"/>
      <c r="N8" s="1024"/>
      <c r="O8" s="511"/>
    </row>
    <row r="9" spans="1:15" ht="15" customHeight="1" thickBot="1" x14ac:dyDescent="0.4">
      <c r="A9" s="1012">
        <v>1</v>
      </c>
      <c r="B9" s="1025">
        <v>201</v>
      </c>
      <c r="C9" s="1026" t="s">
        <v>937</v>
      </c>
      <c r="D9" s="510">
        <v>1</v>
      </c>
      <c r="E9" s="510" t="s">
        <v>100</v>
      </c>
      <c r="F9" s="511">
        <v>15400</v>
      </c>
      <c r="G9" s="511">
        <f>F9*D9</f>
        <v>15400</v>
      </c>
      <c r="H9" s="511">
        <v>30000</v>
      </c>
      <c r="I9" s="511">
        <f>H9*D9</f>
        <v>30000</v>
      </c>
      <c r="J9" s="511">
        <v>97000</v>
      </c>
      <c r="K9" s="511">
        <f>J9*D9</f>
        <v>97000</v>
      </c>
      <c r="L9" s="511">
        <v>67327</v>
      </c>
      <c r="M9" s="511">
        <f>L9*D9</f>
        <v>67327</v>
      </c>
      <c r="N9" s="511">
        <v>24000</v>
      </c>
      <c r="O9" s="511">
        <f>N9*D9</f>
        <v>24000</v>
      </c>
    </row>
    <row r="10" spans="1:15" ht="15" customHeight="1" thickBot="1" x14ac:dyDescent="0.4">
      <c r="A10" s="1012">
        <v>2</v>
      </c>
      <c r="B10" s="1025">
        <v>202</v>
      </c>
      <c r="C10" s="1026" t="s">
        <v>2268</v>
      </c>
      <c r="D10" s="510">
        <v>1</v>
      </c>
      <c r="E10" s="510" t="s">
        <v>100</v>
      </c>
      <c r="F10" s="511">
        <v>4400</v>
      </c>
      <c r="G10" s="511">
        <f t="shared" ref="G10:G36" si="0">F10*D10</f>
        <v>4400</v>
      </c>
      <c r="H10" s="511">
        <v>6000</v>
      </c>
      <c r="I10" s="511">
        <f t="shared" ref="I10:I73" si="1">H10*D10</f>
        <v>6000</v>
      </c>
      <c r="J10" s="511">
        <v>7500</v>
      </c>
      <c r="K10" s="511">
        <f t="shared" ref="K10:K73" si="2">J10*D10</f>
        <v>7500</v>
      </c>
      <c r="L10" s="511">
        <v>6877</v>
      </c>
      <c r="M10" s="511">
        <f t="shared" ref="M10:M73" si="3">L10*D10</f>
        <v>6877</v>
      </c>
      <c r="N10" s="511">
        <v>3500</v>
      </c>
      <c r="O10" s="511">
        <f t="shared" ref="O10:O73" si="4">N10*D10</f>
        <v>3500</v>
      </c>
    </row>
    <row r="11" spans="1:15" ht="15" customHeight="1" thickBot="1" x14ac:dyDescent="0.4">
      <c r="A11" s="1012">
        <v>3</v>
      </c>
      <c r="B11" s="510">
        <v>202</v>
      </c>
      <c r="C11" s="509" t="s">
        <v>2269</v>
      </c>
      <c r="D11" s="510">
        <v>1</v>
      </c>
      <c r="E11" s="510" t="s">
        <v>100</v>
      </c>
      <c r="F11" s="511">
        <v>4400</v>
      </c>
      <c r="G11" s="511">
        <f t="shared" si="0"/>
        <v>4400</v>
      </c>
      <c r="H11" s="511">
        <v>6000</v>
      </c>
      <c r="I11" s="511">
        <f t="shared" si="1"/>
        <v>6000</v>
      </c>
      <c r="J11" s="511">
        <v>7500</v>
      </c>
      <c r="K11" s="511">
        <f t="shared" si="2"/>
        <v>7500</v>
      </c>
      <c r="L11" s="511">
        <v>6123</v>
      </c>
      <c r="M11" s="511">
        <f t="shared" si="3"/>
        <v>6123</v>
      </c>
      <c r="N11" s="511">
        <v>3500</v>
      </c>
      <c r="O11" s="511">
        <f t="shared" si="4"/>
        <v>3500</v>
      </c>
    </row>
    <row r="12" spans="1:15" ht="15" customHeight="1" thickBot="1" x14ac:dyDescent="0.4">
      <c r="A12" s="1012">
        <v>4</v>
      </c>
      <c r="B12" s="510">
        <v>202</v>
      </c>
      <c r="C12" s="509" t="s">
        <v>2270</v>
      </c>
      <c r="D12" s="510">
        <v>1</v>
      </c>
      <c r="E12" s="510" t="s">
        <v>100</v>
      </c>
      <c r="F12" s="511">
        <v>2200</v>
      </c>
      <c r="G12" s="511">
        <f t="shared" si="0"/>
        <v>2200</v>
      </c>
      <c r="H12" s="511">
        <v>2500</v>
      </c>
      <c r="I12" s="511">
        <f t="shared" si="1"/>
        <v>2500</v>
      </c>
      <c r="J12" s="511">
        <v>10000</v>
      </c>
      <c r="K12" s="511">
        <f t="shared" si="2"/>
        <v>10000</v>
      </c>
      <c r="L12" s="511">
        <v>6988</v>
      </c>
      <c r="M12" s="511">
        <f t="shared" si="3"/>
        <v>6988</v>
      </c>
      <c r="N12" s="511">
        <v>2700</v>
      </c>
      <c r="O12" s="511">
        <f t="shared" si="4"/>
        <v>2700</v>
      </c>
    </row>
    <row r="13" spans="1:15" ht="15" customHeight="1" thickBot="1" x14ac:dyDescent="0.4">
      <c r="A13" s="1012">
        <v>5</v>
      </c>
      <c r="B13" s="1025">
        <v>202</v>
      </c>
      <c r="C13" s="1026" t="s">
        <v>2271</v>
      </c>
      <c r="D13" s="1025">
        <v>93</v>
      </c>
      <c r="E13" s="1025" t="s">
        <v>10</v>
      </c>
      <c r="F13" s="511">
        <v>63.8</v>
      </c>
      <c r="G13" s="511">
        <f t="shared" si="0"/>
        <v>5933.4</v>
      </c>
      <c r="H13" s="511">
        <v>125</v>
      </c>
      <c r="I13" s="511">
        <f t="shared" si="1"/>
        <v>11625</v>
      </c>
      <c r="J13" s="511">
        <v>100</v>
      </c>
      <c r="K13" s="511">
        <f t="shared" si="2"/>
        <v>9300</v>
      </c>
      <c r="L13" s="511">
        <v>208</v>
      </c>
      <c r="M13" s="511">
        <f t="shared" si="3"/>
        <v>19344</v>
      </c>
      <c r="N13" s="511">
        <v>97</v>
      </c>
      <c r="O13" s="511">
        <f t="shared" si="4"/>
        <v>9021</v>
      </c>
    </row>
    <row r="14" spans="1:15" ht="15" customHeight="1" thickBot="1" x14ac:dyDescent="0.4">
      <c r="A14" s="1012">
        <v>6</v>
      </c>
      <c r="B14" s="1025">
        <v>202</v>
      </c>
      <c r="C14" s="1026" t="s">
        <v>2272</v>
      </c>
      <c r="D14" s="1027">
        <v>1667</v>
      </c>
      <c r="E14" s="1025" t="s">
        <v>3</v>
      </c>
      <c r="F14" s="511">
        <v>12.1</v>
      </c>
      <c r="G14" s="511">
        <f t="shared" si="0"/>
        <v>20170.7</v>
      </c>
      <c r="H14" s="511">
        <v>6</v>
      </c>
      <c r="I14" s="511">
        <f t="shared" si="1"/>
        <v>10002</v>
      </c>
      <c r="J14" s="511">
        <v>5</v>
      </c>
      <c r="K14" s="511">
        <f t="shared" si="2"/>
        <v>8335</v>
      </c>
      <c r="L14" s="511">
        <v>7.2</v>
      </c>
      <c r="M14" s="511">
        <f t="shared" si="3"/>
        <v>12002.4</v>
      </c>
      <c r="N14" s="511">
        <v>11.5</v>
      </c>
      <c r="O14" s="511">
        <f t="shared" si="4"/>
        <v>19170.5</v>
      </c>
    </row>
    <row r="15" spans="1:15" ht="15" customHeight="1" thickBot="1" x14ac:dyDescent="0.4">
      <c r="A15" s="1012">
        <v>7</v>
      </c>
      <c r="B15" s="1025">
        <v>202</v>
      </c>
      <c r="C15" s="1026" t="s">
        <v>2273</v>
      </c>
      <c r="D15" s="1025">
        <v>10</v>
      </c>
      <c r="E15" s="1025" t="s">
        <v>10</v>
      </c>
      <c r="F15" s="511">
        <v>55</v>
      </c>
      <c r="G15" s="511">
        <f t="shared" si="0"/>
        <v>550</v>
      </c>
      <c r="H15" s="511">
        <v>175</v>
      </c>
      <c r="I15" s="511">
        <f t="shared" si="1"/>
        <v>1750</v>
      </c>
      <c r="J15" s="511">
        <v>50</v>
      </c>
      <c r="K15" s="511">
        <f t="shared" si="2"/>
        <v>500</v>
      </c>
      <c r="L15" s="511">
        <v>143</v>
      </c>
      <c r="M15" s="511">
        <f t="shared" si="3"/>
        <v>1430</v>
      </c>
      <c r="N15" s="511">
        <v>161</v>
      </c>
      <c r="O15" s="511">
        <f t="shared" si="4"/>
        <v>1610</v>
      </c>
    </row>
    <row r="16" spans="1:15" ht="15" customHeight="1" thickBot="1" x14ac:dyDescent="0.4">
      <c r="A16" s="1012">
        <v>8</v>
      </c>
      <c r="B16" s="1025">
        <v>202</v>
      </c>
      <c r="C16" s="1026" t="s">
        <v>2274</v>
      </c>
      <c r="D16" s="1027">
        <v>2151</v>
      </c>
      <c r="E16" s="1025" t="s">
        <v>3</v>
      </c>
      <c r="F16" s="511">
        <v>7.7</v>
      </c>
      <c r="G16" s="511">
        <f t="shared" si="0"/>
        <v>16562.7</v>
      </c>
      <c r="H16" s="511">
        <v>6</v>
      </c>
      <c r="I16" s="511">
        <f t="shared" si="1"/>
        <v>12906</v>
      </c>
      <c r="J16" s="511">
        <v>5</v>
      </c>
      <c r="K16" s="511">
        <f t="shared" si="2"/>
        <v>10755</v>
      </c>
      <c r="L16" s="511">
        <v>4.2</v>
      </c>
      <c r="M16" s="511">
        <f t="shared" si="3"/>
        <v>9034.2000000000007</v>
      </c>
      <c r="N16" s="511">
        <v>11.5</v>
      </c>
      <c r="O16" s="511">
        <f t="shared" si="4"/>
        <v>24736.5</v>
      </c>
    </row>
    <row r="17" spans="1:15" ht="15" customHeight="1" thickBot="1" x14ac:dyDescent="0.4">
      <c r="A17" s="1012">
        <v>9</v>
      </c>
      <c r="B17" s="510">
        <v>202</v>
      </c>
      <c r="C17" s="509" t="s">
        <v>945</v>
      </c>
      <c r="D17" s="510">
        <v>8</v>
      </c>
      <c r="E17" s="510" t="s">
        <v>10</v>
      </c>
      <c r="F17" s="511">
        <v>110</v>
      </c>
      <c r="G17" s="511">
        <f t="shared" si="0"/>
        <v>880</v>
      </c>
      <c r="H17" s="511">
        <v>200</v>
      </c>
      <c r="I17" s="511">
        <f t="shared" si="1"/>
        <v>1600</v>
      </c>
      <c r="J17" s="511">
        <v>50</v>
      </c>
      <c r="K17" s="511">
        <f t="shared" si="2"/>
        <v>400</v>
      </c>
      <c r="L17" s="511">
        <v>175</v>
      </c>
      <c r="M17" s="511">
        <f t="shared" si="3"/>
        <v>1400</v>
      </c>
      <c r="N17" s="511">
        <v>230</v>
      </c>
      <c r="O17" s="511">
        <f t="shared" si="4"/>
        <v>1840</v>
      </c>
    </row>
    <row r="18" spans="1:15" ht="15" customHeight="1" thickBot="1" x14ac:dyDescent="0.4">
      <c r="A18" s="1012">
        <v>10</v>
      </c>
      <c r="B18" s="510">
        <v>202</v>
      </c>
      <c r="C18" s="509" t="s">
        <v>2275</v>
      </c>
      <c r="D18" s="510">
        <v>7</v>
      </c>
      <c r="E18" s="510" t="s">
        <v>10</v>
      </c>
      <c r="F18" s="511">
        <v>110</v>
      </c>
      <c r="G18" s="511">
        <f t="shared" si="0"/>
        <v>770</v>
      </c>
      <c r="H18" s="511">
        <v>300</v>
      </c>
      <c r="I18" s="511">
        <f t="shared" si="1"/>
        <v>2100</v>
      </c>
      <c r="J18" s="511">
        <v>50</v>
      </c>
      <c r="K18" s="511">
        <f t="shared" si="2"/>
        <v>350</v>
      </c>
      <c r="L18" s="511">
        <v>244</v>
      </c>
      <c r="M18" s="511">
        <f t="shared" si="3"/>
        <v>1708</v>
      </c>
      <c r="N18" s="511">
        <v>161</v>
      </c>
      <c r="O18" s="511">
        <f t="shared" si="4"/>
        <v>1127</v>
      </c>
    </row>
    <row r="19" spans="1:15" ht="15" customHeight="1" thickBot="1" x14ac:dyDescent="0.4">
      <c r="A19" s="1012">
        <v>11</v>
      </c>
      <c r="B19" s="510">
        <v>202</v>
      </c>
      <c r="C19" s="509" t="s">
        <v>947</v>
      </c>
      <c r="D19" s="513">
        <v>4847</v>
      </c>
      <c r="E19" s="510" t="s">
        <v>3</v>
      </c>
      <c r="F19" s="511">
        <v>1.1000000000000001</v>
      </c>
      <c r="G19" s="511">
        <f t="shared" si="0"/>
        <v>5331.7000000000007</v>
      </c>
      <c r="H19" s="511">
        <v>2</v>
      </c>
      <c r="I19" s="511">
        <f t="shared" si="1"/>
        <v>9694</v>
      </c>
      <c r="J19" s="511">
        <v>1</v>
      </c>
      <c r="K19" s="511">
        <f t="shared" si="2"/>
        <v>4847</v>
      </c>
      <c r="L19" s="511">
        <v>1.9</v>
      </c>
      <c r="M19" s="511">
        <f t="shared" si="3"/>
        <v>9209.2999999999993</v>
      </c>
      <c r="N19" s="511">
        <v>2</v>
      </c>
      <c r="O19" s="511">
        <f t="shared" si="4"/>
        <v>9694</v>
      </c>
    </row>
    <row r="20" spans="1:15" ht="15" customHeight="1" thickBot="1" x14ac:dyDescent="0.4">
      <c r="A20" s="1012">
        <v>12</v>
      </c>
      <c r="B20" s="510">
        <v>202</v>
      </c>
      <c r="C20" s="509" t="s">
        <v>948</v>
      </c>
      <c r="D20" s="510">
        <v>10</v>
      </c>
      <c r="E20" s="510" t="s">
        <v>10</v>
      </c>
      <c r="F20" s="511">
        <v>190.3</v>
      </c>
      <c r="G20" s="511">
        <f t="shared" si="0"/>
        <v>1903</v>
      </c>
      <c r="H20" s="511">
        <v>115</v>
      </c>
      <c r="I20" s="511">
        <f t="shared" si="1"/>
        <v>1150</v>
      </c>
      <c r="J20" s="511">
        <v>50</v>
      </c>
      <c r="K20" s="511">
        <f t="shared" si="2"/>
        <v>500</v>
      </c>
      <c r="L20" s="511">
        <v>445</v>
      </c>
      <c r="M20" s="511">
        <f t="shared" si="3"/>
        <v>4450</v>
      </c>
      <c r="N20" s="511">
        <v>165</v>
      </c>
      <c r="O20" s="511">
        <f t="shared" si="4"/>
        <v>1650</v>
      </c>
    </row>
    <row r="21" spans="1:15" ht="15" customHeight="1" thickBot="1" x14ac:dyDescent="0.4">
      <c r="A21" s="1012">
        <v>13</v>
      </c>
      <c r="B21" s="510">
        <v>202</v>
      </c>
      <c r="C21" s="509" t="s">
        <v>949</v>
      </c>
      <c r="D21" s="510">
        <v>15</v>
      </c>
      <c r="E21" s="510" t="s">
        <v>10</v>
      </c>
      <c r="F21" s="511">
        <v>330</v>
      </c>
      <c r="G21" s="511">
        <f t="shared" si="0"/>
        <v>4950</v>
      </c>
      <c r="H21" s="511">
        <v>115</v>
      </c>
      <c r="I21" s="511">
        <f t="shared" si="1"/>
        <v>1725</v>
      </c>
      <c r="J21" s="511">
        <v>500</v>
      </c>
      <c r="K21" s="511">
        <f t="shared" si="2"/>
        <v>7500</v>
      </c>
      <c r="L21" s="511">
        <v>627</v>
      </c>
      <c r="M21" s="511">
        <f t="shared" si="3"/>
        <v>9405</v>
      </c>
      <c r="N21" s="511">
        <v>1500</v>
      </c>
      <c r="O21" s="511">
        <f t="shared" si="4"/>
        <v>22500</v>
      </c>
    </row>
    <row r="22" spans="1:15" ht="15" customHeight="1" thickBot="1" x14ac:dyDescent="0.4">
      <c r="A22" s="1012">
        <v>14</v>
      </c>
      <c r="B22" s="510">
        <v>202</v>
      </c>
      <c r="C22" s="509" t="s">
        <v>950</v>
      </c>
      <c r="D22" s="510">
        <v>3</v>
      </c>
      <c r="E22" s="510" t="s">
        <v>10</v>
      </c>
      <c r="F22" s="511">
        <v>220</v>
      </c>
      <c r="G22" s="511">
        <f t="shared" si="0"/>
        <v>660</v>
      </c>
      <c r="H22" s="511">
        <v>350</v>
      </c>
      <c r="I22" s="511">
        <f t="shared" si="1"/>
        <v>1050</v>
      </c>
      <c r="J22" s="511">
        <v>50</v>
      </c>
      <c r="K22" s="511">
        <f t="shared" si="2"/>
        <v>150</v>
      </c>
      <c r="L22" s="511">
        <v>220</v>
      </c>
      <c r="M22" s="511">
        <f t="shared" si="3"/>
        <v>660</v>
      </c>
      <c r="N22" s="511">
        <v>285</v>
      </c>
      <c r="O22" s="511">
        <f t="shared" si="4"/>
        <v>855</v>
      </c>
    </row>
    <row r="23" spans="1:15" ht="15" customHeight="1" thickBot="1" x14ac:dyDescent="0.4">
      <c r="A23" s="1012">
        <v>15</v>
      </c>
      <c r="B23" s="510">
        <v>202</v>
      </c>
      <c r="C23" s="509" t="s">
        <v>951</v>
      </c>
      <c r="D23" s="510">
        <v>551</v>
      </c>
      <c r="E23" s="510" t="s">
        <v>3</v>
      </c>
      <c r="F23" s="511">
        <v>11</v>
      </c>
      <c r="G23" s="511">
        <f t="shared" si="0"/>
        <v>6061</v>
      </c>
      <c r="H23" s="511">
        <v>6</v>
      </c>
      <c r="I23" s="511">
        <f t="shared" si="1"/>
        <v>3306</v>
      </c>
      <c r="J23" s="511">
        <v>5</v>
      </c>
      <c r="K23" s="511">
        <f t="shared" si="2"/>
        <v>2755</v>
      </c>
      <c r="L23" s="511">
        <v>4.5999999999999996</v>
      </c>
      <c r="M23" s="511">
        <f t="shared" si="3"/>
        <v>2534.6</v>
      </c>
      <c r="N23" s="511">
        <v>11</v>
      </c>
      <c r="O23" s="511">
        <f t="shared" si="4"/>
        <v>6061</v>
      </c>
    </row>
    <row r="24" spans="1:15" ht="15" customHeight="1" thickBot="1" x14ac:dyDescent="0.4">
      <c r="A24" s="1012">
        <v>16</v>
      </c>
      <c r="B24" s="510">
        <v>202</v>
      </c>
      <c r="C24" s="509" t="s">
        <v>2276</v>
      </c>
      <c r="D24" s="510">
        <v>333</v>
      </c>
      <c r="E24" s="510" t="s">
        <v>3</v>
      </c>
      <c r="F24" s="511">
        <v>7.7</v>
      </c>
      <c r="G24" s="511">
        <f t="shared" si="0"/>
        <v>2564.1</v>
      </c>
      <c r="H24" s="511">
        <v>10</v>
      </c>
      <c r="I24" s="511">
        <f t="shared" si="1"/>
        <v>3330</v>
      </c>
      <c r="J24" s="511">
        <v>2.5</v>
      </c>
      <c r="K24" s="511">
        <f t="shared" si="2"/>
        <v>832.5</v>
      </c>
      <c r="L24" s="511">
        <v>1.8</v>
      </c>
      <c r="M24" s="511">
        <f t="shared" si="3"/>
        <v>599.4</v>
      </c>
      <c r="N24" s="511">
        <v>11.5</v>
      </c>
      <c r="O24" s="511">
        <f t="shared" si="4"/>
        <v>3829.5</v>
      </c>
    </row>
    <row r="25" spans="1:15" ht="15" customHeight="1" thickBot="1" x14ac:dyDescent="0.4">
      <c r="A25" s="1012">
        <v>17</v>
      </c>
      <c r="B25" s="510">
        <v>202</v>
      </c>
      <c r="C25" s="1028" t="s">
        <v>2277</v>
      </c>
      <c r="D25" s="510">
        <v>18</v>
      </c>
      <c r="E25" s="510" t="s">
        <v>8</v>
      </c>
      <c r="F25" s="511">
        <v>11</v>
      </c>
      <c r="G25" s="511">
        <f t="shared" si="0"/>
        <v>198</v>
      </c>
      <c r="H25" s="511">
        <v>30</v>
      </c>
      <c r="I25" s="511">
        <f t="shared" si="1"/>
        <v>540</v>
      </c>
      <c r="J25" s="511">
        <v>10</v>
      </c>
      <c r="K25" s="511">
        <f t="shared" si="2"/>
        <v>180</v>
      </c>
      <c r="L25" s="511">
        <v>7.8</v>
      </c>
      <c r="M25" s="511">
        <f t="shared" si="3"/>
        <v>140.4</v>
      </c>
      <c r="N25" s="511">
        <v>48</v>
      </c>
      <c r="O25" s="511">
        <f t="shared" si="4"/>
        <v>864</v>
      </c>
    </row>
    <row r="26" spans="1:15" ht="15" customHeight="1" thickBot="1" x14ac:dyDescent="0.4">
      <c r="A26" s="1029">
        <v>18</v>
      </c>
      <c r="B26" s="1025">
        <v>202</v>
      </c>
      <c r="C26" s="1026" t="s">
        <v>2278</v>
      </c>
      <c r="D26" s="1027">
        <v>2576</v>
      </c>
      <c r="E26" s="1025" t="s">
        <v>8</v>
      </c>
      <c r="F26" s="1030">
        <v>1.1000000000000001</v>
      </c>
      <c r="G26" s="511">
        <f t="shared" si="0"/>
        <v>2833.6000000000004</v>
      </c>
      <c r="H26" s="1030">
        <v>6.5</v>
      </c>
      <c r="I26" s="511">
        <f t="shared" si="1"/>
        <v>16744</v>
      </c>
      <c r="J26" s="1030">
        <v>0.5</v>
      </c>
      <c r="K26" s="511">
        <f t="shared" si="2"/>
        <v>1288</v>
      </c>
      <c r="L26" s="1030">
        <v>2.2000000000000002</v>
      </c>
      <c r="M26" s="511">
        <f t="shared" si="3"/>
        <v>5667.2000000000007</v>
      </c>
      <c r="N26" s="1030">
        <v>8</v>
      </c>
      <c r="O26" s="511">
        <f t="shared" si="4"/>
        <v>20608</v>
      </c>
    </row>
    <row r="27" spans="1:15" ht="15" customHeight="1" thickBot="1" x14ac:dyDescent="0.4">
      <c r="A27" s="1029">
        <v>19</v>
      </c>
      <c r="B27" s="1025">
        <v>202</v>
      </c>
      <c r="C27" s="1026" t="s">
        <v>2279</v>
      </c>
      <c r="D27" s="1027">
        <v>5155</v>
      </c>
      <c r="E27" s="1025" t="s">
        <v>8</v>
      </c>
      <c r="F27" s="1030">
        <v>2.2000000000000002</v>
      </c>
      <c r="G27" s="511">
        <f t="shared" si="0"/>
        <v>11341.000000000002</v>
      </c>
      <c r="H27" s="1030">
        <v>3.75</v>
      </c>
      <c r="I27" s="511">
        <f t="shared" si="1"/>
        <v>19331.25</v>
      </c>
      <c r="J27" s="1030">
        <v>5</v>
      </c>
      <c r="K27" s="511">
        <f t="shared" si="2"/>
        <v>25775</v>
      </c>
      <c r="L27" s="1030">
        <v>4.2</v>
      </c>
      <c r="M27" s="511">
        <f t="shared" si="3"/>
        <v>21651</v>
      </c>
      <c r="N27" s="1030">
        <v>8.5</v>
      </c>
      <c r="O27" s="511">
        <f t="shared" si="4"/>
        <v>43817.5</v>
      </c>
    </row>
    <row r="28" spans="1:15" ht="30" customHeight="1" thickBot="1" x14ac:dyDescent="0.4">
      <c r="A28" s="1029">
        <v>20</v>
      </c>
      <c r="B28" s="1025">
        <v>202</v>
      </c>
      <c r="C28" s="1026" t="s">
        <v>956</v>
      </c>
      <c r="D28" s="1025">
        <v>1</v>
      </c>
      <c r="E28" s="1025" t="s">
        <v>100</v>
      </c>
      <c r="F28" s="1030">
        <v>2618</v>
      </c>
      <c r="G28" s="511">
        <f t="shared" si="0"/>
        <v>2618</v>
      </c>
      <c r="H28" s="1030">
        <v>3500</v>
      </c>
      <c r="I28" s="511">
        <f t="shared" si="1"/>
        <v>3500</v>
      </c>
      <c r="J28" s="1030">
        <v>4500</v>
      </c>
      <c r="K28" s="511">
        <f t="shared" si="2"/>
        <v>4500</v>
      </c>
      <c r="L28" s="1030">
        <v>6546</v>
      </c>
      <c r="M28" s="511">
        <f t="shared" si="3"/>
        <v>6546</v>
      </c>
      <c r="N28" s="1030">
        <v>9200</v>
      </c>
      <c r="O28" s="511">
        <f t="shared" si="4"/>
        <v>9200</v>
      </c>
    </row>
    <row r="29" spans="1:15" ht="15" customHeight="1" thickBot="1" x14ac:dyDescent="0.4">
      <c r="A29" s="1029">
        <v>21</v>
      </c>
      <c r="B29" s="1025">
        <v>203</v>
      </c>
      <c r="C29" s="1026" t="s">
        <v>230</v>
      </c>
      <c r="D29" s="1027">
        <v>11476</v>
      </c>
      <c r="E29" s="1025" t="s">
        <v>4</v>
      </c>
      <c r="F29" s="1030">
        <v>12.1</v>
      </c>
      <c r="G29" s="511">
        <f t="shared" si="0"/>
        <v>138859.6</v>
      </c>
      <c r="H29" s="1030">
        <v>18</v>
      </c>
      <c r="I29" s="511">
        <f t="shared" si="1"/>
        <v>206568</v>
      </c>
      <c r="J29" s="1030">
        <v>10</v>
      </c>
      <c r="K29" s="511">
        <f t="shared" si="2"/>
        <v>114760</v>
      </c>
      <c r="L29" s="1030">
        <v>16.25</v>
      </c>
      <c r="M29" s="511">
        <f t="shared" si="3"/>
        <v>186485</v>
      </c>
      <c r="N29" s="1030">
        <v>20</v>
      </c>
      <c r="O29" s="511">
        <f t="shared" si="4"/>
        <v>229520</v>
      </c>
    </row>
    <row r="30" spans="1:15" ht="15" customHeight="1" thickBot="1" x14ac:dyDescent="0.4">
      <c r="A30" s="1029">
        <v>22</v>
      </c>
      <c r="B30" s="1025">
        <v>203</v>
      </c>
      <c r="C30" s="1026" t="s">
        <v>15</v>
      </c>
      <c r="D30" s="1027">
        <v>6104</v>
      </c>
      <c r="E30" s="1025" t="s">
        <v>4</v>
      </c>
      <c r="F30" s="1030">
        <v>7.7</v>
      </c>
      <c r="G30" s="511">
        <f t="shared" si="0"/>
        <v>47000.800000000003</v>
      </c>
      <c r="H30" s="1030">
        <v>4</v>
      </c>
      <c r="I30" s="511">
        <f t="shared" si="1"/>
        <v>24416</v>
      </c>
      <c r="J30" s="1030">
        <v>10</v>
      </c>
      <c r="K30" s="511">
        <f t="shared" si="2"/>
        <v>61040</v>
      </c>
      <c r="L30" s="1030">
        <v>12.2</v>
      </c>
      <c r="M30" s="511">
        <f t="shared" si="3"/>
        <v>74468.800000000003</v>
      </c>
      <c r="N30" s="1030">
        <v>5</v>
      </c>
      <c r="O30" s="511">
        <f t="shared" si="4"/>
        <v>30520</v>
      </c>
    </row>
    <row r="31" spans="1:15" ht="15" customHeight="1" thickBot="1" x14ac:dyDescent="0.4">
      <c r="A31" s="1029">
        <v>23</v>
      </c>
      <c r="B31" s="1025">
        <v>204</v>
      </c>
      <c r="C31" s="1026" t="s">
        <v>107</v>
      </c>
      <c r="D31" s="1027">
        <v>14270</v>
      </c>
      <c r="E31" s="1025" t="s">
        <v>8</v>
      </c>
      <c r="F31" s="1030">
        <v>1.1000000000000001</v>
      </c>
      <c r="G31" s="511">
        <f t="shared" si="0"/>
        <v>15697.000000000002</v>
      </c>
      <c r="H31" s="1030">
        <v>1.1499999999999999</v>
      </c>
      <c r="I31" s="511">
        <f t="shared" si="1"/>
        <v>16410.5</v>
      </c>
      <c r="J31" s="1030">
        <v>1</v>
      </c>
      <c r="K31" s="511">
        <f t="shared" si="2"/>
        <v>14270</v>
      </c>
      <c r="L31" s="1030">
        <v>2.4</v>
      </c>
      <c r="M31" s="511">
        <f t="shared" si="3"/>
        <v>34248</v>
      </c>
      <c r="N31" s="1030">
        <v>1.5</v>
      </c>
      <c r="O31" s="511">
        <f t="shared" si="4"/>
        <v>21405</v>
      </c>
    </row>
    <row r="32" spans="1:15" ht="15" customHeight="1" thickBot="1" x14ac:dyDescent="0.4">
      <c r="A32" s="1029">
        <v>24</v>
      </c>
      <c r="B32" s="1025">
        <v>204</v>
      </c>
      <c r="C32" s="1026" t="s">
        <v>108</v>
      </c>
      <c r="D32" s="1025">
        <v>40</v>
      </c>
      <c r="E32" s="1025" t="s">
        <v>60</v>
      </c>
      <c r="F32" s="1030">
        <v>115.5</v>
      </c>
      <c r="G32" s="511">
        <f t="shared" si="0"/>
        <v>4620</v>
      </c>
      <c r="H32" s="1030">
        <v>125</v>
      </c>
      <c r="I32" s="511">
        <f t="shared" si="1"/>
        <v>5000</v>
      </c>
      <c r="J32" s="1030">
        <v>100</v>
      </c>
      <c r="K32" s="511">
        <f t="shared" si="2"/>
        <v>4000</v>
      </c>
      <c r="L32" s="1030">
        <v>200</v>
      </c>
      <c r="M32" s="511">
        <f t="shared" si="3"/>
        <v>8000</v>
      </c>
      <c r="N32" s="1030">
        <v>240</v>
      </c>
      <c r="O32" s="511">
        <f t="shared" si="4"/>
        <v>9600</v>
      </c>
    </row>
    <row r="33" spans="1:15" ht="30" customHeight="1" thickBot="1" x14ac:dyDescent="0.4">
      <c r="A33" s="1029">
        <v>25</v>
      </c>
      <c r="B33" s="1025">
        <v>206</v>
      </c>
      <c r="C33" s="1026" t="s">
        <v>2280</v>
      </c>
      <c r="D33" s="1027">
        <v>1218</v>
      </c>
      <c r="E33" s="1025" t="s">
        <v>8</v>
      </c>
      <c r="F33" s="1030">
        <v>20.9</v>
      </c>
      <c r="G33" s="511">
        <f t="shared" si="0"/>
        <v>25456.199999999997</v>
      </c>
      <c r="H33" s="1030">
        <v>16</v>
      </c>
      <c r="I33" s="511">
        <f t="shared" si="1"/>
        <v>19488</v>
      </c>
      <c r="J33" s="1030">
        <v>20</v>
      </c>
      <c r="K33" s="511">
        <f t="shared" si="2"/>
        <v>24360</v>
      </c>
      <c r="L33" s="1030">
        <v>14.8</v>
      </c>
      <c r="M33" s="511">
        <f t="shared" si="3"/>
        <v>18026.400000000001</v>
      </c>
      <c r="N33" s="1030">
        <v>17</v>
      </c>
      <c r="O33" s="511">
        <f t="shared" si="4"/>
        <v>20706</v>
      </c>
    </row>
    <row r="34" spans="1:15" ht="30" customHeight="1" thickBot="1" x14ac:dyDescent="0.4">
      <c r="A34" s="1029">
        <v>26</v>
      </c>
      <c r="B34" s="1025">
        <v>206</v>
      </c>
      <c r="C34" s="1026" t="s">
        <v>2281</v>
      </c>
      <c r="D34" s="1025">
        <v>578</v>
      </c>
      <c r="E34" s="1025" t="s">
        <v>8</v>
      </c>
      <c r="F34" s="1030">
        <v>36.299999999999997</v>
      </c>
      <c r="G34" s="511">
        <f t="shared" si="0"/>
        <v>20981.399999999998</v>
      </c>
      <c r="H34" s="1030">
        <v>27</v>
      </c>
      <c r="I34" s="511">
        <f t="shared" si="1"/>
        <v>15606</v>
      </c>
      <c r="J34" s="1030">
        <v>30</v>
      </c>
      <c r="K34" s="511">
        <f t="shared" si="2"/>
        <v>17340</v>
      </c>
      <c r="L34" s="1030">
        <v>14.8</v>
      </c>
      <c r="M34" s="511">
        <f t="shared" si="3"/>
        <v>8554.4</v>
      </c>
      <c r="N34" s="1030">
        <v>25</v>
      </c>
      <c r="O34" s="511">
        <f t="shared" si="4"/>
        <v>14450</v>
      </c>
    </row>
    <row r="35" spans="1:15" ht="15" customHeight="1" thickBot="1" x14ac:dyDescent="0.4">
      <c r="A35" s="1029">
        <v>27</v>
      </c>
      <c r="B35" s="1025">
        <v>207</v>
      </c>
      <c r="C35" s="1026" t="s">
        <v>2282</v>
      </c>
      <c r="D35" s="1027">
        <v>4872</v>
      </c>
      <c r="E35" s="1025" t="s">
        <v>3</v>
      </c>
      <c r="F35" s="1030">
        <v>4.4000000000000004</v>
      </c>
      <c r="G35" s="511">
        <f t="shared" si="0"/>
        <v>21436.800000000003</v>
      </c>
      <c r="H35" s="1030">
        <v>5</v>
      </c>
      <c r="I35" s="511">
        <f t="shared" si="1"/>
        <v>24360</v>
      </c>
      <c r="J35" s="1030">
        <v>3</v>
      </c>
      <c r="K35" s="511">
        <f t="shared" si="2"/>
        <v>14616</v>
      </c>
      <c r="L35" s="1030">
        <v>7.2</v>
      </c>
      <c r="M35" s="511">
        <f t="shared" si="3"/>
        <v>35078.400000000001</v>
      </c>
      <c r="N35" s="1030">
        <v>6</v>
      </c>
      <c r="O35" s="511">
        <f t="shared" si="4"/>
        <v>29232</v>
      </c>
    </row>
    <row r="36" spans="1:15" ht="15" customHeight="1" thickBot="1" x14ac:dyDescent="0.4">
      <c r="A36" s="1029">
        <v>28</v>
      </c>
      <c r="B36" s="1025">
        <v>207</v>
      </c>
      <c r="C36" s="1026" t="s">
        <v>958</v>
      </c>
      <c r="D36" s="1025">
        <v>2</v>
      </c>
      <c r="E36" s="1025" t="s">
        <v>10</v>
      </c>
      <c r="F36" s="1030">
        <v>1100</v>
      </c>
      <c r="G36" s="511">
        <f t="shared" si="0"/>
        <v>2200</v>
      </c>
      <c r="H36" s="1030">
        <v>850</v>
      </c>
      <c r="I36" s="511">
        <f t="shared" si="1"/>
        <v>1700</v>
      </c>
      <c r="J36" s="1030">
        <v>3000</v>
      </c>
      <c r="K36" s="511">
        <f t="shared" si="2"/>
        <v>6000</v>
      </c>
      <c r="L36" s="1030">
        <v>312</v>
      </c>
      <c r="M36" s="511">
        <f t="shared" si="3"/>
        <v>624</v>
      </c>
      <c r="N36" s="1030">
        <v>400</v>
      </c>
      <c r="O36" s="511">
        <f t="shared" si="4"/>
        <v>800</v>
      </c>
    </row>
    <row r="37" spans="1:15" ht="15" customHeight="1" thickBot="1" x14ac:dyDescent="0.4">
      <c r="A37" s="1029">
        <v>29</v>
      </c>
      <c r="B37" s="1025">
        <v>207</v>
      </c>
      <c r="C37" s="1026" t="s">
        <v>232</v>
      </c>
      <c r="D37" s="1025">
        <v>1</v>
      </c>
      <c r="E37" s="1025" t="s">
        <v>10</v>
      </c>
      <c r="F37" s="1030">
        <v>3080</v>
      </c>
      <c r="G37" s="1030">
        <f>F37*D37</f>
        <v>3080</v>
      </c>
      <c r="H37" s="1030">
        <v>1500</v>
      </c>
      <c r="I37" s="511">
        <f t="shared" si="1"/>
        <v>1500</v>
      </c>
      <c r="J37" s="1030">
        <v>4700</v>
      </c>
      <c r="K37" s="511">
        <f t="shared" si="2"/>
        <v>4700</v>
      </c>
      <c r="L37" s="1030">
        <v>3121</v>
      </c>
      <c r="M37" s="511">
        <f t="shared" si="3"/>
        <v>3121</v>
      </c>
      <c r="N37" s="1030">
        <v>3450</v>
      </c>
      <c r="O37" s="511">
        <f t="shared" si="4"/>
        <v>3450</v>
      </c>
    </row>
    <row r="38" spans="1:15" ht="15" customHeight="1" thickBot="1" x14ac:dyDescent="0.4">
      <c r="A38" s="1029">
        <v>30</v>
      </c>
      <c r="B38" s="1025">
        <v>207</v>
      </c>
      <c r="C38" s="1026" t="s">
        <v>959</v>
      </c>
      <c r="D38" s="1025">
        <v>28</v>
      </c>
      <c r="E38" s="1025" t="s">
        <v>10</v>
      </c>
      <c r="F38" s="1030">
        <v>275</v>
      </c>
      <c r="G38" s="1030">
        <f t="shared" ref="G38:G50" si="5">F38*D38</f>
        <v>7700</v>
      </c>
      <c r="H38" s="1030">
        <v>90</v>
      </c>
      <c r="I38" s="511">
        <f t="shared" si="1"/>
        <v>2520</v>
      </c>
      <c r="J38" s="1030">
        <v>80</v>
      </c>
      <c r="K38" s="511">
        <f t="shared" si="2"/>
        <v>2240</v>
      </c>
      <c r="L38" s="1030">
        <v>102</v>
      </c>
      <c r="M38" s="511">
        <f t="shared" si="3"/>
        <v>2856</v>
      </c>
      <c r="N38" s="1030">
        <v>140</v>
      </c>
      <c r="O38" s="511">
        <f t="shared" si="4"/>
        <v>3920</v>
      </c>
    </row>
    <row r="39" spans="1:15" ht="15" customHeight="1" thickBot="1" x14ac:dyDescent="0.4">
      <c r="A39" s="1029">
        <v>31</v>
      </c>
      <c r="B39" s="1025">
        <v>207</v>
      </c>
      <c r="C39" s="1026" t="s">
        <v>960</v>
      </c>
      <c r="D39" s="1025">
        <v>16</v>
      </c>
      <c r="E39" s="1025" t="s">
        <v>10</v>
      </c>
      <c r="F39" s="1030">
        <v>385</v>
      </c>
      <c r="G39" s="1030">
        <f t="shared" si="5"/>
        <v>6160</v>
      </c>
      <c r="H39" s="1030">
        <v>175</v>
      </c>
      <c r="I39" s="511">
        <f t="shared" si="1"/>
        <v>2800</v>
      </c>
      <c r="J39" s="1030">
        <v>1500</v>
      </c>
      <c r="K39" s="511">
        <f t="shared" si="2"/>
        <v>24000</v>
      </c>
      <c r="L39" s="1030">
        <v>88</v>
      </c>
      <c r="M39" s="511">
        <f t="shared" si="3"/>
        <v>1408</v>
      </c>
      <c r="N39" s="1030">
        <v>340</v>
      </c>
      <c r="O39" s="511">
        <f t="shared" si="4"/>
        <v>5440</v>
      </c>
    </row>
    <row r="40" spans="1:15" ht="15" customHeight="1" thickBot="1" x14ac:dyDescent="0.4">
      <c r="A40" s="1029">
        <v>32</v>
      </c>
      <c r="B40" s="1025">
        <v>207</v>
      </c>
      <c r="C40" s="1026" t="s">
        <v>961</v>
      </c>
      <c r="D40" s="1025">
        <v>19</v>
      </c>
      <c r="E40" s="1025" t="s">
        <v>10</v>
      </c>
      <c r="F40" s="1030">
        <v>165</v>
      </c>
      <c r="G40" s="1030">
        <f t="shared" si="5"/>
        <v>3135</v>
      </c>
      <c r="H40" s="1030">
        <v>100</v>
      </c>
      <c r="I40" s="511">
        <f t="shared" si="1"/>
        <v>1900</v>
      </c>
      <c r="J40" s="1030">
        <v>100</v>
      </c>
      <c r="K40" s="511">
        <f t="shared" si="2"/>
        <v>1900</v>
      </c>
      <c r="L40" s="1030">
        <v>112</v>
      </c>
      <c r="M40" s="511">
        <f t="shared" si="3"/>
        <v>2128</v>
      </c>
      <c r="N40" s="1030">
        <v>140</v>
      </c>
      <c r="O40" s="511">
        <f t="shared" si="4"/>
        <v>2660</v>
      </c>
    </row>
    <row r="41" spans="1:15" ht="15" customHeight="1" thickBot="1" x14ac:dyDescent="0.4">
      <c r="A41" s="1029">
        <v>33</v>
      </c>
      <c r="B41" s="1025">
        <v>207</v>
      </c>
      <c r="C41" s="1026" t="s">
        <v>962</v>
      </c>
      <c r="D41" s="1027">
        <v>1990</v>
      </c>
      <c r="E41" s="1025" t="s">
        <v>3</v>
      </c>
      <c r="F41" s="1030">
        <v>2.2000000000000002</v>
      </c>
      <c r="G41" s="1030">
        <f t="shared" si="5"/>
        <v>4378</v>
      </c>
      <c r="H41" s="1030">
        <v>1.5</v>
      </c>
      <c r="I41" s="511">
        <f t="shared" si="1"/>
        <v>2985</v>
      </c>
      <c r="J41" s="1030">
        <v>3</v>
      </c>
      <c r="K41" s="511">
        <f t="shared" si="2"/>
        <v>5970</v>
      </c>
      <c r="L41" s="1030">
        <v>4</v>
      </c>
      <c r="M41" s="511">
        <f t="shared" si="3"/>
        <v>7960</v>
      </c>
      <c r="N41" s="1030">
        <v>2.5</v>
      </c>
      <c r="O41" s="511">
        <f t="shared" si="4"/>
        <v>4975</v>
      </c>
    </row>
    <row r="42" spans="1:15" ht="15" customHeight="1" thickBot="1" x14ac:dyDescent="0.4">
      <c r="A42" s="1029">
        <v>34</v>
      </c>
      <c r="B42" s="1025">
        <v>207</v>
      </c>
      <c r="C42" s="1026" t="s">
        <v>963</v>
      </c>
      <c r="D42" s="1027">
        <v>145536</v>
      </c>
      <c r="E42" s="1025" t="s">
        <v>131</v>
      </c>
      <c r="F42" s="1030">
        <v>0.04</v>
      </c>
      <c r="G42" s="1031">
        <f t="shared" si="5"/>
        <v>5821.4400000000005</v>
      </c>
      <c r="H42" s="1030">
        <v>7.0000000000000007E-2</v>
      </c>
      <c r="I42" s="511">
        <f t="shared" si="1"/>
        <v>10187.52</v>
      </c>
      <c r="J42" s="1030">
        <v>0.1</v>
      </c>
      <c r="K42" s="511">
        <f t="shared" si="2"/>
        <v>14553.6</v>
      </c>
      <c r="L42" s="1030">
        <v>0.05</v>
      </c>
      <c r="M42" s="511">
        <f t="shared" si="3"/>
        <v>7276.8</v>
      </c>
      <c r="N42" s="1030">
        <v>0.1</v>
      </c>
      <c r="O42" s="511">
        <f t="shared" si="4"/>
        <v>14553.6</v>
      </c>
    </row>
    <row r="43" spans="1:15" ht="15" customHeight="1" thickBot="1" x14ac:dyDescent="0.4">
      <c r="A43" s="1029">
        <v>35</v>
      </c>
      <c r="B43" s="1025">
        <v>503</v>
      </c>
      <c r="C43" s="1026" t="s">
        <v>420</v>
      </c>
      <c r="D43" s="1025">
        <v>1</v>
      </c>
      <c r="E43" s="1025" t="s">
        <v>100</v>
      </c>
      <c r="F43" s="1030">
        <v>5500</v>
      </c>
      <c r="G43" s="1031">
        <f t="shared" si="5"/>
        <v>5500</v>
      </c>
      <c r="H43" s="1030">
        <v>2875</v>
      </c>
      <c r="I43" s="511">
        <f t="shared" si="1"/>
        <v>2875</v>
      </c>
      <c r="J43" s="1030">
        <v>5000</v>
      </c>
      <c r="K43" s="511">
        <f t="shared" si="2"/>
        <v>5000</v>
      </c>
      <c r="L43" s="1030">
        <v>21776</v>
      </c>
      <c r="M43" s="511">
        <f t="shared" si="3"/>
        <v>21776</v>
      </c>
      <c r="N43" s="1030">
        <v>23000</v>
      </c>
      <c r="O43" s="511">
        <f t="shared" si="4"/>
        <v>23000</v>
      </c>
    </row>
    <row r="44" spans="1:15" ht="15" customHeight="1" thickBot="1" x14ac:dyDescent="0.4">
      <c r="A44" s="1012">
        <v>36</v>
      </c>
      <c r="B44" s="1025">
        <v>601</v>
      </c>
      <c r="C44" s="1026" t="s">
        <v>2283</v>
      </c>
      <c r="D44" s="1025">
        <v>26</v>
      </c>
      <c r="E44" s="1025" t="s">
        <v>4</v>
      </c>
      <c r="F44" s="1030">
        <v>137.5</v>
      </c>
      <c r="G44" s="1031">
        <f t="shared" si="5"/>
        <v>3575</v>
      </c>
      <c r="H44" s="1030">
        <v>165</v>
      </c>
      <c r="I44" s="511">
        <f t="shared" si="1"/>
        <v>4290</v>
      </c>
      <c r="J44" s="1030">
        <v>100</v>
      </c>
      <c r="K44" s="511">
        <f t="shared" si="2"/>
        <v>2600</v>
      </c>
      <c r="L44" s="1030">
        <v>118</v>
      </c>
      <c r="M44" s="511">
        <f t="shared" si="3"/>
        <v>3068</v>
      </c>
      <c r="N44" s="1030">
        <v>125</v>
      </c>
      <c r="O44" s="511">
        <f t="shared" si="4"/>
        <v>3250</v>
      </c>
    </row>
    <row r="45" spans="1:15" ht="15" customHeight="1" thickBot="1" x14ac:dyDescent="0.4">
      <c r="A45" s="1012">
        <v>37</v>
      </c>
      <c r="B45" s="1025">
        <v>651</v>
      </c>
      <c r="C45" s="1026" t="s">
        <v>966</v>
      </c>
      <c r="D45" s="1027">
        <v>4300</v>
      </c>
      <c r="E45" s="1025" t="s">
        <v>4</v>
      </c>
      <c r="F45" s="1030">
        <v>5.5</v>
      </c>
      <c r="G45" s="1031">
        <f t="shared" si="5"/>
        <v>23650</v>
      </c>
      <c r="H45" s="1030">
        <v>4</v>
      </c>
      <c r="I45" s="511">
        <f t="shared" si="1"/>
        <v>17200</v>
      </c>
      <c r="J45" s="1030">
        <v>3</v>
      </c>
      <c r="K45" s="511">
        <f t="shared" si="2"/>
        <v>12900</v>
      </c>
      <c r="L45" s="1030">
        <v>14.8</v>
      </c>
      <c r="M45" s="511">
        <f t="shared" si="3"/>
        <v>63640</v>
      </c>
      <c r="N45" s="1030">
        <v>7.25</v>
      </c>
      <c r="O45" s="511">
        <f t="shared" si="4"/>
        <v>31175</v>
      </c>
    </row>
    <row r="46" spans="1:15" ht="15" customHeight="1" thickBot="1" x14ac:dyDescent="0.4">
      <c r="A46" s="1012">
        <v>38</v>
      </c>
      <c r="B46" s="510">
        <v>652</v>
      </c>
      <c r="C46" s="509" t="s">
        <v>967</v>
      </c>
      <c r="D46" s="513">
        <v>3648</v>
      </c>
      <c r="E46" s="510" t="s">
        <v>4</v>
      </c>
      <c r="F46" s="1030">
        <v>7.7</v>
      </c>
      <c r="G46" s="1031">
        <f t="shared" si="5"/>
        <v>28089.600000000002</v>
      </c>
      <c r="H46" s="1030">
        <v>16</v>
      </c>
      <c r="I46" s="511">
        <f t="shared" si="1"/>
        <v>58368</v>
      </c>
      <c r="J46" s="1030">
        <v>3</v>
      </c>
      <c r="K46" s="511">
        <f t="shared" si="2"/>
        <v>10944</v>
      </c>
      <c r="L46" s="1030">
        <v>10.6</v>
      </c>
      <c r="M46" s="511">
        <f t="shared" si="3"/>
        <v>38668.799999999996</v>
      </c>
      <c r="N46" s="1030">
        <v>10.5</v>
      </c>
      <c r="O46" s="511">
        <f t="shared" si="4"/>
        <v>38304</v>
      </c>
    </row>
    <row r="47" spans="1:15" ht="15" customHeight="1" thickBot="1" x14ac:dyDescent="0.4">
      <c r="A47" s="1012">
        <v>39</v>
      </c>
      <c r="B47" s="510">
        <v>671</v>
      </c>
      <c r="C47" s="509" t="s">
        <v>2284</v>
      </c>
      <c r="D47" s="510">
        <v>170</v>
      </c>
      <c r="E47" s="510" t="s">
        <v>8</v>
      </c>
      <c r="F47" s="1030">
        <v>7.7</v>
      </c>
      <c r="G47" s="1031">
        <f t="shared" si="5"/>
        <v>1309</v>
      </c>
      <c r="H47" s="1030">
        <v>6</v>
      </c>
      <c r="I47" s="511">
        <f t="shared" si="1"/>
        <v>1020</v>
      </c>
      <c r="J47" s="1030">
        <v>2</v>
      </c>
      <c r="K47" s="511">
        <f t="shared" si="2"/>
        <v>340</v>
      </c>
      <c r="L47" s="1030">
        <v>8.1999999999999993</v>
      </c>
      <c r="M47" s="511">
        <f t="shared" si="3"/>
        <v>1393.9999999999998</v>
      </c>
      <c r="N47" s="1030">
        <v>4</v>
      </c>
      <c r="O47" s="511">
        <f t="shared" si="4"/>
        <v>680</v>
      </c>
    </row>
    <row r="48" spans="1:15" ht="15" customHeight="1" thickBot="1" x14ac:dyDescent="0.4">
      <c r="A48" s="1012">
        <v>40</v>
      </c>
      <c r="B48" s="510">
        <v>671</v>
      </c>
      <c r="C48" s="509" t="s">
        <v>969</v>
      </c>
      <c r="D48" s="513">
        <v>10636</v>
      </c>
      <c r="E48" s="510" t="s">
        <v>8</v>
      </c>
      <c r="F48" s="1030">
        <v>2.48</v>
      </c>
      <c r="G48" s="1031">
        <f t="shared" si="5"/>
        <v>26377.279999999999</v>
      </c>
      <c r="H48" s="1030">
        <v>2.5</v>
      </c>
      <c r="I48" s="511">
        <f t="shared" si="1"/>
        <v>26590</v>
      </c>
      <c r="J48" s="1030">
        <v>5.25</v>
      </c>
      <c r="K48" s="511">
        <f t="shared" si="2"/>
        <v>55839</v>
      </c>
      <c r="L48" s="1030">
        <v>4.5999999999999996</v>
      </c>
      <c r="M48" s="511">
        <f t="shared" si="3"/>
        <v>48925.599999999999</v>
      </c>
      <c r="N48" s="1030">
        <v>2.2999999999999998</v>
      </c>
      <c r="O48" s="511">
        <f t="shared" si="4"/>
        <v>24462.799999999999</v>
      </c>
    </row>
    <row r="49" spans="1:15" ht="15" customHeight="1" thickBot="1" x14ac:dyDescent="0.4">
      <c r="A49" s="1012">
        <v>41</v>
      </c>
      <c r="B49" s="510" t="s">
        <v>472</v>
      </c>
      <c r="C49" s="509" t="s">
        <v>970</v>
      </c>
      <c r="D49" s="513">
        <v>11300</v>
      </c>
      <c r="E49" s="510" t="s">
        <v>3</v>
      </c>
      <c r="F49" s="1030">
        <v>1.65</v>
      </c>
      <c r="G49" s="1031">
        <f t="shared" si="5"/>
        <v>18645</v>
      </c>
      <c r="H49" s="1030">
        <v>0.75</v>
      </c>
      <c r="I49" s="511">
        <f t="shared" si="1"/>
        <v>8475</v>
      </c>
      <c r="J49" s="1030">
        <v>3</v>
      </c>
      <c r="K49" s="511">
        <f t="shared" si="2"/>
        <v>33900</v>
      </c>
      <c r="L49" s="1030">
        <v>2.8</v>
      </c>
      <c r="M49" s="511">
        <f t="shared" si="3"/>
        <v>31639.999999999996</v>
      </c>
      <c r="N49" s="1030">
        <v>3.75</v>
      </c>
      <c r="O49" s="511">
        <f t="shared" si="4"/>
        <v>42375</v>
      </c>
    </row>
    <row r="50" spans="1:15" ht="15" customHeight="1" thickBot="1" x14ac:dyDescent="0.4">
      <c r="A50" s="1012">
        <v>42</v>
      </c>
      <c r="B50" s="510" t="s">
        <v>472</v>
      </c>
      <c r="C50" s="509" t="s">
        <v>2285</v>
      </c>
      <c r="D50" s="510">
        <v>7</v>
      </c>
      <c r="E50" s="510" t="s">
        <v>10</v>
      </c>
      <c r="F50" s="1030">
        <v>6380</v>
      </c>
      <c r="G50" s="1031">
        <f t="shared" si="5"/>
        <v>44660</v>
      </c>
      <c r="H50" s="1030">
        <v>5800</v>
      </c>
      <c r="I50" s="511">
        <f t="shared" si="1"/>
        <v>40600</v>
      </c>
      <c r="J50" s="1030">
        <v>3000</v>
      </c>
      <c r="K50" s="511">
        <f t="shared" si="2"/>
        <v>21000</v>
      </c>
      <c r="L50" s="1030">
        <v>6468</v>
      </c>
      <c r="M50" s="511">
        <f t="shared" si="3"/>
        <v>45276</v>
      </c>
      <c r="N50" s="1030">
        <v>6100</v>
      </c>
      <c r="O50" s="511">
        <f t="shared" si="4"/>
        <v>42700</v>
      </c>
    </row>
    <row r="51" spans="1:15" ht="15" customHeight="1" thickBot="1" x14ac:dyDescent="0.4">
      <c r="A51" s="1012">
        <v>43</v>
      </c>
      <c r="B51" s="510" t="s">
        <v>472</v>
      </c>
      <c r="C51" s="509" t="s">
        <v>2286</v>
      </c>
      <c r="D51" s="510">
        <v>50</v>
      </c>
      <c r="E51" s="510" t="s">
        <v>2287</v>
      </c>
      <c r="F51" s="1030">
        <v>88</v>
      </c>
      <c r="G51" s="1030">
        <f>F51*D51</f>
        <v>4400</v>
      </c>
      <c r="H51" s="1030">
        <v>85</v>
      </c>
      <c r="I51" s="511">
        <f t="shared" si="1"/>
        <v>4250</v>
      </c>
      <c r="J51" s="1030">
        <v>86</v>
      </c>
      <c r="K51" s="511">
        <f t="shared" si="2"/>
        <v>4300</v>
      </c>
      <c r="L51" s="1030">
        <v>124</v>
      </c>
      <c r="M51" s="511">
        <f t="shared" si="3"/>
        <v>6200</v>
      </c>
      <c r="N51" s="1030">
        <v>53</v>
      </c>
      <c r="O51" s="511">
        <f t="shared" si="4"/>
        <v>2650</v>
      </c>
    </row>
    <row r="52" spans="1:15" ht="15" customHeight="1" thickBot="1" x14ac:dyDescent="0.4">
      <c r="A52" s="1011">
        <v>44</v>
      </c>
      <c r="B52" s="1011" t="s">
        <v>472</v>
      </c>
      <c r="C52" s="1032" t="s">
        <v>2288</v>
      </c>
      <c r="D52" s="1033">
        <v>1056</v>
      </c>
      <c r="E52" s="1011" t="s">
        <v>8</v>
      </c>
      <c r="F52" s="1034">
        <v>19.8</v>
      </c>
      <c r="G52" s="1034">
        <f>F52*D52</f>
        <v>20908.8</v>
      </c>
      <c r="H52" s="1034">
        <v>20</v>
      </c>
      <c r="I52" s="1035">
        <f t="shared" si="1"/>
        <v>21120</v>
      </c>
      <c r="J52" s="1034">
        <v>18</v>
      </c>
      <c r="K52" s="1035">
        <f t="shared" si="2"/>
        <v>19008</v>
      </c>
      <c r="L52" s="1034">
        <v>54.6</v>
      </c>
      <c r="M52" s="1035">
        <f t="shared" si="3"/>
        <v>57657.599999999999</v>
      </c>
      <c r="N52" s="1034">
        <v>36</v>
      </c>
      <c r="O52" s="1035">
        <f t="shared" si="4"/>
        <v>38016</v>
      </c>
    </row>
    <row r="53" spans="1:15" ht="15" customHeight="1" thickBot="1" x14ac:dyDescent="0.4">
      <c r="A53" s="937">
        <v>45</v>
      </c>
      <c r="B53" s="937" t="s">
        <v>472</v>
      </c>
      <c r="C53" s="892" t="s">
        <v>2289</v>
      </c>
      <c r="D53" s="616">
        <v>559</v>
      </c>
      <c r="E53" s="937" t="s">
        <v>3</v>
      </c>
      <c r="F53" s="1036">
        <v>11</v>
      </c>
      <c r="G53" s="1036">
        <f>F53*D53</f>
        <v>6149</v>
      </c>
      <c r="H53" s="1037">
        <v>10</v>
      </c>
      <c r="I53" s="894">
        <f t="shared" si="1"/>
        <v>5590</v>
      </c>
      <c r="J53" s="1037">
        <v>16</v>
      </c>
      <c r="K53" s="894">
        <f t="shared" si="2"/>
        <v>8944</v>
      </c>
      <c r="L53" s="1037">
        <v>7.4</v>
      </c>
      <c r="M53" s="894">
        <f t="shared" si="3"/>
        <v>4136.6000000000004</v>
      </c>
      <c r="N53" s="1037">
        <v>11</v>
      </c>
      <c r="O53" s="894">
        <f t="shared" si="4"/>
        <v>6149</v>
      </c>
    </row>
    <row r="54" spans="1:15" ht="15" customHeight="1" thickBot="1" x14ac:dyDescent="0.4">
      <c r="A54" s="1012">
        <v>46</v>
      </c>
      <c r="B54" s="510" t="s">
        <v>472</v>
      </c>
      <c r="C54" s="509" t="s">
        <v>237</v>
      </c>
      <c r="D54" s="510">
        <v>1</v>
      </c>
      <c r="E54" s="510" t="s">
        <v>10</v>
      </c>
      <c r="F54" s="1030">
        <v>440</v>
      </c>
      <c r="G54" s="1030">
        <f>F54*D54</f>
        <v>440</v>
      </c>
      <c r="H54" s="1030">
        <v>875</v>
      </c>
      <c r="I54" s="511">
        <f t="shared" si="1"/>
        <v>875</v>
      </c>
      <c r="J54" s="1030">
        <v>2000</v>
      </c>
      <c r="K54" s="511">
        <f t="shared" si="2"/>
        <v>2000</v>
      </c>
      <c r="L54" s="1030">
        <v>826</v>
      </c>
      <c r="M54" s="511">
        <f t="shared" si="3"/>
        <v>826</v>
      </c>
      <c r="N54" s="1030">
        <v>380</v>
      </c>
      <c r="O54" s="511">
        <f t="shared" si="4"/>
        <v>380</v>
      </c>
    </row>
    <row r="55" spans="1:15" ht="15" customHeight="1" thickBot="1" x14ac:dyDescent="0.4">
      <c r="A55" s="1012">
        <v>47</v>
      </c>
      <c r="B55" s="510" t="s">
        <v>472</v>
      </c>
      <c r="C55" s="509" t="s">
        <v>2290</v>
      </c>
      <c r="D55" s="510">
        <v>2</v>
      </c>
      <c r="E55" s="510" t="s">
        <v>10</v>
      </c>
      <c r="F55" s="1030">
        <v>1100</v>
      </c>
      <c r="G55" s="1030">
        <f>F55*D55</f>
        <v>2200</v>
      </c>
      <c r="H55" s="1030">
        <v>1500</v>
      </c>
      <c r="I55" s="511">
        <f t="shared" si="1"/>
        <v>3000</v>
      </c>
      <c r="J55" s="1030">
        <v>1000</v>
      </c>
      <c r="K55" s="511">
        <f t="shared" si="2"/>
        <v>2000</v>
      </c>
      <c r="L55" s="1030">
        <v>3433</v>
      </c>
      <c r="M55" s="511">
        <f t="shared" si="3"/>
        <v>6866</v>
      </c>
      <c r="N55" s="1030">
        <v>1200</v>
      </c>
      <c r="O55" s="511">
        <f t="shared" si="4"/>
        <v>2400</v>
      </c>
    </row>
    <row r="56" spans="1:15" ht="15" customHeight="1" thickBot="1" x14ac:dyDescent="0.4">
      <c r="A56" s="1012"/>
      <c r="B56" s="1025"/>
      <c r="C56" s="1038" t="s">
        <v>2291</v>
      </c>
      <c r="D56" s="1039"/>
      <c r="E56" s="1039"/>
      <c r="F56" s="1039"/>
      <c r="G56" s="1040"/>
      <c r="H56" s="529"/>
      <c r="I56" s="1035"/>
      <c r="J56" s="529"/>
      <c r="K56" s="1035">
        <f t="shared" si="2"/>
        <v>0</v>
      </c>
      <c r="L56" s="529"/>
      <c r="M56" s="1035">
        <f t="shared" si="3"/>
        <v>0</v>
      </c>
      <c r="N56" s="529"/>
      <c r="O56" s="1035">
        <f t="shared" si="4"/>
        <v>0</v>
      </c>
    </row>
    <row r="57" spans="1:15" ht="15" customHeight="1" thickBot="1" x14ac:dyDescent="0.4">
      <c r="A57" s="1012">
        <v>48</v>
      </c>
      <c r="B57" s="510">
        <v>602</v>
      </c>
      <c r="C57" s="509" t="s">
        <v>974</v>
      </c>
      <c r="D57" s="510">
        <v>16</v>
      </c>
      <c r="E57" s="510" t="s">
        <v>10</v>
      </c>
      <c r="F57" s="511">
        <v>1045</v>
      </c>
      <c r="G57" s="511">
        <f>F57*D57</f>
        <v>16720</v>
      </c>
      <c r="H57" s="1041">
        <v>595</v>
      </c>
      <c r="I57" s="894">
        <f t="shared" si="1"/>
        <v>9520</v>
      </c>
      <c r="J57" s="894">
        <v>500</v>
      </c>
      <c r="K57" s="894">
        <f t="shared" si="2"/>
        <v>8000</v>
      </c>
      <c r="L57" s="894">
        <v>550</v>
      </c>
      <c r="M57" s="894">
        <f t="shared" si="3"/>
        <v>8800</v>
      </c>
      <c r="N57" s="894">
        <v>1300</v>
      </c>
      <c r="O57" s="894">
        <f t="shared" si="4"/>
        <v>20800</v>
      </c>
    </row>
    <row r="58" spans="1:15" ht="15" customHeight="1" thickBot="1" x14ac:dyDescent="0.4">
      <c r="A58" s="1012">
        <v>49</v>
      </c>
      <c r="B58" s="510">
        <v>611</v>
      </c>
      <c r="C58" s="509" t="s">
        <v>2292</v>
      </c>
      <c r="D58" s="510">
        <v>2</v>
      </c>
      <c r="E58" s="510" t="s">
        <v>10</v>
      </c>
      <c r="F58" s="511">
        <v>1980</v>
      </c>
      <c r="G58" s="511">
        <f t="shared" ref="G58:G93" si="6">F58*D58</f>
        <v>3960</v>
      </c>
      <c r="H58" s="511">
        <v>1175</v>
      </c>
      <c r="I58" s="511">
        <f t="shared" si="1"/>
        <v>2350</v>
      </c>
      <c r="J58" s="511">
        <v>1300</v>
      </c>
      <c r="K58" s="511">
        <f t="shared" si="2"/>
        <v>2600</v>
      </c>
      <c r="L58" s="511">
        <v>1978</v>
      </c>
      <c r="M58" s="511">
        <f t="shared" si="3"/>
        <v>3956</v>
      </c>
      <c r="N58" s="511">
        <v>1700</v>
      </c>
      <c r="O58" s="511">
        <f t="shared" si="4"/>
        <v>3400</v>
      </c>
    </row>
    <row r="59" spans="1:15" ht="15" customHeight="1" thickBot="1" x14ac:dyDescent="0.4">
      <c r="A59" s="1012">
        <v>50</v>
      </c>
      <c r="B59" s="510">
        <v>611</v>
      </c>
      <c r="C59" s="509" t="s">
        <v>2293</v>
      </c>
      <c r="D59" s="510">
        <v>17</v>
      </c>
      <c r="E59" s="510" t="s">
        <v>10</v>
      </c>
      <c r="F59" s="511">
        <v>1650</v>
      </c>
      <c r="G59" s="511">
        <f t="shared" si="6"/>
        <v>28050</v>
      </c>
      <c r="H59" s="511">
        <v>925</v>
      </c>
      <c r="I59" s="511">
        <f t="shared" si="1"/>
        <v>15725</v>
      </c>
      <c r="J59" s="511">
        <v>1250</v>
      </c>
      <c r="K59" s="511">
        <f t="shared" si="2"/>
        <v>21250</v>
      </c>
      <c r="L59" s="511">
        <v>1659</v>
      </c>
      <c r="M59" s="511">
        <f t="shared" si="3"/>
        <v>28203</v>
      </c>
      <c r="N59" s="511">
        <v>1600</v>
      </c>
      <c r="O59" s="511">
        <f t="shared" si="4"/>
        <v>27200</v>
      </c>
    </row>
    <row r="60" spans="1:15" ht="15" customHeight="1" thickBot="1" x14ac:dyDescent="0.4">
      <c r="A60" s="1012">
        <v>51</v>
      </c>
      <c r="B60" s="510">
        <v>611</v>
      </c>
      <c r="C60" s="509" t="s">
        <v>2294</v>
      </c>
      <c r="D60" s="510">
        <v>70</v>
      </c>
      <c r="E60" s="510" t="s">
        <v>3</v>
      </c>
      <c r="F60" s="511">
        <v>36.299999999999997</v>
      </c>
      <c r="G60" s="511">
        <f t="shared" si="6"/>
        <v>2541</v>
      </c>
      <c r="H60" s="511">
        <v>52</v>
      </c>
      <c r="I60" s="511">
        <f t="shared" si="1"/>
        <v>3640</v>
      </c>
      <c r="J60" s="511">
        <v>66</v>
      </c>
      <c r="K60" s="511">
        <f t="shared" si="2"/>
        <v>4620</v>
      </c>
      <c r="L60" s="511">
        <v>76.400000000000006</v>
      </c>
      <c r="M60" s="511">
        <f t="shared" si="3"/>
        <v>5348</v>
      </c>
      <c r="N60" s="511">
        <v>58</v>
      </c>
      <c r="O60" s="511">
        <f t="shared" si="4"/>
        <v>4060</v>
      </c>
    </row>
    <row r="61" spans="1:15" ht="15" customHeight="1" thickBot="1" x14ac:dyDescent="0.4">
      <c r="A61" s="1012">
        <v>52</v>
      </c>
      <c r="B61" s="510">
        <v>611</v>
      </c>
      <c r="C61" s="509" t="s">
        <v>2295</v>
      </c>
      <c r="D61" s="510">
        <v>56</v>
      </c>
      <c r="E61" s="510" t="s">
        <v>3</v>
      </c>
      <c r="F61" s="511">
        <v>44</v>
      </c>
      <c r="G61" s="511">
        <f t="shared" si="6"/>
        <v>2464</v>
      </c>
      <c r="H61" s="511">
        <v>61</v>
      </c>
      <c r="I61" s="511">
        <f t="shared" si="1"/>
        <v>3416</v>
      </c>
      <c r="J61" s="511">
        <v>69</v>
      </c>
      <c r="K61" s="511">
        <f t="shared" si="2"/>
        <v>3864</v>
      </c>
      <c r="L61" s="511">
        <v>76.400000000000006</v>
      </c>
      <c r="M61" s="511">
        <f t="shared" si="3"/>
        <v>4278.4000000000005</v>
      </c>
      <c r="N61" s="511">
        <v>58</v>
      </c>
      <c r="O61" s="511">
        <f t="shared" si="4"/>
        <v>3248</v>
      </c>
    </row>
    <row r="62" spans="1:15" ht="15" customHeight="1" thickBot="1" x14ac:dyDescent="0.4">
      <c r="A62" s="1012">
        <v>53</v>
      </c>
      <c r="B62" s="510">
        <v>611</v>
      </c>
      <c r="C62" s="509" t="s">
        <v>2296</v>
      </c>
      <c r="D62" s="510">
        <v>433</v>
      </c>
      <c r="E62" s="510" t="s">
        <v>3</v>
      </c>
      <c r="F62" s="511">
        <v>25.85</v>
      </c>
      <c r="G62" s="511">
        <f t="shared" si="6"/>
        <v>11193.050000000001</v>
      </c>
      <c r="H62" s="511">
        <v>37</v>
      </c>
      <c r="I62" s="511">
        <f t="shared" si="1"/>
        <v>16021</v>
      </c>
      <c r="J62" s="511">
        <v>62</v>
      </c>
      <c r="K62" s="511">
        <f t="shared" si="2"/>
        <v>26846</v>
      </c>
      <c r="L62" s="511">
        <v>68.7</v>
      </c>
      <c r="M62" s="511">
        <f t="shared" si="3"/>
        <v>29747.100000000002</v>
      </c>
      <c r="N62" s="511">
        <v>44</v>
      </c>
      <c r="O62" s="511">
        <f t="shared" si="4"/>
        <v>19052</v>
      </c>
    </row>
    <row r="63" spans="1:15" ht="15" customHeight="1" thickBot="1" x14ac:dyDescent="0.4">
      <c r="A63" s="1012">
        <v>54</v>
      </c>
      <c r="B63" s="510">
        <v>611</v>
      </c>
      <c r="C63" s="509" t="s">
        <v>2297</v>
      </c>
      <c r="D63" s="510">
        <v>44</v>
      </c>
      <c r="E63" s="510" t="s">
        <v>3</v>
      </c>
      <c r="F63" s="511">
        <v>55</v>
      </c>
      <c r="G63" s="511">
        <f t="shared" si="6"/>
        <v>2420</v>
      </c>
      <c r="H63" s="511">
        <v>68</v>
      </c>
      <c r="I63" s="511">
        <f t="shared" si="1"/>
        <v>2992</v>
      </c>
      <c r="J63" s="511">
        <v>79</v>
      </c>
      <c r="K63" s="511">
        <f t="shared" si="2"/>
        <v>3476</v>
      </c>
      <c r="L63" s="511">
        <v>84.6</v>
      </c>
      <c r="M63" s="511">
        <f t="shared" si="3"/>
        <v>3722.3999999999996</v>
      </c>
      <c r="N63" s="511">
        <v>65</v>
      </c>
      <c r="O63" s="511">
        <f t="shared" si="4"/>
        <v>2860</v>
      </c>
    </row>
    <row r="64" spans="1:15" ht="15" customHeight="1" thickBot="1" x14ac:dyDescent="0.4">
      <c r="A64" s="1012">
        <v>55</v>
      </c>
      <c r="B64" s="510">
        <v>611</v>
      </c>
      <c r="C64" s="509" t="s">
        <v>2298</v>
      </c>
      <c r="D64" s="510">
        <v>45</v>
      </c>
      <c r="E64" s="510" t="s">
        <v>3</v>
      </c>
      <c r="F64" s="511">
        <v>54.45</v>
      </c>
      <c r="G64" s="511">
        <f t="shared" si="6"/>
        <v>2450.25</v>
      </c>
      <c r="H64" s="511">
        <v>81</v>
      </c>
      <c r="I64" s="511">
        <f t="shared" si="1"/>
        <v>3645</v>
      </c>
      <c r="J64" s="511">
        <v>83</v>
      </c>
      <c r="K64" s="511">
        <f t="shared" si="2"/>
        <v>3735</v>
      </c>
      <c r="L64" s="511">
        <v>84.6</v>
      </c>
      <c r="M64" s="511">
        <f t="shared" si="3"/>
        <v>3806.9999999999995</v>
      </c>
      <c r="N64" s="511">
        <v>73</v>
      </c>
      <c r="O64" s="511">
        <f t="shared" si="4"/>
        <v>3285</v>
      </c>
    </row>
    <row r="65" spans="1:15" ht="15" customHeight="1" thickBot="1" x14ac:dyDescent="0.4">
      <c r="A65" s="1012">
        <v>56</v>
      </c>
      <c r="B65" s="510">
        <v>611</v>
      </c>
      <c r="C65" s="509" t="s">
        <v>2299</v>
      </c>
      <c r="D65" s="510">
        <v>58</v>
      </c>
      <c r="E65" s="510" t="s">
        <v>3</v>
      </c>
      <c r="F65" s="511">
        <v>37.4</v>
      </c>
      <c r="G65" s="511">
        <f t="shared" si="6"/>
        <v>2169.1999999999998</v>
      </c>
      <c r="H65" s="511">
        <v>52</v>
      </c>
      <c r="I65" s="511">
        <f t="shared" si="1"/>
        <v>3016</v>
      </c>
      <c r="J65" s="511">
        <v>73</v>
      </c>
      <c r="K65" s="511">
        <f t="shared" si="2"/>
        <v>4234</v>
      </c>
      <c r="L65" s="511">
        <v>77.599999999999994</v>
      </c>
      <c r="M65" s="511">
        <f t="shared" si="3"/>
        <v>4500.7999999999993</v>
      </c>
      <c r="N65" s="511">
        <v>55</v>
      </c>
      <c r="O65" s="511">
        <f t="shared" si="4"/>
        <v>3190</v>
      </c>
    </row>
    <row r="66" spans="1:15" ht="15" customHeight="1" thickBot="1" x14ac:dyDescent="0.4">
      <c r="A66" s="1012">
        <v>57</v>
      </c>
      <c r="B66" s="510">
        <v>611</v>
      </c>
      <c r="C66" s="509" t="s">
        <v>2300</v>
      </c>
      <c r="D66" s="510">
        <v>271</v>
      </c>
      <c r="E66" s="510" t="s">
        <v>3</v>
      </c>
      <c r="F66" s="511">
        <v>79.2</v>
      </c>
      <c r="G66" s="511">
        <f t="shared" si="6"/>
        <v>21463.200000000001</v>
      </c>
      <c r="H66" s="511">
        <v>83</v>
      </c>
      <c r="I66" s="511">
        <f t="shared" si="1"/>
        <v>22493</v>
      </c>
      <c r="J66" s="511">
        <v>94</v>
      </c>
      <c r="K66" s="511">
        <f t="shared" si="2"/>
        <v>25474</v>
      </c>
      <c r="L66" s="511">
        <v>102.4</v>
      </c>
      <c r="M66" s="511">
        <f t="shared" si="3"/>
        <v>27750.400000000001</v>
      </c>
      <c r="N66" s="511">
        <v>86</v>
      </c>
      <c r="O66" s="511">
        <f t="shared" si="4"/>
        <v>23306</v>
      </c>
    </row>
    <row r="67" spans="1:15" ht="15" customHeight="1" thickBot="1" x14ac:dyDescent="0.4">
      <c r="A67" s="1012">
        <v>58</v>
      </c>
      <c r="B67" s="510">
        <v>611</v>
      </c>
      <c r="C67" s="509" t="s">
        <v>2301</v>
      </c>
      <c r="D67" s="510">
        <v>93</v>
      </c>
      <c r="E67" s="510" t="s">
        <v>3</v>
      </c>
      <c r="F67" s="511">
        <v>82.5</v>
      </c>
      <c r="G67" s="511">
        <f t="shared" si="6"/>
        <v>7672.5</v>
      </c>
      <c r="H67" s="511">
        <v>92</v>
      </c>
      <c r="I67" s="511">
        <f t="shared" si="1"/>
        <v>8556</v>
      </c>
      <c r="J67" s="511">
        <v>99</v>
      </c>
      <c r="K67" s="511">
        <f t="shared" si="2"/>
        <v>9207</v>
      </c>
      <c r="L67" s="511">
        <v>102.4</v>
      </c>
      <c r="M67" s="511">
        <f t="shared" si="3"/>
        <v>9523.2000000000007</v>
      </c>
      <c r="N67" s="511">
        <v>97</v>
      </c>
      <c r="O67" s="511">
        <f t="shared" si="4"/>
        <v>9021</v>
      </c>
    </row>
    <row r="68" spans="1:15" ht="30" customHeight="1" thickBot="1" x14ac:dyDescent="0.4">
      <c r="A68" s="937">
        <v>59</v>
      </c>
      <c r="B68" s="937">
        <v>625</v>
      </c>
      <c r="C68" s="891" t="s">
        <v>2302</v>
      </c>
      <c r="D68" s="937">
        <v>1</v>
      </c>
      <c r="E68" s="937" t="s">
        <v>100</v>
      </c>
      <c r="F68" s="1041">
        <v>50460</v>
      </c>
      <c r="G68" s="894">
        <f t="shared" si="6"/>
        <v>50460</v>
      </c>
      <c r="H68" s="1041">
        <v>52000</v>
      </c>
      <c r="I68" s="894">
        <f t="shared" si="1"/>
        <v>52000</v>
      </c>
      <c r="J68" s="1041">
        <v>56000</v>
      </c>
      <c r="K68" s="894">
        <f t="shared" si="2"/>
        <v>56000</v>
      </c>
      <c r="L68" s="1041">
        <v>76072</v>
      </c>
      <c r="M68" s="894">
        <f t="shared" si="3"/>
        <v>76072</v>
      </c>
      <c r="N68" s="1041">
        <v>114200</v>
      </c>
      <c r="O68" s="894">
        <f t="shared" si="4"/>
        <v>114200</v>
      </c>
    </row>
    <row r="69" spans="1:15" ht="15" customHeight="1" thickBot="1" x14ac:dyDescent="0.4">
      <c r="A69" s="1012">
        <v>60</v>
      </c>
      <c r="B69" s="510">
        <v>625</v>
      </c>
      <c r="C69" s="509" t="s">
        <v>2303</v>
      </c>
      <c r="D69" s="510">
        <v>5</v>
      </c>
      <c r="E69" s="510" t="s">
        <v>10</v>
      </c>
      <c r="F69" s="511">
        <v>9836.2000000000007</v>
      </c>
      <c r="G69" s="511">
        <f t="shared" si="6"/>
        <v>49181</v>
      </c>
      <c r="H69" s="511">
        <v>11000</v>
      </c>
      <c r="I69" s="511">
        <f t="shared" si="1"/>
        <v>55000</v>
      </c>
      <c r="J69" s="511">
        <v>10000</v>
      </c>
      <c r="K69" s="511">
        <f t="shared" si="2"/>
        <v>50000</v>
      </c>
      <c r="L69" s="511">
        <v>15423</v>
      </c>
      <c r="M69" s="511">
        <f t="shared" si="3"/>
        <v>77115</v>
      </c>
      <c r="N69" s="511">
        <v>19050</v>
      </c>
      <c r="O69" s="511">
        <f t="shared" si="4"/>
        <v>95250</v>
      </c>
    </row>
    <row r="70" spans="1:15" ht="30" customHeight="1" thickBot="1" x14ac:dyDescent="0.4">
      <c r="A70" s="1012">
        <v>61</v>
      </c>
      <c r="B70" s="510">
        <v>625</v>
      </c>
      <c r="C70" s="509" t="s">
        <v>2304</v>
      </c>
      <c r="D70" s="510">
        <v>5</v>
      </c>
      <c r="E70" s="510" t="s">
        <v>10</v>
      </c>
      <c r="F70" s="511">
        <v>7653.8</v>
      </c>
      <c r="G70" s="511">
        <f t="shared" si="6"/>
        <v>38269</v>
      </c>
      <c r="H70" s="511">
        <v>8000</v>
      </c>
      <c r="I70" s="511">
        <f t="shared" si="1"/>
        <v>40000</v>
      </c>
      <c r="J70" s="511">
        <v>8000</v>
      </c>
      <c r="K70" s="511">
        <f t="shared" si="2"/>
        <v>40000</v>
      </c>
      <c r="L70" s="511">
        <v>14772</v>
      </c>
      <c r="M70" s="511">
        <f t="shared" si="3"/>
        <v>73860</v>
      </c>
      <c r="N70" s="511">
        <v>14500</v>
      </c>
      <c r="O70" s="511">
        <f t="shared" si="4"/>
        <v>72500</v>
      </c>
    </row>
    <row r="71" spans="1:15" ht="15" customHeight="1" thickBot="1" x14ac:dyDescent="0.4">
      <c r="A71" s="1012">
        <v>62</v>
      </c>
      <c r="B71" s="510">
        <v>625</v>
      </c>
      <c r="C71" s="509" t="s">
        <v>2305</v>
      </c>
      <c r="D71" s="510">
        <v>5</v>
      </c>
      <c r="E71" s="510" t="s">
        <v>10</v>
      </c>
      <c r="F71" s="511">
        <v>5443.9</v>
      </c>
      <c r="G71" s="511">
        <f t="shared" si="6"/>
        <v>27219.5</v>
      </c>
      <c r="H71" s="511">
        <v>5000</v>
      </c>
      <c r="I71" s="511">
        <f t="shared" si="1"/>
        <v>25000</v>
      </c>
      <c r="J71" s="511">
        <v>6000</v>
      </c>
      <c r="K71" s="511">
        <f t="shared" si="2"/>
        <v>30000</v>
      </c>
      <c r="L71" s="511">
        <v>7879</v>
      </c>
      <c r="M71" s="511">
        <f t="shared" si="3"/>
        <v>39395</v>
      </c>
      <c r="N71" s="511">
        <v>5400</v>
      </c>
      <c r="O71" s="511">
        <f t="shared" si="4"/>
        <v>27000</v>
      </c>
    </row>
    <row r="72" spans="1:15" ht="15" customHeight="1" thickBot="1" x14ac:dyDescent="0.4">
      <c r="A72" s="1012">
        <v>63</v>
      </c>
      <c r="B72" s="510">
        <v>625</v>
      </c>
      <c r="C72" s="509" t="s">
        <v>2306</v>
      </c>
      <c r="D72" s="510">
        <v>1</v>
      </c>
      <c r="E72" s="510" t="s">
        <v>100</v>
      </c>
      <c r="F72" s="511">
        <v>165849.20000000001</v>
      </c>
      <c r="G72" s="511">
        <f t="shared" si="6"/>
        <v>165849.20000000001</v>
      </c>
      <c r="H72" s="511">
        <v>177000</v>
      </c>
      <c r="I72" s="511">
        <f t="shared" si="1"/>
        <v>177000</v>
      </c>
      <c r="J72" s="511">
        <v>171000</v>
      </c>
      <c r="K72" s="511">
        <f t="shared" si="2"/>
        <v>171000</v>
      </c>
      <c r="L72" s="511">
        <v>225438</v>
      </c>
      <c r="M72" s="511">
        <f t="shared" si="3"/>
        <v>225438</v>
      </c>
      <c r="N72" s="511">
        <v>211000</v>
      </c>
      <c r="O72" s="511">
        <f t="shared" si="4"/>
        <v>211000</v>
      </c>
    </row>
    <row r="73" spans="1:15" ht="30" customHeight="1" thickBot="1" x14ac:dyDescent="0.4">
      <c r="A73" s="1012">
        <v>64</v>
      </c>
      <c r="B73" s="510">
        <v>625</v>
      </c>
      <c r="C73" s="509" t="s">
        <v>2307</v>
      </c>
      <c r="D73" s="510">
        <v>1</v>
      </c>
      <c r="E73" s="510" t="s">
        <v>100</v>
      </c>
      <c r="F73" s="511">
        <v>48716.800000000003</v>
      </c>
      <c r="G73" s="511">
        <f t="shared" si="6"/>
        <v>48716.800000000003</v>
      </c>
      <c r="H73" s="511">
        <v>30000</v>
      </c>
      <c r="I73" s="511">
        <f t="shared" si="1"/>
        <v>30000</v>
      </c>
      <c r="J73" s="511">
        <v>65000</v>
      </c>
      <c r="K73" s="511">
        <f t="shared" si="2"/>
        <v>65000</v>
      </c>
      <c r="L73" s="511">
        <v>49897</v>
      </c>
      <c r="M73" s="511">
        <f t="shared" si="3"/>
        <v>49897</v>
      </c>
      <c r="N73" s="511">
        <v>67000</v>
      </c>
      <c r="O73" s="511">
        <f t="shared" si="4"/>
        <v>67000</v>
      </c>
    </row>
    <row r="74" spans="1:15" ht="15" customHeight="1" thickBot="1" x14ac:dyDescent="0.4">
      <c r="A74" s="1012">
        <v>65</v>
      </c>
      <c r="B74" s="510">
        <v>638</v>
      </c>
      <c r="C74" s="509" t="s">
        <v>2308</v>
      </c>
      <c r="D74" s="510">
        <v>231</v>
      </c>
      <c r="E74" s="510" t="s">
        <v>3</v>
      </c>
      <c r="F74" s="511">
        <v>41.8</v>
      </c>
      <c r="G74" s="511">
        <f t="shared" si="6"/>
        <v>9655.7999999999993</v>
      </c>
      <c r="H74" s="511">
        <v>50</v>
      </c>
      <c r="I74" s="511">
        <f t="shared" ref="I74:I137" si="7">H74*D74</f>
        <v>11550</v>
      </c>
      <c r="J74" s="511">
        <v>39</v>
      </c>
      <c r="K74" s="511">
        <f t="shared" ref="K74:K137" si="8">J74*D74</f>
        <v>9009</v>
      </c>
      <c r="L74" s="511">
        <v>48.9</v>
      </c>
      <c r="M74" s="511">
        <f t="shared" ref="M74:M137" si="9">L74*D74</f>
        <v>11295.9</v>
      </c>
      <c r="N74" s="511">
        <v>73</v>
      </c>
      <c r="O74" s="511">
        <f t="shared" ref="O74:O137" si="10">N74*D74</f>
        <v>16863</v>
      </c>
    </row>
    <row r="75" spans="1:15" ht="15" customHeight="1" thickBot="1" x14ac:dyDescent="0.4">
      <c r="A75" s="1012">
        <v>66</v>
      </c>
      <c r="B75" s="510">
        <v>638</v>
      </c>
      <c r="C75" s="509" t="s">
        <v>2309</v>
      </c>
      <c r="D75" s="513">
        <v>2624</v>
      </c>
      <c r="E75" s="510" t="s">
        <v>3</v>
      </c>
      <c r="F75" s="511">
        <v>22</v>
      </c>
      <c r="G75" s="511">
        <f t="shared" si="6"/>
        <v>57728</v>
      </c>
      <c r="H75" s="511">
        <v>36</v>
      </c>
      <c r="I75" s="511">
        <f t="shared" si="7"/>
        <v>94464</v>
      </c>
      <c r="J75" s="511">
        <v>34</v>
      </c>
      <c r="K75" s="511">
        <f t="shared" si="8"/>
        <v>89216</v>
      </c>
      <c r="L75" s="511">
        <v>44.3</v>
      </c>
      <c r="M75" s="511">
        <f t="shared" si="9"/>
        <v>116243.2</v>
      </c>
      <c r="N75" s="511">
        <v>59</v>
      </c>
      <c r="O75" s="511">
        <f t="shared" si="10"/>
        <v>154816</v>
      </c>
    </row>
    <row r="76" spans="1:15" ht="15" customHeight="1" thickBot="1" x14ac:dyDescent="0.4">
      <c r="A76" s="1012">
        <v>67</v>
      </c>
      <c r="B76" s="510">
        <v>638</v>
      </c>
      <c r="C76" s="509" t="s">
        <v>2310</v>
      </c>
      <c r="D76" s="510">
        <v>693</v>
      </c>
      <c r="E76" s="510" t="s">
        <v>3</v>
      </c>
      <c r="F76" s="511">
        <v>23.1</v>
      </c>
      <c r="G76" s="511">
        <f t="shared" si="6"/>
        <v>16008.300000000001</v>
      </c>
      <c r="H76" s="511">
        <v>27</v>
      </c>
      <c r="I76" s="511">
        <f t="shared" si="7"/>
        <v>18711</v>
      </c>
      <c r="J76" s="511">
        <v>32</v>
      </c>
      <c r="K76" s="511">
        <f t="shared" si="8"/>
        <v>22176</v>
      </c>
      <c r="L76" s="511">
        <v>36.799999999999997</v>
      </c>
      <c r="M76" s="511">
        <f t="shared" si="9"/>
        <v>25502.399999999998</v>
      </c>
      <c r="N76" s="511">
        <v>41</v>
      </c>
      <c r="O76" s="511">
        <f t="shared" si="10"/>
        <v>28413</v>
      </c>
    </row>
    <row r="77" spans="1:15" ht="15" customHeight="1" thickBot="1" x14ac:dyDescent="0.4">
      <c r="A77" s="1012">
        <v>68</v>
      </c>
      <c r="B77" s="510">
        <v>638</v>
      </c>
      <c r="C77" s="509" t="s">
        <v>174</v>
      </c>
      <c r="D77" s="510">
        <v>2</v>
      </c>
      <c r="E77" s="510" t="s">
        <v>10</v>
      </c>
      <c r="F77" s="511">
        <v>1375</v>
      </c>
      <c r="G77" s="511">
        <f t="shared" si="6"/>
        <v>2750</v>
      </c>
      <c r="H77" s="511">
        <v>1150</v>
      </c>
      <c r="I77" s="511">
        <f t="shared" si="7"/>
        <v>2300</v>
      </c>
      <c r="J77" s="511">
        <v>1500</v>
      </c>
      <c r="K77" s="511">
        <f t="shared" si="8"/>
        <v>3000</v>
      </c>
      <c r="L77" s="511">
        <v>1022</v>
      </c>
      <c r="M77" s="511">
        <f t="shared" si="9"/>
        <v>2044</v>
      </c>
      <c r="N77" s="511">
        <v>1100</v>
      </c>
      <c r="O77" s="511">
        <f t="shared" si="10"/>
        <v>2200</v>
      </c>
    </row>
    <row r="78" spans="1:15" ht="15" customHeight="1" thickBot="1" x14ac:dyDescent="0.4">
      <c r="A78" s="1012">
        <v>69</v>
      </c>
      <c r="B78" s="510">
        <v>638</v>
      </c>
      <c r="C78" s="509" t="s">
        <v>175</v>
      </c>
      <c r="D78" s="510">
        <v>7</v>
      </c>
      <c r="E78" s="510" t="s">
        <v>10</v>
      </c>
      <c r="F78" s="511">
        <v>1265</v>
      </c>
      <c r="G78" s="511">
        <f t="shared" si="6"/>
        <v>8855</v>
      </c>
      <c r="H78" s="511">
        <v>950</v>
      </c>
      <c r="I78" s="511">
        <f t="shared" si="7"/>
        <v>6650</v>
      </c>
      <c r="J78" s="511">
        <v>1000</v>
      </c>
      <c r="K78" s="511">
        <f t="shared" si="8"/>
        <v>7000</v>
      </c>
      <c r="L78" s="511">
        <v>793</v>
      </c>
      <c r="M78" s="511">
        <f t="shared" si="9"/>
        <v>5551</v>
      </c>
      <c r="N78" s="511">
        <v>1000</v>
      </c>
      <c r="O78" s="511">
        <f t="shared" si="10"/>
        <v>7000</v>
      </c>
    </row>
    <row r="79" spans="1:15" ht="15" customHeight="1" thickBot="1" x14ac:dyDescent="0.4">
      <c r="A79" s="1012">
        <v>70</v>
      </c>
      <c r="B79" s="510">
        <v>638</v>
      </c>
      <c r="C79" s="509" t="s">
        <v>176</v>
      </c>
      <c r="D79" s="510">
        <v>2</v>
      </c>
      <c r="E79" s="510" t="s">
        <v>10</v>
      </c>
      <c r="F79" s="511">
        <v>880</v>
      </c>
      <c r="G79" s="511">
        <f t="shared" si="6"/>
        <v>1760</v>
      </c>
      <c r="H79" s="511">
        <v>770</v>
      </c>
      <c r="I79" s="511">
        <f t="shared" si="7"/>
        <v>1540</v>
      </c>
      <c r="J79" s="511">
        <v>600</v>
      </c>
      <c r="K79" s="511">
        <f t="shared" si="8"/>
        <v>1200</v>
      </c>
      <c r="L79" s="511">
        <v>658</v>
      </c>
      <c r="M79" s="511">
        <f t="shared" si="9"/>
        <v>1316</v>
      </c>
      <c r="N79" s="511">
        <v>800</v>
      </c>
      <c r="O79" s="511">
        <f t="shared" si="10"/>
        <v>1600</v>
      </c>
    </row>
    <row r="80" spans="1:15" ht="15" customHeight="1" thickBot="1" x14ac:dyDescent="0.4">
      <c r="A80" s="1012">
        <v>71</v>
      </c>
      <c r="B80" s="510">
        <v>638</v>
      </c>
      <c r="C80" s="509" t="s">
        <v>993</v>
      </c>
      <c r="D80" s="510">
        <v>75</v>
      </c>
      <c r="E80" s="510" t="s">
        <v>10</v>
      </c>
      <c r="F80" s="511">
        <v>1375</v>
      </c>
      <c r="G80" s="511">
        <f t="shared" si="6"/>
        <v>103125</v>
      </c>
      <c r="H80" s="511">
        <v>690</v>
      </c>
      <c r="I80" s="511">
        <f t="shared" si="7"/>
        <v>51750</v>
      </c>
      <c r="J80" s="511">
        <v>900</v>
      </c>
      <c r="K80" s="511">
        <f t="shared" si="8"/>
        <v>67500</v>
      </c>
      <c r="L80" s="511">
        <v>877</v>
      </c>
      <c r="M80" s="511">
        <f t="shared" si="9"/>
        <v>65775</v>
      </c>
      <c r="N80" s="511">
        <v>900</v>
      </c>
      <c r="O80" s="511">
        <f t="shared" si="10"/>
        <v>67500</v>
      </c>
    </row>
    <row r="81" spans="1:15" ht="15" customHeight="1" thickBot="1" x14ac:dyDescent="0.4">
      <c r="A81" s="1012">
        <v>72</v>
      </c>
      <c r="B81" s="510">
        <v>638</v>
      </c>
      <c r="C81" s="509" t="s">
        <v>995</v>
      </c>
      <c r="D81" s="510">
        <v>2</v>
      </c>
      <c r="E81" s="510" t="s">
        <v>10</v>
      </c>
      <c r="F81" s="511">
        <v>5225</v>
      </c>
      <c r="G81" s="511">
        <f t="shared" si="6"/>
        <v>10450</v>
      </c>
      <c r="H81" s="511">
        <v>3600</v>
      </c>
      <c r="I81" s="511">
        <f t="shared" si="7"/>
        <v>7200</v>
      </c>
      <c r="J81" s="511">
        <v>2000</v>
      </c>
      <c r="K81" s="511">
        <f t="shared" si="8"/>
        <v>4000</v>
      </c>
      <c r="L81" s="511">
        <v>2439</v>
      </c>
      <c r="M81" s="511">
        <f t="shared" si="9"/>
        <v>4878</v>
      </c>
      <c r="N81" s="511">
        <v>6200</v>
      </c>
      <c r="O81" s="511">
        <f t="shared" si="10"/>
        <v>12400</v>
      </c>
    </row>
    <row r="82" spans="1:15" ht="15" customHeight="1" thickBot="1" x14ac:dyDescent="0.4">
      <c r="A82" s="1012">
        <v>73</v>
      </c>
      <c r="B82" s="510">
        <v>638</v>
      </c>
      <c r="C82" s="509" t="s">
        <v>996</v>
      </c>
      <c r="D82" s="510">
        <v>3</v>
      </c>
      <c r="E82" s="510" t="s">
        <v>10</v>
      </c>
      <c r="F82" s="511">
        <v>660</v>
      </c>
      <c r="G82" s="511">
        <f t="shared" si="6"/>
        <v>1980</v>
      </c>
      <c r="H82" s="511">
        <v>690</v>
      </c>
      <c r="I82" s="511">
        <f t="shared" si="7"/>
        <v>2070</v>
      </c>
      <c r="J82" s="511">
        <v>900</v>
      </c>
      <c r="K82" s="511">
        <f t="shared" si="8"/>
        <v>2700</v>
      </c>
      <c r="L82" s="511">
        <v>408</v>
      </c>
      <c r="M82" s="511">
        <f t="shared" si="9"/>
        <v>1224</v>
      </c>
      <c r="N82" s="511">
        <v>920</v>
      </c>
      <c r="O82" s="511">
        <f t="shared" si="10"/>
        <v>2760</v>
      </c>
    </row>
    <row r="83" spans="1:15" ht="30" customHeight="1" thickBot="1" x14ac:dyDescent="0.4">
      <c r="A83" s="1012">
        <v>74</v>
      </c>
      <c r="B83" s="510" t="s">
        <v>472</v>
      </c>
      <c r="C83" s="509" t="s">
        <v>2311</v>
      </c>
      <c r="D83" s="513">
        <v>1227</v>
      </c>
      <c r="E83" s="510" t="s">
        <v>3</v>
      </c>
      <c r="F83" s="511">
        <v>14.3</v>
      </c>
      <c r="G83" s="511">
        <f t="shared" si="6"/>
        <v>17546.100000000002</v>
      </c>
      <c r="H83" s="511">
        <v>15</v>
      </c>
      <c r="I83" s="511">
        <f t="shared" si="7"/>
        <v>18405</v>
      </c>
      <c r="J83" s="511">
        <v>18</v>
      </c>
      <c r="K83" s="511">
        <f t="shared" si="8"/>
        <v>22086</v>
      </c>
      <c r="L83" s="511">
        <v>11.2</v>
      </c>
      <c r="M83" s="511">
        <f t="shared" si="9"/>
        <v>13742.4</v>
      </c>
      <c r="N83" s="511">
        <v>20</v>
      </c>
      <c r="O83" s="511">
        <f t="shared" si="10"/>
        <v>24540</v>
      </c>
    </row>
    <row r="84" spans="1:15" ht="30" customHeight="1" thickBot="1" x14ac:dyDescent="0.4">
      <c r="A84" s="1012">
        <v>75</v>
      </c>
      <c r="B84" s="510" t="s">
        <v>472</v>
      </c>
      <c r="C84" s="509" t="s">
        <v>2312</v>
      </c>
      <c r="D84" s="513">
        <v>1906</v>
      </c>
      <c r="E84" s="510" t="s">
        <v>3</v>
      </c>
      <c r="F84" s="511">
        <v>19.8</v>
      </c>
      <c r="G84" s="511">
        <f t="shared" si="6"/>
        <v>37738.800000000003</v>
      </c>
      <c r="H84" s="511">
        <v>23</v>
      </c>
      <c r="I84" s="511">
        <f t="shared" si="7"/>
        <v>43838</v>
      </c>
      <c r="J84" s="511">
        <v>20</v>
      </c>
      <c r="K84" s="511">
        <f t="shared" si="8"/>
        <v>38120</v>
      </c>
      <c r="L84" s="511">
        <v>13.4</v>
      </c>
      <c r="M84" s="511">
        <f t="shared" si="9"/>
        <v>25540.400000000001</v>
      </c>
      <c r="N84" s="511">
        <v>30</v>
      </c>
      <c r="O84" s="511">
        <f t="shared" si="10"/>
        <v>57180</v>
      </c>
    </row>
    <row r="85" spans="1:15" ht="15" customHeight="1" thickBot="1" x14ac:dyDescent="0.4">
      <c r="A85" s="1012">
        <v>76</v>
      </c>
      <c r="B85" s="510" t="s">
        <v>472</v>
      </c>
      <c r="C85" s="509" t="s">
        <v>1000</v>
      </c>
      <c r="D85" s="510">
        <v>1</v>
      </c>
      <c r="E85" s="510" t="s">
        <v>100</v>
      </c>
      <c r="F85" s="511">
        <v>29486.6</v>
      </c>
      <c r="G85" s="511">
        <f t="shared" si="6"/>
        <v>29486.6</v>
      </c>
      <c r="H85" s="511">
        <v>32000</v>
      </c>
      <c r="I85" s="511">
        <f t="shared" si="7"/>
        <v>32000</v>
      </c>
      <c r="J85" s="511">
        <v>47000</v>
      </c>
      <c r="K85" s="511">
        <f t="shared" si="8"/>
        <v>47000</v>
      </c>
      <c r="L85" s="511">
        <v>48732</v>
      </c>
      <c r="M85" s="511">
        <f t="shared" si="9"/>
        <v>48732</v>
      </c>
      <c r="N85" s="511">
        <v>25350</v>
      </c>
      <c r="O85" s="511">
        <f t="shared" si="10"/>
        <v>25350</v>
      </c>
    </row>
    <row r="86" spans="1:15" ht="15" customHeight="1" thickBot="1" x14ac:dyDescent="0.4">
      <c r="A86" s="1012">
        <v>77</v>
      </c>
      <c r="B86" s="510" t="s">
        <v>472</v>
      </c>
      <c r="C86" s="509" t="s">
        <v>2313</v>
      </c>
      <c r="D86" s="510">
        <v>61</v>
      </c>
      <c r="E86" s="510" t="s">
        <v>3</v>
      </c>
      <c r="F86" s="511">
        <v>35.200000000000003</v>
      </c>
      <c r="G86" s="511">
        <f t="shared" si="6"/>
        <v>2147.2000000000003</v>
      </c>
      <c r="H86" s="511">
        <v>51</v>
      </c>
      <c r="I86" s="511">
        <f t="shared" si="7"/>
        <v>3111</v>
      </c>
      <c r="J86" s="511">
        <v>90</v>
      </c>
      <c r="K86" s="511">
        <f t="shared" si="8"/>
        <v>5490</v>
      </c>
      <c r="L86" s="511">
        <v>36.200000000000003</v>
      </c>
      <c r="M86" s="511">
        <f t="shared" si="9"/>
        <v>2208.2000000000003</v>
      </c>
      <c r="N86" s="511">
        <v>120</v>
      </c>
      <c r="O86" s="511">
        <f t="shared" si="10"/>
        <v>7320</v>
      </c>
    </row>
    <row r="87" spans="1:15" ht="15" customHeight="1" thickBot="1" x14ac:dyDescent="0.4">
      <c r="A87" s="1012">
        <v>78</v>
      </c>
      <c r="B87" s="510" t="s">
        <v>472</v>
      </c>
      <c r="C87" s="509" t="s">
        <v>2314</v>
      </c>
      <c r="D87" s="513">
        <v>3267</v>
      </c>
      <c r="E87" s="510" t="s">
        <v>3</v>
      </c>
      <c r="F87" s="511">
        <v>11</v>
      </c>
      <c r="G87" s="511">
        <f t="shared" si="6"/>
        <v>35937</v>
      </c>
      <c r="H87" s="511">
        <v>18.5</v>
      </c>
      <c r="I87" s="511">
        <f t="shared" si="7"/>
        <v>60439.5</v>
      </c>
      <c r="J87" s="511">
        <v>61</v>
      </c>
      <c r="K87" s="511">
        <f t="shared" si="8"/>
        <v>199287</v>
      </c>
      <c r="L87" s="511">
        <v>25.8</v>
      </c>
      <c r="M87" s="511">
        <f t="shared" si="9"/>
        <v>84288.6</v>
      </c>
      <c r="N87" s="511">
        <v>52</v>
      </c>
      <c r="O87" s="511">
        <f t="shared" si="10"/>
        <v>169884</v>
      </c>
    </row>
    <row r="88" spans="1:15" ht="15" customHeight="1" thickBot="1" x14ac:dyDescent="0.4">
      <c r="A88" s="1012">
        <v>79</v>
      </c>
      <c r="B88" s="510" t="s">
        <v>472</v>
      </c>
      <c r="C88" s="509" t="s">
        <v>1004</v>
      </c>
      <c r="D88" s="513">
        <v>1554</v>
      </c>
      <c r="E88" s="510" t="s">
        <v>3</v>
      </c>
      <c r="F88" s="511">
        <v>71.5</v>
      </c>
      <c r="G88" s="511">
        <f t="shared" si="6"/>
        <v>111111</v>
      </c>
      <c r="H88" s="511">
        <v>74</v>
      </c>
      <c r="I88" s="511">
        <f t="shared" si="7"/>
        <v>114996</v>
      </c>
      <c r="J88" s="511">
        <v>50</v>
      </c>
      <c r="K88" s="511">
        <f t="shared" si="8"/>
        <v>77700</v>
      </c>
      <c r="L88" s="511">
        <v>54.8</v>
      </c>
      <c r="M88" s="511">
        <f t="shared" si="9"/>
        <v>85159.2</v>
      </c>
      <c r="N88" s="511">
        <v>62</v>
      </c>
      <c r="O88" s="511">
        <f t="shared" si="10"/>
        <v>96348</v>
      </c>
    </row>
    <row r="89" spans="1:15" ht="15" customHeight="1" thickBot="1" x14ac:dyDescent="0.4">
      <c r="A89" s="1012">
        <v>80</v>
      </c>
      <c r="B89" s="510" t="s">
        <v>472</v>
      </c>
      <c r="C89" s="509" t="s">
        <v>2315</v>
      </c>
      <c r="D89" s="510">
        <v>702</v>
      </c>
      <c r="E89" s="510" t="s">
        <v>3</v>
      </c>
      <c r="F89" s="511">
        <v>82.5</v>
      </c>
      <c r="G89" s="511">
        <f t="shared" si="6"/>
        <v>57915</v>
      </c>
      <c r="H89" s="511">
        <v>79</v>
      </c>
      <c r="I89" s="511">
        <f t="shared" si="7"/>
        <v>55458</v>
      </c>
      <c r="J89" s="511">
        <v>50</v>
      </c>
      <c r="K89" s="511">
        <f t="shared" si="8"/>
        <v>35100</v>
      </c>
      <c r="L89" s="511">
        <v>58.6</v>
      </c>
      <c r="M89" s="511">
        <f t="shared" si="9"/>
        <v>41137.200000000004</v>
      </c>
      <c r="N89" s="511">
        <v>64</v>
      </c>
      <c r="O89" s="511">
        <f t="shared" si="10"/>
        <v>44928</v>
      </c>
    </row>
    <row r="90" spans="1:15" ht="15" customHeight="1" thickBot="1" x14ac:dyDescent="0.4">
      <c r="A90" s="1012">
        <v>81</v>
      </c>
      <c r="B90" s="510" t="s">
        <v>472</v>
      </c>
      <c r="C90" s="1028" t="s">
        <v>1005</v>
      </c>
      <c r="D90" s="510">
        <v>11</v>
      </c>
      <c r="E90" s="510" t="s">
        <v>10</v>
      </c>
      <c r="F90" s="511">
        <v>4950</v>
      </c>
      <c r="G90" s="511">
        <f t="shared" si="6"/>
        <v>54450</v>
      </c>
      <c r="H90" s="511">
        <v>3500</v>
      </c>
      <c r="I90" s="511">
        <f t="shared" si="7"/>
        <v>38500</v>
      </c>
      <c r="J90" s="511">
        <v>2000</v>
      </c>
      <c r="K90" s="511">
        <f t="shared" si="8"/>
        <v>22000</v>
      </c>
      <c r="L90" s="511">
        <v>3768</v>
      </c>
      <c r="M90" s="511">
        <f t="shared" si="9"/>
        <v>41448</v>
      </c>
      <c r="N90" s="511">
        <v>3600</v>
      </c>
      <c r="O90" s="511">
        <f t="shared" si="10"/>
        <v>39600</v>
      </c>
    </row>
    <row r="91" spans="1:15" ht="15" customHeight="1" thickBot="1" x14ac:dyDescent="0.4">
      <c r="A91" s="1012">
        <v>82</v>
      </c>
      <c r="B91" s="510" t="s">
        <v>472</v>
      </c>
      <c r="C91" s="1028" t="s">
        <v>2316</v>
      </c>
      <c r="D91" s="510">
        <v>1</v>
      </c>
      <c r="E91" s="510" t="s">
        <v>100</v>
      </c>
      <c r="F91" s="511">
        <v>1980</v>
      </c>
      <c r="G91" s="511">
        <f t="shared" si="6"/>
        <v>1980</v>
      </c>
      <c r="H91" s="511">
        <v>2300</v>
      </c>
      <c r="I91" s="511">
        <f t="shared" si="7"/>
        <v>2300</v>
      </c>
      <c r="J91" s="511">
        <v>2000</v>
      </c>
      <c r="K91" s="511">
        <f t="shared" si="8"/>
        <v>2000</v>
      </c>
      <c r="L91" s="511">
        <v>2432</v>
      </c>
      <c r="M91" s="511">
        <f t="shared" si="9"/>
        <v>2432</v>
      </c>
      <c r="N91" s="511">
        <v>1600</v>
      </c>
      <c r="O91" s="511">
        <f t="shared" si="10"/>
        <v>1600</v>
      </c>
    </row>
    <row r="92" spans="1:15" ht="15" customHeight="1" thickBot="1" x14ac:dyDescent="0.4">
      <c r="A92" s="1012">
        <v>83</v>
      </c>
      <c r="B92" s="510" t="s">
        <v>472</v>
      </c>
      <c r="C92" s="1028" t="s">
        <v>1010</v>
      </c>
      <c r="D92" s="1042">
        <v>4</v>
      </c>
      <c r="E92" s="510" t="s">
        <v>10</v>
      </c>
      <c r="F92" s="511">
        <v>550</v>
      </c>
      <c r="G92" s="511">
        <f t="shared" si="6"/>
        <v>2200</v>
      </c>
      <c r="H92" s="511">
        <v>700</v>
      </c>
      <c r="I92" s="511">
        <f t="shared" si="7"/>
        <v>2800</v>
      </c>
      <c r="J92" s="511">
        <v>2000</v>
      </c>
      <c r="K92" s="511">
        <f t="shared" si="8"/>
        <v>8000</v>
      </c>
      <c r="L92" s="511">
        <v>1121</v>
      </c>
      <c r="M92" s="511">
        <f t="shared" si="9"/>
        <v>4484</v>
      </c>
      <c r="N92" s="511">
        <v>850</v>
      </c>
      <c r="O92" s="511">
        <f t="shared" si="10"/>
        <v>3400</v>
      </c>
    </row>
    <row r="93" spans="1:15" ht="15" customHeight="1" thickBot="1" x14ac:dyDescent="0.4">
      <c r="A93" s="1012">
        <v>84</v>
      </c>
      <c r="B93" s="510" t="s">
        <v>472</v>
      </c>
      <c r="C93" s="1028" t="s">
        <v>2317</v>
      </c>
      <c r="D93" s="510">
        <v>3</v>
      </c>
      <c r="E93" s="510" t="s">
        <v>10</v>
      </c>
      <c r="F93" s="511">
        <v>2200</v>
      </c>
      <c r="G93" s="511">
        <f t="shared" si="6"/>
        <v>6600</v>
      </c>
      <c r="H93" s="511">
        <v>3750</v>
      </c>
      <c r="I93" s="511">
        <f t="shared" si="7"/>
        <v>11250</v>
      </c>
      <c r="J93" s="511">
        <v>500</v>
      </c>
      <c r="K93" s="511">
        <f t="shared" si="8"/>
        <v>1500</v>
      </c>
      <c r="L93" s="511">
        <v>1672</v>
      </c>
      <c r="M93" s="511">
        <f t="shared" si="9"/>
        <v>5016</v>
      </c>
      <c r="N93" s="511">
        <v>3800</v>
      </c>
      <c r="O93" s="511">
        <f t="shared" si="10"/>
        <v>11400</v>
      </c>
    </row>
    <row r="94" spans="1:15" ht="15" customHeight="1" thickBot="1" x14ac:dyDescent="0.4">
      <c r="A94" s="937">
        <v>85</v>
      </c>
      <c r="B94" s="937" t="s">
        <v>472</v>
      </c>
      <c r="C94" s="1043" t="s">
        <v>2318</v>
      </c>
      <c r="D94" s="937">
        <v>1</v>
      </c>
      <c r="E94" s="937" t="s">
        <v>10</v>
      </c>
      <c r="F94" s="1041">
        <v>3300</v>
      </c>
      <c r="G94" s="1041">
        <f>F94*D94</f>
        <v>3300</v>
      </c>
      <c r="H94" s="1041">
        <v>9225</v>
      </c>
      <c r="I94" s="894">
        <f t="shared" si="7"/>
        <v>9225</v>
      </c>
      <c r="J94" s="1041">
        <v>4900</v>
      </c>
      <c r="K94" s="894">
        <f t="shared" si="8"/>
        <v>4900</v>
      </c>
      <c r="L94" s="1041">
        <v>5124</v>
      </c>
      <c r="M94" s="894">
        <f t="shared" si="9"/>
        <v>5124</v>
      </c>
      <c r="N94" s="1041">
        <v>23350</v>
      </c>
      <c r="O94" s="894">
        <f t="shared" si="10"/>
        <v>23350</v>
      </c>
    </row>
    <row r="95" spans="1:15" ht="15" customHeight="1" thickBot="1" x14ac:dyDescent="0.4">
      <c r="A95" s="1012">
        <v>86</v>
      </c>
      <c r="B95" s="510" t="s">
        <v>472</v>
      </c>
      <c r="C95" s="1028" t="s">
        <v>2319</v>
      </c>
      <c r="D95" s="1044">
        <v>2990</v>
      </c>
      <c r="E95" s="510" t="s">
        <v>3</v>
      </c>
      <c r="F95" s="511">
        <v>44</v>
      </c>
      <c r="G95" s="1045">
        <f>F95*D95</f>
        <v>131560</v>
      </c>
      <c r="H95" s="511">
        <v>36.5</v>
      </c>
      <c r="I95" s="511">
        <f t="shared" si="7"/>
        <v>109135</v>
      </c>
      <c r="J95" s="511">
        <v>40</v>
      </c>
      <c r="K95" s="511">
        <f t="shared" si="8"/>
        <v>119600</v>
      </c>
      <c r="L95" s="511">
        <v>24.2</v>
      </c>
      <c r="M95" s="511">
        <f t="shared" si="9"/>
        <v>72358</v>
      </c>
      <c r="N95" s="511">
        <v>106</v>
      </c>
      <c r="O95" s="511">
        <f t="shared" si="10"/>
        <v>316940</v>
      </c>
    </row>
    <row r="96" spans="1:15" ht="15" customHeight="1" thickBot="1" x14ac:dyDescent="0.4">
      <c r="A96" s="1012">
        <v>87</v>
      </c>
      <c r="B96" s="510" t="s">
        <v>472</v>
      </c>
      <c r="C96" s="1028" t="s">
        <v>2320</v>
      </c>
      <c r="D96" s="1042">
        <v>770</v>
      </c>
      <c r="E96" s="510" t="s">
        <v>3</v>
      </c>
      <c r="F96" s="511">
        <v>33</v>
      </c>
      <c r="G96" s="1046">
        <f>F96*D96</f>
        <v>25410</v>
      </c>
      <c r="H96" s="511">
        <v>29.5</v>
      </c>
      <c r="I96" s="511">
        <f t="shared" si="7"/>
        <v>22715</v>
      </c>
      <c r="J96" s="511">
        <v>30</v>
      </c>
      <c r="K96" s="511">
        <f t="shared" si="8"/>
        <v>23100</v>
      </c>
      <c r="L96" s="511">
        <v>22.4</v>
      </c>
      <c r="M96" s="511">
        <f t="shared" si="9"/>
        <v>17248</v>
      </c>
      <c r="N96" s="511">
        <v>81</v>
      </c>
      <c r="O96" s="511">
        <f t="shared" si="10"/>
        <v>62370</v>
      </c>
    </row>
    <row r="97" spans="1:15" ht="15" customHeight="1" thickBot="1" x14ac:dyDescent="0.4">
      <c r="A97" s="1012"/>
      <c r="B97" s="509"/>
      <c r="C97" s="1038" t="s">
        <v>2321</v>
      </c>
      <c r="D97" s="1039"/>
      <c r="E97" s="1039"/>
      <c r="F97" s="1039"/>
      <c r="G97" s="1040"/>
      <c r="H97" s="529"/>
      <c r="I97" s="511">
        <f t="shared" si="7"/>
        <v>0</v>
      </c>
      <c r="J97" s="529"/>
      <c r="K97" s="511">
        <f t="shared" si="8"/>
        <v>0</v>
      </c>
      <c r="L97" s="529"/>
      <c r="M97" s="511">
        <f t="shared" si="9"/>
        <v>0</v>
      </c>
      <c r="N97" s="529"/>
      <c r="O97" s="511">
        <f t="shared" si="10"/>
        <v>0</v>
      </c>
    </row>
    <row r="98" spans="1:15" ht="15" customHeight="1" thickBot="1" x14ac:dyDescent="0.4">
      <c r="A98" s="1012">
        <v>88</v>
      </c>
      <c r="B98" s="510">
        <v>255</v>
      </c>
      <c r="C98" s="509" t="s">
        <v>403</v>
      </c>
      <c r="D98" s="510">
        <v>84</v>
      </c>
      <c r="E98" s="510" t="s">
        <v>3</v>
      </c>
      <c r="F98" s="511">
        <v>4.4000000000000004</v>
      </c>
      <c r="G98" s="511">
        <f>F98*D98</f>
        <v>369.6</v>
      </c>
      <c r="H98" s="1041">
        <v>6</v>
      </c>
      <c r="I98" s="511">
        <f t="shared" si="7"/>
        <v>504</v>
      </c>
      <c r="J98" s="511">
        <v>2</v>
      </c>
      <c r="K98" s="511">
        <f t="shared" si="8"/>
        <v>168</v>
      </c>
      <c r="L98" s="511">
        <v>4</v>
      </c>
      <c r="M98" s="511">
        <f t="shared" si="9"/>
        <v>336</v>
      </c>
      <c r="N98" s="511">
        <v>6</v>
      </c>
      <c r="O98" s="511">
        <f t="shared" si="10"/>
        <v>504</v>
      </c>
    </row>
    <row r="99" spans="1:15" ht="15" customHeight="1" thickBot="1" x14ac:dyDescent="0.4">
      <c r="A99" s="1012">
        <v>89</v>
      </c>
      <c r="B99" s="510">
        <v>301</v>
      </c>
      <c r="C99" s="509" t="s">
        <v>2322</v>
      </c>
      <c r="D99" s="1042">
        <v>766</v>
      </c>
      <c r="E99" s="510" t="s">
        <v>4</v>
      </c>
      <c r="F99" s="511">
        <v>139.69999999999999</v>
      </c>
      <c r="G99" s="511">
        <f t="shared" ref="G99:G120" si="11">F99*D99</f>
        <v>107010.2</v>
      </c>
      <c r="H99" s="511">
        <v>131</v>
      </c>
      <c r="I99" s="511">
        <f t="shared" si="7"/>
        <v>100346</v>
      </c>
      <c r="J99" s="511">
        <v>130</v>
      </c>
      <c r="K99" s="511">
        <f t="shared" si="8"/>
        <v>99580</v>
      </c>
      <c r="L99" s="511">
        <v>139.4</v>
      </c>
      <c r="M99" s="511">
        <f t="shared" si="9"/>
        <v>106780.40000000001</v>
      </c>
      <c r="N99" s="511">
        <v>172.65</v>
      </c>
      <c r="O99" s="511">
        <f t="shared" si="10"/>
        <v>132249.9</v>
      </c>
    </row>
    <row r="100" spans="1:15" ht="15" customHeight="1" thickBot="1" x14ac:dyDescent="0.4">
      <c r="A100" s="1012">
        <v>90</v>
      </c>
      <c r="B100" s="510">
        <v>304</v>
      </c>
      <c r="C100" s="509" t="s">
        <v>2323</v>
      </c>
      <c r="D100" s="510">
        <v>778</v>
      </c>
      <c r="E100" s="510" t="s">
        <v>4</v>
      </c>
      <c r="F100" s="511">
        <v>66</v>
      </c>
      <c r="G100" s="511">
        <f t="shared" si="11"/>
        <v>51348</v>
      </c>
      <c r="H100" s="511">
        <v>65</v>
      </c>
      <c r="I100" s="511">
        <f t="shared" si="7"/>
        <v>50570</v>
      </c>
      <c r="J100" s="511">
        <v>45</v>
      </c>
      <c r="K100" s="511">
        <f t="shared" si="8"/>
        <v>35010</v>
      </c>
      <c r="L100" s="511">
        <v>69.599999999999994</v>
      </c>
      <c r="M100" s="511">
        <f t="shared" si="9"/>
        <v>54148.799999999996</v>
      </c>
      <c r="N100" s="511">
        <v>76</v>
      </c>
      <c r="O100" s="511">
        <f t="shared" si="10"/>
        <v>59128</v>
      </c>
    </row>
    <row r="101" spans="1:15" ht="15" customHeight="1" thickBot="1" x14ac:dyDescent="0.4">
      <c r="A101" s="1012">
        <v>91</v>
      </c>
      <c r="B101" s="510">
        <v>304</v>
      </c>
      <c r="C101" s="509" t="s">
        <v>2324</v>
      </c>
      <c r="D101" s="1044">
        <v>1148</v>
      </c>
      <c r="E101" s="510" t="s">
        <v>4</v>
      </c>
      <c r="F101" s="511">
        <v>66</v>
      </c>
      <c r="G101" s="511">
        <f t="shared" si="11"/>
        <v>75768</v>
      </c>
      <c r="H101" s="511">
        <v>55</v>
      </c>
      <c r="I101" s="511">
        <f t="shared" si="7"/>
        <v>63140</v>
      </c>
      <c r="J101" s="511">
        <v>45</v>
      </c>
      <c r="K101" s="511">
        <f t="shared" si="8"/>
        <v>51660</v>
      </c>
      <c r="L101" s="511">
        <v>69.400000000000006</v>
      </c>
      <c r="M101" s="511">
        <f t="shared" si="9"/>
        <v>79671.200000000012</v>
      </c>
      <c r="N101" s="511">
        <v>76</v>
      </c>
      <c r="O101" s="511">
        <f t="shared" si="10"/>
        <v>87248</v>
      </c>
    </row>
    <row r="102" spans="1:15" ht="15" customHeight="1" thickBot="1" x14ac:dyDescent="0.4">
      <c r="A102" s="1012">
        <v>92</v>
      </c>
      <c r="B102" s="510">
        <v>304</v>
      </c>
      <c r="C102" s="509" t="s">
        <v>1026</v>
      </c>
      <c r="D102" s="510">
        <v>14</v>
      </c>
      <c r="E102" s="510" t="s">
        <v>4</v>
      </c>
      <c r="F102" s="511">
        <v>66</v>
      </c>
      <c r="G102" s="511">
        <f t="shared" si="11"/>
        <v>924</v>
      </c>
      <c r="H102" s="511">
        <v>150</v>
      </c>
      <c r="I102" s="511">
        <f t="shared" si="7"/>
        <v>2100</v>
      </c>
      <c r="J102" s="511">
        <v>45</v>
      </c>
      <c r="K102" s="511">
        <f t="shared" si="8"/>
        <v>630</v>
      </c>
      <c r="L102" s="511">
        <v>70.8</v>
      </c>
      <c r="M102" s="511">
        <f t="shared" si="9"/>
        <v>991.19999999999993</v>
      </c>
      <c r="N102" s="511">
        <v>93</v>
      </c>
      <c r="O102" s="511">
        <f t="shared" si="10"/>
        <v>1302</v>
      </c>
    </row>
    <row r="103" spans="1:15" ht="30" customHeight="1" thickBot="1" x14ac:dyDescent="0.4">
      <c r="A103" s="1012">
        <v>93</v>
      </c>
      <c r="B103" s="510">
        <v>407</v>
      </c>
      <c r="C103" s="509" t="s">
        <v>2325</v>
      </c>
      <c r="D103" s="510">
        <v>551</v>
      </c>
      <c r="E103" s="510" t="s">
        <v>9</v>
      </c>
      <c r="F103" s="511">
        <v>3.3</v>
      </c>
      <c r="G103" s="511">
        <f t="shared" si="11"/>
        <v>1818.3</v>
      </c>
      <c r="H103" s="511">
        <v>3</v>
      </c>
      <c r="I103" s="511">
        <f t="shared" si="7"/>
        <v>1653</v>
      </c>
      <c r="J103" s="511">
        <v>3</v>
      </c>
      <c r="K103" s="511">
        <f t="shared" si="8"/>
        <v>1653</v>
      </c>
      <c r="L103" s="511">
        <v>3.8</v>
      </c>
      <c r="M103" s="511">
        <f t="shared" si="9"/>
        <v>2093.7999999999997</v>
      </c>
      <c r="N103" s="511">
        <v>2.15</v>
      </c>
      <c r="O103" s="511">
        <f t="shared" si="10"/>
        <v>1184.6499999999999</v>
      </c>
    </row>
    <row r="104" spans="1:15" ht="30" customHeight="1" thickBot="1" x14ac:dyDescent="0.4">
      <c r="A104" s="1012">
        <v>94</v>
      </c>
      <c r="B104" s="510">
        <v>408</v>
      </c>
      <c r="C104" s="509" t="s">
        <v>2326</v>
      </c>
      <c r="D104" s="513">
        <v>3100</v>
      </c>
      <c r="E104" s="510" t="s">
        <v>9</v>
      </c>
      <c r="F104" s="511">
        <v>5.78</v>
      </c>
      <c r="G104" s="1047">
        <f t="shared" si="11"/>
        <v>17918</v>
      </c>
      <c r="H104" s="511">
        <v>5.5</v>
      </c>
      <c r="I104" s="511">
        <f t="shared" si="7"/>
        <v>17050</v>
      </c>
      <c r="J104" s="511">
        <v>5.5</v>
      </c>
      <c r="K104" s="511">
        <f t="shared" si="8"/>
        <v>17050</v>
      </c>
      <c r="L104" s="511">
        <v>3.8</v>
      </c>
      <c r="M104" s="511">
        <f t="shared" si="9"/>
        <v>11780</v>
      </c>
      <c r="N104" s="511">
        <v>3.55</v>
      </c>
      <c r="O104" s="511">
        <f t="shared" si="10"/>
        <v>11005</v>
      </c>
    </row>
    <row r="105" spans="1:15" ht="30" customHeight="1" thickBot="1" x14ac:dyDescent="0.4">
      <c r="A105" s="1012">
        <v>95</v>
      </c>
      <c r="B105" s="510">
        <v>441</v>
      </c>
      <c r="C105" s="509" t="s">
        <v>2327</v>
      </c>
      <c r="D105" s="510">
        <v>320</v>
      </c>
      <c r="E105" s="510" t="s">
        <v>4</v>
      </c>
      <c r="F105" s="511">
        <v>180.4</v>
      </c>
      <c r="G105" s="511">
        <f t="shared" si="11"/>
        <v>57728</v>
      </c>
      <c r="H105" s="511">
        <v>169</v>
      </c>
      <c r="I105" s="511">
        <f t="shared" si="7"/>
        <v>54080</v>
      </c>
      <c r="J105" s="511">
        <v>165</v>
      </c>
      <c r="K105" s="511">
        <f t="shared" si="8"/>
        <v>52800</v>
      </c>
      <c r="L105" s="511">
        <v>172.4</v>
      </c>
      <c r="M105" s="511">
        <f t="shared" si="9"/>
        <v>55168</v>
      </c>
      <c r="N105" s="511">
        <v>197</v>
      </c>
      <c r="O105" s="511">
        <f t="shared" si="10"/>
        <v>63040</v>
      </c>
    </row>
    <row r="106" spans="1:15" ht="15" customHeight="1" thickBot="1" x14ac:dyDescent="0.4">
      <c r="A106" s="1012">
        <v>96</v>
      </c>
      <c r="B106" s="510">
        <v>441</v>
      </c>
      <c r="C106" s="509" t="s">
        <v>2328</v>
      </c>
      <c r="D106" s="510">
        <v>228</v>
      </c>
      <c r="E106" s="510" t="s">
        <v>4</v>
      </c>
      <c r="F106" s="511">
        <v>198</v>
      </c>
      <c r="G106" s="511">
        <f t="shared" si="11"/>
        <v>45144</v>
      </c>
      <c r="H106" s="511">
        <v>186</v>
      </c>
      <c r="I106" s="511">
        <f t="shared" si="7"/>
        <v>42408</v>
      </c>
      <c r="J106" s="511">
        <v>180</v>
      </c>
      <c r="K106" s="511">
        <f t="shared" si="8"/>
        <v>41040</v>
      </c>
      <c r="L106" s="511">
        <v>177.4</v>
      </c>
      <c r="M106" s="511">
        <f t="shared" si="9"/>
        <v>40447.200000000004</v>
      </c>
      <c r="N106" s="511">
        <v>225</v>
      </c>
      <c r="O106" s="511">
        <f t="shared" si="10"/>
        <v>51300</v>
      </c>
    </row>
    <row r="107" spans="1:15" ht="15" customHeight="1" thickBot="1" x14ac:dyDescent="0.4">
      <c r="A107" s="1012">
        <v>97</v>
      </c>
      <c r="B107" s="510"/>
      <c r="C107" s="1048" t="s">
        <v>991</v>
      </c>
      <c r="D107" s="510"/>
      <c r="E107" s="510"/>
      <c r="F107" s="511">
        <v>0</v>
      </c>
      <c r="G107" s="511">
        <f t="shared" si="11"/>
        <v>0</v>
      </c>
      <c r="H107" s="511">
        <v>0</v>
      </c>
      <c r="I107" s="511">
        <f t="shared" si="7"/>
        <v>0</v>
      </c>
      <c r="J107" s="511">
        <v>0</v>
      </c>
      <c r="K107" s="511">
        <f t="shared" si="8"/>
        <v>0</v>
      </c>
      <c r="L107" s="511"/>
      <c r="M107" s="511">
        <f t="shared" si="9"/>
        <v>0</v>
      </c>
      <c r="N107" s="511">
        <v>0</v>
      </c>
      <c r="O107" s="511">
        <f t="shared" si="10"/>
        <v>0</v>
      </c>
    </row>
    <row r="108" spans="1:15" ht="15" customHeight="1" thickBot="1" x14ac:dyDescent="0.4">
      <c r="A108" s="1012">
        <v>98</v>
      </c>
      <c r="B108" s="510"/>
      <c r="C108" s="1048" t="s">
        <v>991</v>
      </c>
      <c r="D108" s="510"/>
      <c r="E108" s="510"/>
      <c r="F108" s="511">
        <v>0</v>
      </c>
      <c r="G108" s="511">
        <f t="shared" si="11"/>
        <v>0</v>
      </c>
      <c r="H108" s="511">
        <v>0</v>
      </c>
      <c r="I108" s="511">
        <f t="shared" si="7"/>
        <v>0</v>
      </c>
      <c r="J108" s="511">
        <v>0</v>
      </c>
      <c r="K108" s="511">
        <f t="shared" si="8"/>
        <v>0</v>
      </c>
      <c r="L108" s="511"/>
      <c r="M108" s="511">
        <f t="shared" si="9"/>
        <v>0</v>
      </c>
      <c r="N108" s="511">
        <v>0</v>
      </c>
      <c r="O108" s="511">
        <f t="shared" si="10"/>
        <v>0</v>
      </c>
    </row>
    <row r="109" spans="1:15" ht="30" customHeight="1" thickBot="1" x14ac:dyDescent="0.4">
      <c r="A109" s="1012">
        <v>99</v>
      </c>
      <c r="B109" s="510">
        <v>454</v>
      </c>
      <c r="C109" s="509" t="s">
        <v>2329</v>
      </c>
      <c r="D109" s="513">
        <v>6995</v>
      </c>
      <c r="E109" s="510" t="s">
        <v>8</v>
      </c>
      <c r="F109" s="511">
        <v>47.3</v>
      </c>
      <c r="G109" s="511">
        <f t="shared" si="11"/>
        <v>330863.5</v>
      </c>
      <c r="H109" s="511">
        <v>37</v>
      </c>
      <c r="I109" s="511">
        <f t="shared" si="7"/>
        <v>258815</v>
      </c>
      <c r="J109" s="511">
        <v>109</v>
      </c>
      <c r="K109" s="511">
        <f t="shared" si="8"/>
        <v>762455</v>
      </c>
      <c r="L109" s="511">
        <v>56.2</v>
      </c>
      <c r="M109" s="511">
        <f t="shared" si="9"/>
        <v>393119</v>
      </c>
      <c r="N109" s="511">
        <v>75</v>
      </c>
      <c r="O109" s="511">
        <f t="shared" si="10"/>
        <v>524625</v>
      </c>
    </row>
    <row r="110" spans="1:15" ht="30" customHeight="1" thickBot="1" x14ac:dyDescent="0.4">
      <c r="A110" s="1012">
        <v>100</v>
      </c>
      <c r="B110" s="510">
        <v>454</v>
      </c>
      <c r="C110" s="509" t="s">
        <v>1045</v>
      </c>
      <c r="D110" s="510">
        <v>50</v>
      </c>
      <c r="E110" s="510" t="s">
        <v>8</v>
      </c>
      <c r="F110" s="511">
        <v>165</v>
      </c>
      <c r="G110" s="511">
        <f>F110*D110</f>
        <v>8250</v>
      </c>
      <c r="H110" s="511">
        <v>114</v>
      </c>
      <c r="I110" s="511">
        <f t="shared" si="7"/>
        <v>5700</v>
      </c>
      <c r="J110" s="511">
        <v>100</v>
      </c>
      <c r="K110" s="511">
        <f t="shared" si="8"/>
        <v>5000</v>
      </c>
      <c r="L110" s="511">
        <v>168</v>
      </c>
      <c r="M110" s="511">
        <f t="shared" si="9"/>
        <v>8400</v>
      </c>
      <c r="N110" s="511">
        <v>76</v>
      </c>
      <c r="O110" s="511">
        <f t="shared" si="10"/>
        <v>3800</v>
      </c>
    </row>
    <row r="111" spans="1:15" ht="15" customHeight="1" thickBot="1" x14ac:dyDescent="0.4">
      <c r="A111" s="1012">
        <v>101</v>
      </c>
      <c r="B111" s="510">
        <v>608</v>
      </c>
      <c r="C111" s="509" t="s">
        <v>2330</v>
      </c>
      <c r="D111" s="513">
        <v>1141</v>
      </c>
      <c r="E111" s="510" t="s">
        <v>131</v>
      </c>
      <c r="F111" s="511">
        <v>5.5</v>
      </c>
      <c r="G111" s="511">
        <f t="shared" si="11"/>
        <v>6275.5</v>
      </c>
      <c r="H111" s="511">
        <v>11</v>
      </c>
      <c r="I111" s="511">
        <f t="shared" si="7"/>
        <v>12551</v>
      </c>
      <c r="J111" s="511">
        <v>6</v>
      </c>
      <c r="K111" s="511">
        <f t="shared" si="8"/>
        <v>6846</v>
      </c>
      <c r="L111" s="511">
        <v>6.6</v>
      </c>
      <c r="M111" s="511">
        <f t="shared" si="9"/>
        <v>7530.5999999999995</v>
      </c>
      <c r="N111" s="511">
        <v>8</v>
      </c>
      <c r="O111" s="511">
        <f t="shared" si="10"/>
        <v>9128</v>
      </c>
    </row>
    <row r="112" spans="1:15" ht="15" customHeight="1" thickBot="1" x14ac:dyDescent="0.4">
      <c r="A112" s="1012">
        <v>102</v>
      </c>
      <c r="B112" s="510">
        <v>630</v>
      </c>
      <c r="C112" s="509" t="s">
        <v>1048</v>
      </c>
      <c r="D112" s="510">
        <v>24</v>
      </c>
      <c r="E112" s="510" t="s">
        <v>10</v>
      </c>
      <c r="F112" s="511">
        <v>242</v>
      </c>
      <c r="G112" s="511">
        <f t="shared" si="11"/>
        <v>5808</v>
      </c>
      <c r="H112" s="511">
        <v>525</v>
      </c>
      <c r="I112" s="511">
        <f t="shared" si="7"/>
        <v>12600</v>
      </c>
      <c r="J112" s="511">
        <v>200</v>
      </c>
      <c r="K112" s="511">
        <f t="shared" si="8"/>
        <v>4800</v>
      </c>
      <c r="L112" s="511">
        <v>228</v>
      </c>
      <c r="M112" s="511">
        <f t="shared" si="9"/>
        <v>5472</v>
      </c>
      <c r="N112" s="511">
        <v>150</v>
      </c>
      <c r="O112" s="511">
        <f t="shared" si="10"/>
        <v>3600</v>
      </c>
    </row>
    <row r="113" spans="1:15" ht="15" customHeight="1" thickBot="1" x14ac:dyDescent="0.4">
      <c r="A113" s="1012">
        <v>103</v>
      </c>
      <c r="B113" s="510">
        <v>630</v>
      </c>
      <c r="C113" s="509" t="s">
        <v>1049</v>
      </c>
      <c r="D113" s="510">
        <v>1</v>
      </c>
      <c r="E113" s="510" t="s">
        <v>10</v>
      </c>
      <c r="F113" s="511">
        <v>198</v>
      </c>
      <c r="G113" s="511">
        <f t="shared" si="11"/>
        <v>198</v>
      </c>
      <c r="H113" s="511">
        <v>500</v>
      </c>
      <c r="I113" s="511">
        <f t="shared" si="7"/>
        <v>500</v>
      </c>
      <c r="J113" s="511">
        <v>300</v>
      </c>
      <c r="K113" s="511">
        <f t="shared" si="8"/>
        <v>300</v>
      </c>
      <c r="L113" s="511">
        <v>264</v>
      </c>
      <c r="M113" s="511">
        <f t="shared" si="9"/>
        <v>264</v>
      </c>
      <c r="N113" s="511">
        <v>250</v>
      </c>
      <c r="O113" s="511">
        <f t="shared" si="10"/>
        <v>250</v>
      </c>
    </row>
    <row r="114" spans="1:15" ht="15" customHeight="1" thickBot="1" x14ac:dyDescent="0.4">
      <c r="A114" s="1012">
        <v>104</v>
      </c>
      <c r="B114" s="510">
        <v>630</v>
      </c>
      <c r="C114" s="509" t="s">
        <v>1050</v>
      </c>
      <c r="D114" s="510">
        <v>3</v>
      </c>
      <c r="E114" s="510" t="s">
        <v>10</v>
      </c>
      <c r="F114" s="511">
        <v>291.5</v>
      </c>
      <c r="G114" s="511">
        <f t="shared" si="11"/>
        <v>874.5</v>
      </c>
      <c r="H114" s="511">
        <v>325</v>
      </c>
      <c r="I114" s="511">
        <f t="shared" si="7"/>
        <v>975</v>
      </c>
      <c r="J114" s="511">
        <v>2000</v>
      </c>
      <c r="K114" s="511">
        <f t="shared" si="8"/>
        <v>6000</v>
      </c>
      <c r="L114" s="511">
        <v>198</v>
      </c>
      <c r="M114" s="511">
        <f t="shared" si="9"/>
        <v>594</v>
      </c>
      <c r="N114" s="511">
        <v>300</v>
      </c>
      <c r="O114" s="511">
        <f t="shared" si="10"/>
        <v>900</v>
      </c>
    </row>
    <row r="115" spans="1:15" ht="15" customHeight="1" thickBot="1" x14ac:dyDescent="0.4">
      <c r="A115" s="1012">
        <v>105</v>
      </c>
      <c r="B115" s="510">
        <v>646</v>
      </c>
      <c r="C115" s="509" t="s">
        <v>2331</v>
      </c>
      <c r="D115" s="510">
        <v>530</v>
      </c>
      <c r="E115" s="510" t="s">
        <v>3</v>
      </c>
      <c r="F115" s="511">
        <v>11.99</v>
      </c>
      <c r="G115" s="511">
        <f t="shared" si="11"/>
        <v>6354.7</v>
      </c>
      <c r="H115" s="511">
        <v>6</v>
      </c>
      <c r="I115" s="511">
        <f t="shared" si="7"/>
        <v>3180</v>
      </c>
      <c r="J115" s="511">
        <v>11</v>
      </c>
      <c r="K115" s="511">
        <f t="shared" si="8"/>
        <v>5830</v>
      </c>
      <c r="L115" s="511">
        <v>8.1999999999999993</v>
      </c>
      <c r="M115" s="511">
        <f t="shared" si="9"/>
        <v>4346</v>
      </c>
      <c r="N115" s="511">
        <v>7</v>
      </c>
      <c r="O115" s="511">
        <f t="shared" si="10"/>
        <v>3710</v>
      </c>
    </row>
    <row r="116" spans="1:15" ht="15" customHeight="1" thickBot="1" x14ac:dyDescent="0.4">
      <c r="A116" s="1012">
        <v>106</v>
      </c>
      <c r="B116" s="510">
        <v>646</v>
      </c>
      <c r="C116" s="509" t="s">
        <v>2332</v>
      </c>
      <c r="D116" s="510">
        <v>1</v>
      </c>
      <c r="E116" s="510" t="s">
        <v>10</v>
      </c>
      <c r="F116" s="511">
        <v>825</v>
      </c>
      <c r="G116" s="511">
        <f t="shared" si="11"/>
        <v>825</v>
      </c>
      <c r="H116" s="511">
        <v>475</v>
      </c>
      <c r="I116" s="511">
        <f t="shared" si="7"/>
        <v>475</v>
      </c>
      <c r="J116" s="511">
        <v>750</v>
      </c>
      <c r="K116" s="511">
        <f t="shared" si="8"/>
        <v>750</v>
      </c>
      <c r="L116" s="511">
        <v>565</v>
      </c>
      <c r="M116" s="511">
        <f t="shared" si="9"/>
        <v>565</v>
      </c>
      <c r="N116" s="511">
        <v>465</v>
      </c>
      <c r="O116" s="511">
        <f t="shared" si="10"/>
        <v>465</v>
      </c>
    </row>
    <row r="117" spans="1:15" ht="15" customHeight="1" thickBot="1" x14ac:dyDescent="0.4">
      <c r="A117" s="1012">
        <v>107</v>
      </c>
      <c r="B117" s="510">
        <v>646</v>
      </c>
      <c r="C117" s="509" t="s">
        <v>2333</v>
      </c>
      <c r="D117" s="510">
        <v>330</v>
      </c>
      <c r="E117" s="510" t="s">
        <v>3</v>
      </c>
      <c r="F117" s="511">
        <v>11.77</v>
      </c>
      <c r="G117" s="511">
        <f t="shared" si="11"/>
        <v>3884.1</v>
      </c>
      <c r="H117" s="511">
        <v>7</v>
      </c>
      <c r="I117" s="511">
        <f t="shared" si="7"/>
        <v>2310</v>
      </c>
      <c r="J117" s="511">
        <v>11</v>
      </c>
      <c r="K117" s="511">
        <f t="shared" si="8"/>
        <v>3630</v>
      </c>
      <c r="L117" s="511">
        <v>7.6</v>
      </c>
      <c r="M117" s="511">
        <f t="shared" si="9"/>
        <v>2508</v>
      </c>
      <c r="N117" s="511">
        <v>7</v>
      </c>
      <c r="O117" s="511">
        <f t="shared" si="10"/>
        <v>2310</v>
      </c>
    </row>
    <row r="118" spans="1:15" ht="15" customHeight="1" thickBot="1" x14ac:dyDescent="0.4">
      <c r="A118" s="1012">
        <v>108</v>
      </c>
      <c r="B118" s="510" t="s">
        <v>472</v>
      </c>
      <c r="C118" s="509" t="s">
        <v>1062</v>
      </c>
      <c r="D118" s="510">
        <v>66</v>
      </c>
      <c r="E118" s="510" t="s">
        <v>10</v>
      </c>
      <c r="F118" s="1030">
        <v>66</v>
      </c>
      <c r="G118" s="511">
        <f t="shared" si="11"/>
        <v>4356</v>
      </c>
      <c r="H118" s="1030">
        <v>150</v>
      </c>
      <c r="I118" s="511">
        <f t="shared" si="7"/>
        <v>9900</v>
      </c>
      <c r="J118" s="1030">
        <v>90</v>
      </c>
      <c r="K118" s="511">
        <f t="shared" si="8"/>
        <v>5940</v>
      </c>
      <c r="L118" s="1030">
        <v>126</v>
      </c>
      <c r="M118" s="511">
        <f t="shared" si="9"/>
        <v>8316</v>
      </c>
      <c r="N118" s="1030">
        <v>136</v>
      </c>
      <c r="O118" s="511">
        <f t="shared" si="10"/>
        <v>8976</v>
      </c>
    </row>
    <row r="119" spans="1:15" ht="15" customHeight="1" thickBot="1" x14ac:dyDescent="0.4">
      <c r="A119" s="1012">
        <v>109</v>
      </c>
      <c r="B119" s="510" t="s">
        <v>472</v>
      </c>
      <c r="C119" s="509" t="s">
        <v>722</v>
      </c>
      <c r="D119" s="510">
        <v>88</v>
      </c>
      <c r="E119" s="510" t="s">
        <v>10</v>
      </c>
      <c r="F119" s="1030">
        <v>88</v>
      </c>
      <c r="G119" s="511">
        <f t="shared" si="11"/>
        <v>7744</v>
      </c>
      <c r="H119" s="1030">
        <v>195</v>
      </c>
      <c r="I119" s="511">
        <f t="shared" si="7"/>
        <v>17160</v>
      </c>
      <c r="J119" s="1030">
        <v>100</v>
      </c>
      <c r="K119" s="511">
        <f t="shared" si="8"/>
        <v>8800</v>
      </c>
      <c r="L119" s="1030">
        <v>149</v>
      </c>
      <c r="M119" s="511">
        <f t="shared" si="9"/>
        <v>13112</v>
      </c>
      <c r="N119" s="1030">
        <v>139</v>
      </c>
      <c r="O119" s="511">
        <f t="shared" si="10"/>
        <v>12232</v>
      </c>
    </row>
    <row r="120" spans="1:15" ht="15" customHeight="1" thickBot="1" x14ac:dyDescent="0.4">
      <c r="A120" s="1012">
        <v>110</v>
      </c>
      <c r="B120" s="510" t="s">
        <v>472</v>
      </c>
      <c r="C120" s="509" t="s">
        <v>2334</v>
      </c>
      <c r="D120" s="510">
        <v>4</v>
      </c>
      <c r="E120" s="510" t="s">
        <v>10</v>
      </c>
      <c r="F120" s="1030">
        <v>1100</v>
      </c>
      <c r="G120" s="511">
        <f t="shared" si="11"/>
        <v>4400</v>
      </c>
      <c r="H120" s="1030">
        <v>750</v>
      </c>
      <c r="I120" s="511">
        <f t="shared" si="7"/>
        <v>3000</v>
      </c>
      <c r="J120" s="1030">
        <v>1000</v>
      </c>
      <c r="K120" s="511">
        <f t="shared" si="8"/>
        <v>4000</v>
      </c>
      <c r="L120" s="1030">
        <v>2989</v>
      </c>
      <c r="M120" s="511">
        <f t="shared" si="9"/>
        <v>11956</v>
      </c>
      <c r="N120" s="1030">
        <v>450</v>
      </c>
      <c r="O120" s="511">
        <f t="shared" si="10"/>
        <v>1800</v>
      </c>
    </row>
    <row r="121" spans="1:15" ht="15" customHeight="1" thickBot="1" x14ac:dyDescent="0.4">
      <c r="A121" s="1011"/>
      <c r="B121" s="1011"/>
      <c r="C121" s="1049" t="s">
        <v>238</v>
      </c>
      <c r="D121" s="1050"/>
      <c r="E121" s="1050"/>
      <c r="F121" s="1050"/>
      <c r="G121" s="1051"/>
      <c r="H121" s="529"/>
      <c r="I121" s="1035"/>
      <c r="J121" s="529"/>
      <c r="K121" s="1035">
        <f t="shared" si="8"/>
        <v>0</v>
      </c>
      <c r="L121" s="529"/>
      <c r="M121" s="1035">
        <f t="shared" si="9"/>
        <v>0</v>
      </c>
      <c r="N121" s="529">
        <v>0</v>
      </c>
      <c r="O121" s="1035">
        <f t="shared" si="10"/>
        <v>0</v>
      </c>
    </row>
    <row r="122" spans="1:15" ht="15" customHeight="1" thickBot="1" x14ac:dyDescent="0.4">
      <c r="A122" s="937">
        <v>111</v>
      </c>
      <c r="B122" s="893">
        <v>659</v>
      </c>
      <c r="C122" s="892" t="s">
        <v>245</v>
      </c>
      <c r="D122" s="896">
        <v>24149</v>
      </c>
      <c r="E122" s="893" t="s">
        <v>8</v>
      </c>
      <c r="F122" s="894">
        <v>1.1000000000000001</v>
      </c>
      <c r="G122" s="894">
        <f>F122*D122</f>
        <v>26563.9</v>
      </c>
      <c r="H122" s="894">
        <v>1</v>
      </c>
      <c r="I122" s="894">
        <f t="shared" si="7"/>
        <v>24149</v>
      </c>
      <c r="J122" s="894">
        <v>1</v>
      </c>
      <c r="K122" s="894">
        <f t="shared" si="8"/>
        <v>24149</v>
      </c>
      <c r="L122" s="894">
        <v>1.4</v>
      </c>
      <c r="M122" s="894">
        <f t="shared" si="9"/>
        <v>33808.6</v>
      </c>
      <c r="N122" s="894">
        <v>1</v>
      </c>
      <c r="O122" s="894">
        <f t="shared" si="10"/>
        <v>24149</v>
      </c>
    </row>
    <row r="123" spans="1:15" ht="15" customHeight="1" thickBot="1" x14ac:dyDescent="0.4">
      <c r="A123" s="1012">
        <v>112</v>
      </c>
      <c r="B123" s="510">
        <v>659</v>
      </c>
      <c r="C123" s="509" t="s">
        <v>2335</v>
      </c>
      <c r="D123" s="513">
        <v>4963</v>
      </c>
      <c r="E123" s="510" t="s">
        <v>8</v>
      </c>
      <c r="F123" s="511">
        <v>1.65</v>
      </c>
      <c r="G123" s="511">
        <f t="shared" ref="G123:G146" si="12">F123*D123</f>
        <v>8188.95</v>
      </c>
      <c r="H123" s="511">
        <v>1</v>
      </c>
      <c r="I123" s="511">
        <f t="shared" si="7"/>
        <v>4963</v>
      </c>
      <c r="J123" s="511">
        <v>0.9</v>
      </c>
      <c r="K123" s="511">
        <f t="shared" si="8"/>
        <v>4466.7</v>
      </c>
      <c r="L123" s="511">
        <v>1.4</v>
      </c>
      <c r="M123" s="511">
        <f t="shared" si="9"/>
        <v>6948.2</v>
      </c>
      <c r="N123" s="511">
        <v>1</v>
      </c>
      <c r="O123" s="511">
        <f t="shared" si="10"/>
        <v>4963</v>
      </c>
    </row>
    <row r="124" spans="1:15" ht="15" customHeight="1" thickBot="1" x14ac:dyDescent="0.4">
      <c r="A124" s="1012">
        <v>113</v>
      </c>
      <c r="B124" s="510">
        <v>659</v>
      </c>
      <c r="C124" s="509" t="s">
        <v>246</v>
      </c>
      <c r="D124" s="510">
        <v>3</v>
      </c>
      <c r="E124" s="510" t="s">
        <v>247</v>
      </c>
      <c r="F124" s="511">
        <v>1980</v>
      </c>
      <c r="G124" s="511">
        <f t="shared" si="12"/>
        <v>5940</v>
      </c>
      <c r="H124" s="511">
        <v>1500</v>
      </c>
      <c r="I124" s="511">
        <f t="shared" si="7"/>
        <v>4500</v>
      </c>
      <c r="J124" s="511">
        <v>750</v>
      </c>
      <c r="K124" s="511">
        <f t="shared" si="8"/>
        <v>2250</v>
      </c>
      <c r="L124" s="511">
        <v>658</v>
      </c>
      <c r="M124" s="511">
        <f t="shared" si="9"/>
        <v>1974</v>
      </c>
      <c r="N124" s="511">
        <v>810</v>
      </c>
      <c r="O124" s="511">
        <f t="shared" si="10"/>
        <v>2430</v>
      </c>
    </row>
    <row r="125" spans="1:15" ht="15" customHeight="1" thickBot="1" x14ac:dyDescent="0.4">
      <c r="A125" s="1012">
        <v>114</v>
      </c>
      <c r="B125" s="510">
        <v>659</v>
      </c>
      <c r="C125" s="509" t="s">
        <v>248</v>
      </c>
      <c r="D125" s="510">
        <v>100</v>
      </c>
      <c r="E125" s="510" t="s">
        <v>1069</v>
      </c>
      <c r="F125" s="511">
        <v>88</v>
      </c>
      <c r="G125" s="511">
        <f t="shared" si="12"/>
        <v>8800</v>
      </c>
      <c r="H125" s="511">
        <v>1</v>
      </c>
      <c r="I125" s="511">
        <f t="shared" si="7"/>
        <v>100</v>
      </c>
      <c r="J125" s="511">
        <v>65</v>
      </c>
      <c r="K125" s="511">
        <f t="shared" si="8"/>
        <v>6500</v>
      </c>
      <c r="L125" s="511">
        <v>18</v>
      </c>
      <c r="M125" s="511">
        <f t="shared" si="9"/>
        <v>1800</v>
      </c>
      <c r="N125" s="511">
        <v>70</v>
      </c>
      <c r="O125" s="511">
        <f t="shared" si="10"/>
        <v>7000</v>
      </c>
    </row>
    <row r="126" spans="1:15" ht="30" customHeight="1" thickBot="1" x14ac:dyDescent="0.4">
      <c r="A126" s="1012">
        <v>115</v>
      </c>
      <c r="B126" s="510">
        <v>661</v>
      </c>
      <c r="C126" s="509" t="s">
        <v>2336</v>
      </c>
      <c r="D126" s="510">
        <v>9</v>
      </c>
      <c r="E126" s="510" t="s">
        <v>10</v>
      </c>
      <c r="F126" s="511">
        <v>356.4</v>
      </c>
      <c r="G126" s="511">
        <f t="shared" si="12"/>
        <v>3207.6</v>
      </c>
      <c r="H126" s="511">
        <v>334</v>
      </c>
      <c r="I126" s="511">
        <f t="shared" si="7"/>
        <v>3006</v>
      </c>
      <c r="J126" s="511">
        <v>374</v>
      </c>
      <c r="K126" s="511">
        <f t="shared" si="8"/>
        <v>3366</v>
      </c>
      <c r="L126" s="511">
        <v>511</v>
      </c>
      <c r="M126" s="511">
        <f t="shared" si="9"/>
        <v>4599</v>
      </c>
      <c r="N126" s="511">
        <v>400</v>
      </c>
      <c r="O126" s="511">
        <f t="shared" si="10"/>
        <v>3600</v>
      </c>
    </row>
    <row r="127" spans="1:15" ht="30" customHeight="1" thickBot="1" x14ac:dyDescent="0.4">
      <c r="A127" s="1012">
        <v>116</v>
      </c>
      <c r="B127" s="510">
        <v>661</v>
      </c>
      <c r="C127" s="509" t="s">
        <v>2337</v>
      </c>
      <c r="D127" s="510">
        <v>10</v>
      </c>
      <c r="E127" s="510" t="s">
        <v>10</v>
      </c>
      <c r="F127" s="511">
        <v>313.5</v>
      </c>
      <c r="G127" s="511">
        <f t="shared" si="12"/>
        <v>3135</v>
      </c>
      <c r="H127" s="511">
        <v>294</v>
      </c>
      <c r="I127" s="511">
        <f t="shared" si="7"/>
        <v>2940</v>
      </c>
      <c r="J127" s="511">
        <v>255</v>
      </c>
      <c r="K127" s="511">
        <f t="shared" si="8"/>
        <v>2550</v>
      </c>
      <c r="L127" s="511">
        <v>324</v>
      </c>
      <c r="M127" s="511">
        <f t="shared" si="9"/>
        <v>3240</v>
      </c>
      <c r="N127" s="511">
        <v>275</v>
      </c>
      <c r="O127" s="511">
        <f t="shared" si="10"/>
        <v>2750</v>
      </c>
    </row>
    <row r="128" spans="1:15" ht="30" customHeight="1" thickBot="1" x14ac:dyDescent="0.4">
      <c r="A128" s="1012">
        <v>117</v>
      </c>
      <c r="B128" s="510">
        <v>661</v>
      </c>
      <c r="C128" s="509" t="s">
        <v>2338</v>
      </c>
      <c r="D128" s="510">
        <v>7</v>
      </c>
      <c r="E128" s="510" t="s">
        <v>10</v>
      </c>
      <c r="F128" s="511">
        <v>296.45</v>
      </c>
      <c r="G128" s="511">
        <f t="shared" si="12"/>
        <v>2075.15</v>
      </c>
      <c r="H128" s="511">
        <v>278</v>
      </c>
      <c r="I128" s="511">
        <f t="shared" si="7"/>
        <v>1946</v>
      </c>
      <c r="J128" s="511">
        <v>255</v>
      </c>
      <c r="K128" s="511">
        <f t="shared" si="8"/>
        <v>1785</v>
      </c>
      <c r="L128" s="511">
        <v>334</v>
      </c>
      <c r="M128" s="511">
        <f t="shared" si="9"/>
        <v>2338</v>
      </c>
      <c r="N128" s="511">
        <v>272</v>
      </c>
      <c r="O128" s="511">
        <f t="shared" si="10"/>
        <v>1904</v>
      </c>
    </row>
    <row r="129" spans="1:15" ht="30" customHeight="1" thickBot="1" x14ac:dyDescent="0.4">
      <c r="A129" s="1012">
        <v>118</v>
      </c>
      <c r="B129" s="510">
        <v>661</v>
      </c>
      <c r="C129" s="509" t="s">
        <v>2339</v>
      </c>
      <c r="D129" s="510">
        <v>11</v>
      </c>
      <c r="E129" s="510" t="s">
        <v>10</v>
      </c>
      <c r="F129" s="511">
        <v>371.8</v>
      </c>
      <c r="G129" s="511">
        <f t="shared" si="12"/>
        <v>4089.8</v>
      </c>
      <c r="H129" s="511">
        <v>350</v>
      </c>
      <c r="I129" s="511">
        <f t="shared" si="7"/>
        <v>3850</v>
      </c>
      <c r="J129" s="511">
        <v>374</v>
      </c>
      <c r="K129" s="511">
        <f t="shared" si="8"/>
        <v>4114</v>
      </c>
      <c r="L129" s="511">
        <v>433</v>
      </c>
      <c r="M129" s="511">
        <f t="shared" si="9"/>
        <v>4763</v>
      </c>
      <c r="N129" s="511">
        <v>400</v>
      </c>
      <c r="O129" s="511">
        <f t="shared" si="10"/>
        <v>4400</v>
      </c>
    </row>
    <row r="130" spans="1:15" ht="30" customHeight="1" thickBot="1" x14ac:dyDescent="0.4">
      <c r="A130" s="1012">
        <v>119</v>
      </c>
      <c r="B130" s="510">
        <v>661</v>
      </c>
      <c r="C130" s="509" t="s">
        <v>2340</v>
      </c>
      <c r="D130" s="510">
        <v>11</v>
      </c>
      <c r="E130" s="510" t="s">
        <v>10</v>
      </c>
      <c r="F130" s="511">
        <v>349.8</v>
      </c>
      <c r="G130" s="511">
        <f t="shared" si="12"/>
        <v>3847.8</v>
      </c>
      <c r="H130" s="511">
        <v>328</v>
      </c>
      <c r="I130" s="511">
        <f t="shared" si="7"/>
        <v>3608</v>
      </c>
      <c r="J130" s="511">
        <v>374</v>
      </c>
      <c r="K130" s="511">
        <f t="shared" si="8"/>
        <v>4114</v>
      </c>
      <c r="L130" s="511">
        <v>444</v>
      </c>
      <c r="M130" s="511">
        <f t="shared" si="9"/>
        <v>4884</v>
      </c>
      <c r="N130" s="511">
        <v>400</v>
      </c>
      <c r="O130" s="511">
        <f t="shared" si="10"/>
        <v>4400</v>
      </c>
    </row>
    <row r="131" spans="1:15" ht="30" customHeight="1" thickBot="1" x14ac:dyDescent="0.4">
      <c r="A131" s="1012">
        <v>120</v>
      </c>
      <c r="B131" s="510">
        <v>661</v>
      </c>
      <c r="C131" s="509" t="s">
        <v>2341</v>
      </c>
      <c r="D131" s="510">
        <v>10</v>
      </c>
      <c r="E131" s="510" t="s">
        <v>10</v>
      </c>
      <c r="F131" s="511">
        <v>328.9</v>
      </c>
      <c r="G131" s="511">
        <f t="shared" si="12"/>
        <v>3289</v>
      </c>
      <c r="H131" s="511">
        <v>308</v>
      </c>
      <c r="I131" s="511">
        <f t="shared" si="7"/>
        <v>3080</v>
      </c>
      <c r="J131" s="511">
        <v>415</v>
      </c>
      <c r="K131" s="511">
        <f t="shared" si="8"/>
        <v>4150</v>
      </c>
      <c r="L131" s="511">
        <v>498</v>
      </c>
      <c r="M131" s="511">
        <f t="shared" si="9"/>
        <v>4980</v>
      </c>
      <c r="N131" s="511">
        <v>445</v>
      </c>
      <c r="O131" s="511">
        <f t="shared" si="10"/>
        <v>4450</v>
      </c>
    </row>
    <row r="132" spans="1:15" ht="30" customHeight="1" thickBot="1" x14ac:dyDescent="0.4">
      <c r="A132" s="1012">
        <v>121</v>
      </c>
      <c r="B132" s="510">
        <v>661</v>
      </c>
      <c r="C132" s="509" t="s">
        <v>2342</v>
      </c>
      <c r="D132" s="510">
        <v>30</v>
      </c>
      <c r="E132" s="510" t="s">
        <v>10</v>
      </c>
      <c r="F132" s="511">
        <v>246.95</v>
      </c>
      <c r="G132" s="511">
        <f t="shared" si="12"/>
        <v>7408.5</v>
      </c>
      <c r="H132" s="511">
        <v>232</v>
      </c>
      <c r="I132" s="511">
        <f t="shared" si="7"/>
        <v>6960</v>
      </c>
      <c r="J132" s="511">
        <v>260</v>
      </c>
      <c r="K132" s="511">
        <f t="shared" si="8"/>
        <v>7800</v>
      </c>
      <c r="L132" s="511">
        <v>362</v>
      </c>
      <c r="M132" s="511">
        <f t="shared" si="9"/>
        <v>10860</v>
      </c>
      <c r="N132" s="511">
        <v>280</v>
      </c>
      <c r="O132" s="511">
        <f t="shared" si="10"/>
        <v>8400</v>
      </c>
    </row>
    <row r="133" spans="1:15" ht="30" customHeight="1" thickBot="1" x14ac:dyDescent="0.4">
      <c r="A133" s="1012">
        <v>122</v>
      </c>
      <c r="B133" s="510">
        <v>661</v>
      </c>
      <c r="C133" s="509" t="s">
        <v>2343</v>
      </c>
      <c r="D133" s="510">
        <v>4</v>
      </c>
      <c r="E133" s="510" t="s">
        <v>10</v>
      </c>
      <c r="F133" s="511">
        <v>289.85000000000002</v>
      </c>
      <c r="G133" s="511">
        <f t="shared" si="12"/>
        <v>1159.4000000000001</v>
      </c>
      <c r="H133" s="511">
        <v>272</v>
      </c>
      <c r="I133" s="511">
        <f t="shared" si="7"/>
        <v>1088</v>
      </c>
      <c r="J133" s="511">
        <v>260</v>
      </c>
      <c r="K133" s="511">
        <f t="shared" si="8"/>
        <v>1040</v>
      </c>
      <c r="L133" s="511">
        <v>309</v>
      </c>
      <c r="M133" s="511">
        <f t="shared" si="9"/>
        <v>1236</v>
      </c>
      <c r="N133" s="511">
        <v>280</v>
      </c>
      <c r="O133" s="511">
        <f t="shared" si="10"/>
        <v>1120</v>
      </c>
    </row>
    <row r="134" spans="1:15" ht="30" customHeight="1" thickBot="1" x14ac:dyDescent="0.4">
      <c r="A134" s="1012">
        <v>123</v>
      </c>
      <c r="B134" s="510">
        <v>661</v>
      </c>
      <c r="C134" s="509" t="s">
        <v>2344</v>
      </c>
      <c r="D134" s="510">
        <v>10</v>
      </c>
      <c r="E134" s="510" t="s">
        <v>10</v>
      </c>
      <c r="F134" s="1030">
        <v>37.729999999999997</v>
      </c>
      <c r="G134" s="511">
        <f t="shared" si="12"/>
        <v>377.29999999999995</v>
      </c>
      <c r="H134" s="1030">
        <v>37</v>
      </c>
      <c r="I134" s="511">
        <f t="shared" si="7"/>
        <v>370</v>
      </c>
      <c r="J134" s="1030">
        <v>42</v>
      </c>
      <c r="K134" s="511">
        <f t="shared" si="8"/>
        <v>420</v>
      </c>
      <c r="L134" s="1030">
        <v>58</v>
      </c>
      <c r="M134" s="511">
        <f t="shared" si="9"/>
        <v>580</v>
      </c>
      <c r="N134" s="1030">
        <v>45</v>
      </c>
      <c r="O134" s="511">
        <f t="shared" si="10"/>
        <v>450</v>
      </c>
    </row>
    <row r="135" spans="1:15" ht="30" customHeight="1" thickBot="1" x14ac:dyDescent="0.4">
      <c r="A135" s="1012">
        <v>124</v>
      </c>
      <c r="B135" s="510">
        <v>661</v>
      </c>
      <c r="C135" s="509" t="s">
        <v>2345</v>
      </c>
      <c r="D135" s="510">
        <v>14</v>
      </c>
      <c r="E135" s="510" t="s">
        <v>10</v>
      </c>
      <c r="F135" s="1030">
        <v>55</v>
      </c>
      <c r="G135" s="511">
        <f t="shared" si="12"/>
        <v>770</v>
      </c>
      <c r="H135" s="1030">
        <v>51</v>
      </c>
      <c r="I135" s="511">
        <f t="shared" si="7"/>
        <v>714</v>
      </c>
      <c r="J135" s="1030">
        <v>63</v>
      </c>
      <c r="K135" s="511">
        <f t="shared" si="8"/>
        <v>882</v>
      </c>
      <c r="L135" s="1030">
        <v>64</v>
      </c>
      <c r="M135" s="511">
        <f t="shared" si="9"/>
        <v>896</v>
      </c>
      <c r="N135" s="1030">
        <v>67</v>
      </c>
      <c r="O135" s="511">
        <f t="shared" si="10"/>
        <v>938</v>
      </c>
    </row>
    <row r="136" spans="1:15" ht="30" customHeight="1" thickBot="1" x14ac:dyDescent="0.4">
      <c r="A136" s="1012">
        <v>125</v>
      </c>
      <c r="B136" s="510">
        <v>661</v>
      </c>
      <c r="C136" s="509" t="s">
        <v>2346</v>
      </c>
      <c r="D136" s="510">
        <v>20</v>
      </c>
      <c r="E136" s="510" t="s">
        <v>10</v>
      </c>
      <c r="F136" s="1030">
        <v>24.42</v>
      </c>
      <c r="G136" s="511">
        <f t="shared" si="12"/>
        <v>488.40000000000003</v>
      </c>
      <c r="H136" s="1030">
        <v>23</v>
      </c>
      <c r="I136" s="511">
        <f t="shared" si="7"/>
        <v>460</v>
      </c>
      <c r="J136" s="1030">
        <v>16</v>
      </c>
      <c r="K136" s="511">
        <f t="shared" si="8"/>
        <v>320</v>
      </c>
      <c r="L136" s="1030">
        <v>34</v>
      </c>
      <c r="M136" s="511">
        <f t="shared" si="9"/>
        <v>680</v>
      </c>
      <c r="N136" s="1030">
        <v>17</v>
      </c>
      <c r="O136" s="511">
        <f t="shared" si="10"/>
        <v>340</v>
      </c>
    </row>
    <row r="137" spans="1:15" ht="30" customHeight="1" thickBot="1" x14ac:dyDescent="0.4">
      <c r="A137" s="1012">
        <v>126</v>
      </c>
      <c r="B137" s="510">
        <v>661</v>
      </c>
      <c r="C137" s="509" t="s">
        <v>2347</v>
      </c>
      <c r="D137" s="510">
        <v>104</v>
      </c>
      <c r="E137" s="510" t="s">
        <v>10</v>
      </c>
      <c r="F137" s="1030">
        <v>25.3</v>
      </c>
      <c r="G137" s="511">
        <f t="shared" si="12"/>
        <v>2631.2000000000003</v>
      </c>
      <c r="H137" s="1030">
        <v>23</v>
      </c>
      <c r="I137" s="511">
        <f t="shared" si="7"/>
        <v>2392</v>
      </c>
      <c r="J137" s="1030">
        <v>16</v>
      </c>
      <c r="K137" s="511">
        <f t="shared" si="8"/>
        <v>1664</v>
      </c>
      <c r="L137" s="1030">
        <v>34</v>
      </c>
      <c r="M137" s="511">
        <f t="shared" si="9"/>
        <v>3536</v>
      </c>
      <c r="N137" s="1030">
        <v>17</v>
      </c>
      <c r="O137" s="511">
        <f t="shared" si="10"/>
        <v>1768</v>
      </c>
    </row>
    <row r="138" spans="1:15" ht="30" customHeight="1" thickBot="1" x14ac:dyDescent="0.4">
      <c r="A138" s="1012">
        <v>127</v>
      </c>
      <c r="B138" s="510">
        <v>661</v>
      </c>
      <c r="C138" s="509" t="s">
        <v>2348</v>
      </c>
      <c r="D138" s="510">
        <v>196</v>
      </c>
      <c r="E138" s="510" t="s">
        <v>10</v>
      </c>
      <c r="F138" s="1030">
        <v>39.6</v>
      </c>
      <c r="G138" s="511">
        <f t="shared" si="12"/>
        <v>7761.6</v>
      </c>
      <c r="H138" s="1030">
        <v>37</v>
      </c>
      <c r="I138" s="511">
        <f t="shared" ref="I138:I172" si="13">H138*D138</f>
        <v>7252</v>
      </c>
      <c r="J138" s="1030">
        <v>42</v>
      </c>
      <c r="K138" s="511">
        <f t="shared" ref="K138:K160" si="14">J138*D138</f>
        <v>8232</v>
      </c>
      <c r="L138" s="1030">
        <v>66</v>
      </c>
      <c r="M138" s="511">
        <f t="shared" ref="M138:M172" si="15">L138*D138</f>
        <v>12936</v>
      </c>
      <c r="N138" s="1030">
        <v>45</v>
      </c>
      <c r="O138" s="511">
        <f t="shared" ref="O138:O172" si="16">N138*D138</f>
        <v>8820</v>
      </c>
    </row>
    <row r="139" spans="1:15" ht="30" customHeight="1" thickBot="1" x14ac:dyDescent="0.4">
      <c r="A139" s="1012">
        <v>128</v>
      </c>
      <c r="B139" s="510">
        <v>661</v>
      </c>
      <c r="C139" s="509" t="s">
        <v>2349</v>
      </c>
      <c r="D139" s="510">
        <v>65</v>
      </c>
      <c r="E139" s="510" t="s">
        <v>10</v>
      </c>
      <c r="F139" s="1030">
        <v>54.12</v>
      </c>
      <c r="G139" s="511">
        <f t="shared" si="12"/>
        <v>3517.7999999999997</v>
      </c>
      <c r="H139" s="1030">
        <v>51</v>
      </c>
      <c r="I139" s="511">
        <f t="shared" si="13"/>
        <v>3315</v>
      </c>
      <c r="J139" s="1030">
        <v>63</v>
      </c>
      <c r="K139" s="511">
        <f t="shared" si="14"/>
        <v>4095</v>
      </c>
      <c r="L139" s="1030">
        <v>84</v>
      </c>
      <c r="M139" s="511">
        <f t="shared" si="15"/>
        <v>5460</v>
      </c>
      <c r="N139" s="1030">
        <v>67</v>
      </c>
      <c r="O139" s="511">
        <f t="shared" si="16"/>
        <v>4355</v>
      </c>
    </row>
    <row r="140" spans="1:15" ht="30" customHeight="1" thickBot="1" x14ac:dyDescent="0.4">
      <c r="A140" s="1012">
        <v>129</v>
      </c>
      <c r="B140" s="510">
        <v>661</v>
      </c>
      <c r="C140" s="509" t="s">
        <v>2350</v>
      </c>
      <c r="D140" s="510">
        <v>65</v>
      </c>
      <c r="E140" s="510" t="s">
        <v>10</v>
      </c>
      <c r="F140" s="1030">
        <v>56.1</v>
      </c>
      <c r="G140" s="511">
        <f t="shared" si="12"/>
        <v>3646.5</v>
      </c>
      <c r="H140" s="1030">
        <v>52</v>
      </c>
      <c r="I140" s="511">
        <f t="shared" si="13"/>
        <v>3380</v>
      </c>
      <c r="J140" s="1030">
        <v>54</v>
      </c>
      <c r="K140" s="511">
        <f t="shared" si="14"/>
        <v>3510</v>
      </c>
      <c r="L140" s="1030">
        <v>86</v>
      </c>
      <c r="M140" s="511">
        <f t="shared" si="15"/>
        <v>5590</v>
      </c>
      <c r="N140" s="1030">
        <v>60</v>
      </c>
      <c r="O140" s="511">
        <f t="shared" si="16"/>
        <v>3900</v>
      </c>
    </row>
    <row r="141" spans="1:15" ht="30" customHeight="1" thickBot="1" x14ac:dyDescent="0.4">
      <c r="A141" s="1012">
        <v>130</v>
      </c>
      <c r="B141" s="510">
        <v>661</v>
      </c>
      <c r="C141" s="509" t="s">
        <v>2351</v>
      </c>
      <c r="D141" s="510">
        <v>46</v>
      </c>
      <c r="E141" s="510" t="s">
        <v>10</v>
      </c>
      <c r="F141" s="1030">
        <v>371.8</v>
      </c>
      <c r="G141" s="511">
        <f t="shared" si="12"/>
        <v>17102.8</v>
      </c>
      <c r="H141" s="1030">
        <v>350</v>
      </c>
      <c r="I141" s="511">
        <f t="shared" si="13"/>
        <v>16100</v>
      </c>
      <c r="J141" s="1030">
        <v>374</v>
      </c>
      <c r="K141" s="511">
        <f t="shared" si="14"/>
        <v>17204</v>
      </c>
      <c r="L141" s="1030">
        <v>502</v>
      </c>
      <c r="M141" s="511">
        <f t="shared" si="15"/>
        <v>23092</v>
      </c>
      <c r="N141" s="1030">
        <v>400</v>
      </c>
      <c r="O141" s="511">
        <f t="shared" si="16"/>
        <v>18400</v>
      </c>
    </row>
    <row r="142" spans="1:15" ht="30" customHeight="1" thickBot="1" x14ac:dyDescent="0.4">
      <c r="A142" s="1012">
        <v>131</v>
      </c>
      <c r="B142" s="510">
        <v>661</v>
      </c>
      <c r="C142" s="509" t="s">
        <v>2352</v>
      </c>
      <c r="D142" s="510">
        <v>49</v>
      </c>
      <c r="E142" s="510" t="s">
        <v>10</v>
      </c>
      <c r="F142" s="1030">
        <v>328.9</v>
      </c>
      <c r="G142" s="511">
        <f t="shared" si="12"/>
        <v>16116.099999999999</v>
      </c>
      <c r="H142" s="1030">
        <v>308</v>
      </c>
      <c r="I142" s="511">
        <f t="shared" si="13"/>
        <v>15092</v>
      </c>
      <c r="J142" s="1030">
        <v>415</v>
      </c>
      <c r="K142" s="511">
        <f t="shared" si="14"/>
        <v>20335</v>
      </c>
      <c r="L142" s="1030">
        <v>553</v>
      </c>
      <c r="M142" s="511">
        <f t="shared" si="15"/>
        <v>27097</v>
      </c>
      <c r="N142" s="1030">
        <v>445</v>
      </c>
      <c r="O142" s="511">
        <f t="shared" si="16"/>
        <v>21805</v>
      </c>
    </row>
    <row r="143" spans="1:15" ht="30" customHeight="1" thickBot="1" x14ac:dyDescent="0.4">
      <c r="A143" s="1012">
        <v>132</v>
      </c>
      <c r="B143" s="510">
        <v>661</v>
      </c>
      <c r="C143" s="509" t="s">
        <v>2353</v>
      </c>
      <c r="D143" s="510">
        <v>55</v>
      </c>
      <c r="E143" s="510" t="s">
        <v>10</v>
      </c>
      <c r="F143" s="1030">
        <v>349.8</v>
      </c>
      <c r="G143" s="511">
        <f t="shared" si="12"/>
        <v>19239</v>
      </c>
      <c r="H143" s="1030">
        <v>327.5</v>
      </c>
      <c r="I143" s="511">
        <f t="shared" si="13"/>
        <v>18012.5</v>
      </c>
      <c r="J143" s="1030">
        <v>374</v>
      </c>
      <c r="K143" s="511">
        <f t="shared" si="14"/>
        <v>20570</v>
      </c>
      <c r="L143" s="1030">
        <v>553</v>
      </c>
      <c r="M143" s="511">
        <f t="shared" si="15"/>
        <v>30415</v>
      </c>
      <c r="N143" s="1030">
        <v>400</v>
      </c>
      <c r="O143" s="511">
        <f t="shared" si="16"/>
        <v>22000</v>
      </c>
    </row>
    <row r="144" spans="1:15" ht="30" customHeight="1" thickBot="1" x14ac:dyDescent="0.4">
      <c r="A144" s="1012">
        <v>133</v>
      </c>
      <c r="B144" s="510">
        <v>661</v>
      </c>
      <c r="C144" s="509" t="s">
        <v>2354</v>
      </c>
      <c r="D144" s="510">
        <v>121</v>
      </c>
      <c r="E144" s="510" t="s">
        <v>10</v>
      </c>
      <c r="F144" s="1030">
        <v>56.1</v>
      </c>
      <c r="G144" s="511">
        <f t="shared" si="12"/>
        <v>6788.1</v>
      </c>
      <c r="H144" s="1030">
        <v>52.5</v>
      </c>
      <c r="I144" s="511">
        <f t="shared" si="13"/>
        <v>6352.5</v>
      </c>
      <c r="J144" s="1030">
        <v>56</v>
      </c>
      <c r="K144" s="511">
        <f t="shared" si="14"/>
        <v>6776</v>
      </c>
      <c r="L144" s="1030">
        <v>89</v>
      </c>
      <c r="M144" s="511">
        <f t="shared" si="15"/>
        <v>10769</v>
      </c>
      <c r="N144" s="1030">
        <v>65</v>
      </c>
      <c r="O144" s="511">
        <f t="shared" si="16"/>
        <v>7865</v>
      </c>
    </row>
    <row r="145" spans="1:15" ht="30" customHeight="1" thickBot="1" x14ac:dyDescent="0.4">
      <c r="A145" s="1012">
        <v>134</v>
      </c>
      <c r="B145" s="510">
        <v>661</v>
      </c>
      <c r="C145" s="509" t="s">
        <v>2355</v>
      </c>
      <c r="D145" s="510">
        <v>124</v>
      </c>
      <c r="E145" s="510" t="s">
        <v>10</v>
      </c>
      <c r="F145" s="1030">
        <v>47.3</v>
      </c>
      <c r="G145" s="511">
        <f t="shared" si="12"/>
        <v>5865.2</v>
      </c>
      <c r="H145" s="1030">
        <v>44.5</v>
      </c>
      <c r="I145" s="511">
        <f t="shared" si="13"/>
        <v>5518</v>
      </c>
      <c r="J145" s="1030">
        <v>51</v>
      </c>
      <c r="K145" s="511">
        <f t="shared" si="14"/>
        <v>6324</v>
      </c>
      <c r="L145" s="1030">
        <v>98</v>
      </c>
      <c r="M145" s="511">
        <f t="shared" si="15"/>
        <v>12152</v>
      </c>
      <c r="N145" s="1030">
        <v>55</v>
      </c>
      <c r="O145" s="511">
        <f t="shared" si="16"/>
        <v>6820</v>
      </c>
    </row>
    <row r="146" spans="1:15" ht="15" customHeight="1" thickBot="1" x14ac:dyDescent="0.4">
      <c r="A146" s="1012">
        <v>135</v>
      </c>
      <c r="B146" s="510" t="s">
        <v>472</v>
      </c>
      <c r="C146" s="509" t="s">
        <v>2356</v>
      </c>
      <c r="D146" s="510">
        <v>1</v>
      </c>
      <c r="E146" s="510" t="s">
        <v>100</v>
      </c>
      <c r="F146" s="1030">
        <v>26450.6</v>
      </c>
      <c r="G146" s="511">
        <f t="shared" si="12"/>
        <v>26450.6</v>
      </c>
      <c r="H146" s="1030">
        <v>24768</v>
      </c>
      <c r="I146" s="511">
        <f t="shared" si="13"/>
        <v>24768</v>
      </c>
      <c r="J146" s="1030">
        <v>43000</v>
      </c>
      <c r="K146" s="511">
        <f t="shared" si="14"/>
        <v>43000</v>
      </c>
      <c r="L146" s="1030">
        <v>65982</v>
      </c>
      <c r="M146" s="511">
        <f t="shared" si="15"/>
        <v>65982</v>
      </c>
      <c r="N146" s="1030">
        <v>46000</v>
      </c>
      <c r="O146" s="511">
        <f t="shared" si="16"/>
        <v>46000</v>
      </c>
    </row>
    <row r="147" spans="1:15" ht="15" customHeight="1" thickBot="1" x14ac:dyDescent="0.4">
      <c r="A147" s="2086"/>
      <c r="B147" s="2086"/>
      <c r="C147" s="2080"/>
      <c r="D147" s="2081"/>
      <c r="E147" s="2081"/>
      <c r="F147" s="2081"/>
      <c r="G147" s="2082"/>
      <c r="H147" s="529"/>
      <c r="I147" s="511"/>
      <c r="J147" s="529"/>
      <c r="K147" s="511"/>
      <c r="L147" s="529"/>
      <c r="M147" s="511"/>
      <c r="N147" s="529"/>
      <c r="O147" s="511"/>
    </row>
    <row r="148" spans="1:15" ht="15" customHeight="1" thickBot="1" x14ac:dyDescent="0.4">
      <c r="A148" s="2087"/>
      <c r="B148" s="2087"/>
      <c r="C148" s="2083"/>
      <c r="D148" s="2084"/>
      <c r="E148" s="2084"/>
      <c r="F148" s="2084"/>
      <c r="G148" s="2085"/>
      <c r="H148" s="529"/>
      <c r="I148" s="1035"/>
      <c r="J148" s="529"/>
      <c r="K148" s="1035"/>
      <c r="L148" s="529"/>
      <c r="M148" s="1035"/>
      <c r="N148" s="529"/>
      <c r="O148" s="1035"/>
    </row>
    <row r="149" spans="1:15" ht="15" customHeight="1" thickBot="1" x14ac:dyDescent="0.4">
      <c r="A149" s="1012">
        <v>136</v>
      </c>
      <c r="B149" s="510" t="s">
        <v>472</v>
      </c>
      <c r="C149" s="509" t="s">
        <v>2357</v>
      </c>
      <c r="D149" s="510">
        <v>75</v>
      </c>
      <c r="E149" s="510" t="s">
        <v>10</v>
      </c>
      <c r="F149" s="511">
        <v>457.6</v>
      </c>
      <c r="G149" s="511">
        <f>F149*D149</f>
        <v>34320</v>
      </c>
      <c r="H149" s="1041">
        <v>430</v>
      </c>
      <c r="I149" s="894">
        <f t="shared" si="13"/>
        <v>32250</v>
      </c>
      <c r="J149" s="894">
        <v>420</v>
      </c>
      <c r="K149" s="894">
        <f t="shared" si="14"/>
        <v>31500</v>
      </c>
      <c r="L149" s="894">
        <v>1797</v>
      </c>
      <c r="M149" s="894">
        <f t="shared" si="15"/>
        <v>134775</v>
      </c>
      <c r="N149" s="894">
        <v>85.5</v>
      </c>
      <c r="O149" s="894">
        <f t="shared" si="16"/>
        <v>6412.5</v>
      </c>
    </row>
    <row r="150" spans="1:15" ht="15" customHeight="1" thickBot="1" x14ac:dyDescent="0.4">
      <c r="A150" s="1012">
        <v>139</v>
      </c>
      <c r="B150" s="510" t="s">
        <v>472</v>
      </c>
      <c r="C150" s="509" t="s">
        <v>224</v>
      </c>
      <c r="D150" s="510">
        <v>2</v>
      </c>
      <c r="E150" s="510" t="s">
        <v>10</v>
      </c>
      <c r="F150" s="511">
        <v>14465</v>
      </c>
      <c r="G150" s="511">
        <f t="shared" ref="G150:G156" si="17">F150*D150</f>
        <v>28930</v>
      </c>
      <c r="H150" s="511">
        <v>25500</v>
      </c>
      <c r="I150" s="511">
        <f t="shared" si="13"/>
        <v>51000</v>
      </c>
      <c r="J150" s="511">
        <v>25000</v>
      </c>
      <c r="K150" s="511">
        <f t="shared" si="14"/>
        <v>50000</v>
      </c>
      <c r="L150" s="511">
        <v>28621</v>
      </c>
      <c r="M150" s="511">
        <f t="shared" si="15"/>
        <v>57242</v>
      </c>
      <c r="N150" s="511">
        <v>21600</v>
      </c>
      <c r="O150" s="511">
        <f t="shared" si="16"/>
        <v>43200</v>
      </c>
    </row>
    <row r="151" spans="1:15" ht="15" customHeight="1" thickBot="1" x14ac:dyDescent="0.4">
      <c r="A151" s="1012">
        <v>140</v>
      </c>
      <c r="B151" s="510" t="s">
        <v>472</v>
      </c>
      <c r="C151" s="509" t="s">
        <v>2358</v>
      </c>
      <c r="D151" s="510">
        <v>80</v>
      </c>
      <c r="E151" s="510" t="s">
        <v>4</v>
      </c>
      <c r="F151" s="511">
        <v>49.5</v>
      </c>
      <c r="G151" s="511">
        <f t="shared" si="17"/>
        <v>3960</v>
      </c>
      <c r="H151" s="511">
        <v>60</v>
      </c>
      <c r="I151" s="511">
        <f t="shared" si="13"/>
        <v>4800</v>
      </c>
      <c r="J151" s="511">
        <v>50</v>
      </c>
      <c r="K151" s="511">
        <f t="shared" si="14"/>
        <v>4000</v>
      </c>
      <c r="L151" s="511">
        <v>77.8</v>
      </c>
      <c r="M151" s="511">
        <f t="shared" si="15"/>
        <v>6224</v>
      </c>
      <c r="N151" s="511">
        <v>70</v>
      </c>
      <c r="O151" s="511">
        <f t="shared" si="16"/>
        <v>5600</v>
      </c>
    </row>
    <row r="152" spans="1:15" ht="15" customHeight="1" thickBot="1" x14ac:dyDescent="0.4">
      <c r="A152" s="1012">
        <v>141</v>
      </c>
      <c r="B152" s="510" t="s">
        <v>472</v>
      </c>
      <c r="C152" s="509" t="s">
        <v>2359</v>
      </c>
      <c r="D152" s="510">
        <v>100</v>
      </c>
      <c r="E152" s="510" t="s">
        <v>4</v>
      </c>
      <c r="F152" s="511">
        <v>49.5</v>
      </c>
      <c r="G152" s="511">
        <f t="shared" si="17"/>
        <v>4950</v>
      </c>
      <c r="H152" s="511">
        <v>60</v>
      </c>
      <c r="I152" s="511">
        <f t="shared" si="13"/>
        <v>6000</v>
      </c>
      <c r="J152" s="511">
        <v>50</v>
      </c>
      <c r="K152" s="511">
        <f t="shared" si="14"/>
        <v>5000</v>
      </c>
      <c r="L152" s="511">
        <v>76.400000000000006</v>
      </c>
      <c r="M152" s="511">
        <f t="shared" si="15"/>
        <v>7640.0000000000009</v>
      </c>
      <c r="N152" s="511">
        <v>88</v>
      </c>
      <c r="O152" s="511">
        <f t="shared" si="16"/>
        <v>8800</v>
      </c>
    </row>
    <row r="153" spans="1:15" ht="15" customHeight="1" thickBot="1" x14ac:dyDescent="0.4">
      <c r="A153" s="1012">
        <v>142</v>
      </c>
      <c r="B153" s="510" t="s">
        <v>472</v>
      </c>
      <c r="C153" s="509" t="s">
        <v>2360</v>
      </c>
      <c r="D153" s="510">
        <v>120</v>
      </c>
      <c r="E153" s="510" t="s">
        <v>3</v>
      </c>
      <c r="F153" s="511">
        <v>3.3</v>
      </c>
      <c r="G153" s="511">
        <f t="shared" si="17"/>
        <v>396</v>
      </c>
      <c r="H153" s="511">
        <v>10</v>
      </c>
      <c r="I153" s="511">
        <f t="shared" si="13"/>
        <v>1200</v>
      </c>
      <c r="J153" s="511">
        <v>3</v>
      </c>
      <c r="K153" s="511">
        <f t="shared" si="14"/>
        <v>360</v>
      </c>
      <c r="L153" s="511">
        <v>14</v>
      </c>
      <c r="M153" s="511">
        <f t="shared" si="15"/>
        <v>1680</v>
      </c>
      <c r="N153" s="511">
        <v>9.4</v>
      </c>
      <c r="O153" s="511">
        <f t="shared" si="16"/>
        <v>1128</v>
      </c>
    </row>
    <row r="154" spans="1:15" ht="15" customHeight="1" thickBot="1" x14ac:dyDescent="0.4">
      <c r="A154" s="1012">
        <v>143</v>
      </c>
      <c r="B154" s="510" t="s">
        <v>472</v>
      </c>
      <c r="C154" s="509" t="s">
        <v>1084</v>
      </c>
      <c r="D154" s="510">
        <v>190</v>
      </c>
      <c r="E154" s="510" t="s">
        <v>4</v>
      </c>
      <c r="F154" s="511">
        <v>11</v>
      </c>
      <c r="G154" s="511">
        <f t="shared" si="17"/>
        <v>2090</v>
      </c>
      <c r="H154" s="511">
        <v>20</v>
      </c>
      <c r="I154" s="511">
        <f t="shared" si="13"/>
        <v>3800</v>
      </c>
      <c r="J154" s="511">
        <v>15</v>
      </c>
      <c r="K154" s="511">
        <f t="shared" si="14"/>
        <v>2850</v>
      </c>
      <c r="L154" s="511">
        <v>27.6</v>
      </c>
      <c r="M154" s="511">
        <f t="shared" si="15"/>
        <v>5244</v>
      </c>
      <c r="N154" s="511">
        <v>10.6</v>
      </c>
      <c r="O154" s="511">
        <f t="shared" si="16"/>
        <v>2014</v>
      </c>
    </row>
    <row r="155" spans="1:15" ht="15" customHeight="1" thickBot="1" x14ac:dyDescent="0.4">
      <c r="A155" s="1012">
        <v>144</v>
      </c>
      <c r="B155" s="510" t="s">
        <v>472</v>
      </c>
      <c r="C155" s="509" t="s">
        <v>1085</v>
      </c>
      <c r="D155" s="510">
        <v>23</v>
      </c>
      <c r="E155" s="510" t="s">
        <v>4</v>
      </c>
      <c r="F155" s="511">
        <v>1485</v>
      </c>
      <c r="G155" s="511">
        <f t="shared" si="17"/>
        <v>34155</v>
      </c>
      <c r="H155" s="511">
        <v>890</v>
      </c>
      <c r="I155" s="511">
        <f t="shared" si="13"/>
        <v>20470</v>
      </c>
      <c r="J155" s="511">
        <v>750</v>
      </c>
      <c r="K155" s="511">
        <f t="shared" si="14"/>
        <v>17250</v>
      </c>
      <c r="L155" s="511">
        <v>1767</v>
      </c>
      <c r="M155" s="511">
        <f t="shared" si="15"/>
        <v>40641</v>
      </c>
      <c r="N155" s="511">
        <v>920</v>
      </c>
      <c r="O155" s="511">
        <f t="shared" si="16"/>
        <v>21160</v>
      </c>
    </row>
    <row r="156" spans="1:15" ht="15" customHeight="1" thickBot="1" x14ac:dyDescent="0.4">
      <c r="A156" s="1012">
        <v>145</v>
      </c>
      <c r="B156" s="510" t="s">
        <v>472</v>
      </c>
      <c r="C156" s="509" t="s">
        <v>2361</v>
      </c>
      <c r="D156" s="510">
        <v>1</v>
      </c>
      <c r="E156" s="510" t="s">
        <v>100</v>
      </c>
      <c r="F156" s="511">
        <v>7480</v>
      </c>
      <c r="G156" s="511">
        <f t="shared" si="17"/>
        <v>7480</v>
      </c>
      <c r="H156" s="511">
        <v>17300</v>
      </c>
      <c r="I156" s="511">
        <f t="shared" si="13"/>
        <v>17300</v>
      </c>
      <c r="J156" s="511">
        <v>3000</v>
      </c>
      <c r="K156" s="511">
        <f t="shared" si="14"/>
        <v>3000</v>
      </c>
      <c r="L156" s="511">
        <v>34354</v>
      </c>
      <c r="M156" s="511">
        <f t="shared" si="15"/>
        <v>34354</v>
      </c>
      <c r="N156" s="511">
        <v>8600</v>
      </c>
      <c r="O156" s="511">
        <f t="shared" si="16"/>
        <v>8600</v>
      </c>
    </row>
    <row r="157" spans="1:15" ht="15" customHeight="1" thickBot="1" x14ac:dyDescent="0.4">
      <c r="A157" s="1813"/>
      <c r="B157" s="1813"/>
      <c r="C157" s="2080" t="s">
        <v>291</v>
      </c>
      <c r="D157" s="2081"/>
      <c r="E157" s="2081"/>
      <c r="F157" s="2081"/>
      <c r="G157" s="2082"/>
      <c r="H157" s="529"/>
      <c r="I157" s="511">
        <f t="shared" si="13"/>
        <v>0</v>
      </c>
      <c r="J157" s="529"/>
      <c r="K157" s="511">
        <f t="shared" si="14"/>
        <v>0</v>
      </c>
      <c r="L157" s="529"/>
      <c r="M157" s="511">
        <f t="shared" si="15"/>
        <v>0</v>
      </c>
      <c r="N157" s="529"/>
      <c r="O157" s="511">
        <f t="shared" si="16"/>
        <v>0</v>
      </c>
    </row>
    <row r="158" spans="1:15" ht="15" customHeight="1" thickBot="1" x14ac:dyDescent="0.4">
      <c r="A158" s="1814"/>
      <c r="B158" s="1814"/>
      <c r="C158" s="2083"/>
      <c r="D158" s="2084"/>
      <c r="E158" s="2084"/>
      <c r="F158" s="2084"/>
      <c r="G158" s="2085"/>
      <c r="H158" s="529"/>
      <c r="I158" s="1035">
        <f t="shared" si="13"/>
        <v>0</v>
      </c>
      <c r="J158" s="529"/>
      <c r="K158" s="1035">
        <f t="shared" si="14"/>
        <v>0</v>
      </c>
      <c r="L158" s="529"/>
      <c r="M158" s="1035">
        <f t="shared" si="15"/>
        <v>0</v>
      </c>
      <c r="N158" s="529"/>
      <c r="O158" s="1035">
        <f t="shared" si="16"/>
        <v>0</v>
      </c>
    </row>
    <row r="159" spans="1:15" ht="15" customHeight="1" thickBot="1" x14ac:dyDescent="0.4">
      <c r="A159" s="1012">
        <v>146</v>
      </c>
      <c r="B159" s="510">
        <v>103</v>
      </c>
      <c r="C159" s="509" t="s">
        <v>2362</v>
      </c>
      <c r="D159" s="510">
        <v>1</v>
      </c>
      <c r="E159" s="510" t="s">
        <v>100</v>
      </c>
      <c r="F159" s="511">
        <v>27500</v>
      </c>
      <c r="G159" s="511">
        <f>F159*D159</f>
        <v>27500</v>
      </c>
      <c r="H159" s="1041">
        <v>34000</v>
      </c>
      <c r="I159" s="894">
        <f t="shared" si="13"/>
        <v>34000</v>
      </c>
      <c r="J159" s="894">
        <v>119000</v>
      </c>
      <c r="K159" s="894">
        <f t="shared" si="14"/>
        <v>119000</v>
      </c>
      <c r="L159" s="894">
        <v>132783</v>
      </c>
      <c r="M159" s="894">
        <f t="shared" si="15"/>
        <v>132783</v>
      </c>
      <c r="N159" s="894">
        <v>32000</v>
      </c>
      <c r="O159" s="894">
        <f t="shared" si="16"/>
        <v>32000</v>
      </c>
    </row>
    <row r="160" spans="1:15" ht="15" customHeight="1" thickBot="1" x14ac:dyDescent="0.4">
      <c r="A160" s="1012">
        <v>147</v>
      </c>
      <c r="B160" s="510">
        <v>614</v>
      </c>
      <c r="C160" s="509" t="s">
        <v>679</v>
      </c>
      <c r="D160" s="510">
        <v>1</v>
      </c>
      <c r="E160" s="510" t="s">
        <v>100</v>
      </c>
      <c r="F160" s="511">
        <v>5500</v>
      </c>
      <c r="G160" s="511">
        <f t="shared" ref="G160:G172" si="18">F160*D160</f>
        <v>5500</v>
      </c>
      <c r="H160" s="511">
        <v>21000</v>
      </c>
      <c r="I160" s="511">
        <f t="shared" si="13"/>
        <v>21000</v>
      </c>
      <c r="J160" s="511">
        <v>117400</v>
      </c>
      <c r="K160" s="511">
        <f t="shared" si="14"/>
        <v>117400</v>
      </c>
      <c r="L160" s="511">
        <v>47684</v>
      </c>
      <c r="M160" s="511">
        <f t="shared" si="15"/>
        <v>47684</v>
      </c>
      <c r="N160" s="511">
        <v>18000</v>
      </c>
      <c r="O160" s="511">
        <f t="shared" si="16"/>
        <v>18000</v>
      </c>
    </row>
    <row r="161" spans="1:15" ht="15" customHeight="1" thickBot="1" x14ac:dyDescent="0.4">
      <c r="A161" s="1012">
        <v>148</v>
      </c>
      <c r="B161" s="510">
        <v>619</v>
      </c>
      <c r="C161" s="509" t="s">
        <v>1094</v>
      </c>
      <c r="D161" s="510">
        <v>1</v>
      </c>
      <c r="E161" s="510" t="s">
        <v>100</v>
      </c>
      <c r="F161" s="511">
        <v>2750</v>
      </c>
      <c r="G161" s="511">
        <f t="shared" si="18"/>
        <v>2750</v>
      </c>
      <c r="H161" s="511">
        <v>9500</v>
      </c>
      <c r="I161" s="511">
        <f t="shared" si="13"/>
        <v>9500</v>
      </c>
      <c r="J161" s="511">
        <v>15000</v>
      </c>
      <c r="K161" s="511">
        <f>J161*D161</f>
        <v>15000</v>
      </c>
      <c r="L161" s="511">
        <v>13224</v>
      </c>
      <c r="M161" s="511">
        <f t="shared" si="15"/>
        <v>13224</v>
      </c>
      <c r="N161" s="511">
        <v>32000</v>
      </c>
      <c r="O161" s="511">
        <f t="shared" si="16"/>
        <v>32000</v>
      </c>
    </row>
    <row r="162" spans="1:15" ht="15" customHeight="1" thickBot="1" x14ac:dyDescent="0.4">
      <c r="A162" s="1012">
        <v>149</v>
      </c>
      <c r="B162" s="510">
        <v>623</v>
      </c>
      <c r="C162" s="509" t="s">
        <v>292</v>
      </c>
      <c r="D162" s="510">
        <v>1</v>
      </c>
      <c r="E162" s="510" t="s">
        <v>100</v>
      </c>
      <c r="F162" s="511">
        <v>11000</v>
      </c>
      <c r="G162" s="511">
        <f t="shared" si="18"/>
        <v>11000</v>
      </c>
      <c r="H162" s="511">
        <v>50000</v>
      </c>
      <c r="I162" s="511">
        <f t="shared" si="13"/>
        <v>50000</v>
      </c>
      <c r="J162" s="511">
        <v>137400</v>
      </c>
      <c r="K162" s="511">
        <f t="shared" ref="K162:K172" si="19">J162*D162</f>
        <v>137400</v>
      </c>
      <c r="L162" s="511">
        <v>39897</v>
      </c>
      <c r="M162" s="511">
        <f t="shared" si="15"/>
        <v>39897</v>
      </c>
      <c r="N162" s="511">
        <v>35000</v>
      </c>
      <c r="O162" s="511">
        <f t="shared" si="16"/>
        <v>35000</v>
      </c>
    </row>
    <row r="163" spans="1:15" ht="15" customHeight="1" thickBot="1" x14ac:dyDescent="0.4">
      <c r="A163" s="1012">
        <v>150</v>
      </c>
      <c r="B163" s="510">
        <v>624</v>
      </c>
      <c r="C163" s="509" t="s">
        <v>51</v>
      </c>
      <c r="D163" s="510">
        <v>1</v>
      </c>
      <c r="E163" s="510" t="s">
        <v>100</v>
      </c>
      <c r="F163" s="1030">
        <v>22000</v>
      </c>
      <c r="G163" s="511">
        <f t="shared" si="18"/>
        <v>22000</v>
      </c>
      <c r="H163" s="1030">
        <v>50000</v>
      </c>
      <c r="I163" s="511">
        <f t="shared" si="13"/>
        <v>50000</v>
      </c>
      <c r="J163" s="1030">
        <v>117400</v>
      </c>
      <c r="K163" s="511">
        <f t="shared" si="19"/>
        <v>117400</v>
      </c>
      <c r="L163" s="1030">
        <v>168748</v>
      </c>
      <c r="M163" s="511">
        <f t="shared" si="15"/>
        <v>168748</v>
      </c>
      <c r="N163" s="1030">
        <v>146000</v>
      </c>
      <c r="O163" s="511">
        <f t="shared" si="16"/>
        <v>146000</v>
      </c>
    </row>
    <row r="164" spans="1:15" ht="15" customHeight="1" thickBot="1" x14ac:dyDescent="0.4">
      <c r="A164" s="1012">
        <v>151</v>
      </c>
      <c r="B164" s="510" t="s">
        <v>472</v>
      </c>
      <c r="C164" s="509" t="s">
        <v>2363</v>
      </c>
      <c r="D164" s="510">
        <v>1</v>
      </c>
      <c r="E164" s="510" t="s">
        <v>100</v>
      </c>
      <c r="F164" s="515">
        <v>5000</v>
      </c>
      <c r="G164" s="511">
        <f t="shared" si="18"/>
        <v>5000</v>
      </c>
      <c r="H164" s="515">
        <v>5000</v>
      </c>
      <c r="I164" s="511">
        <f t="shared" si="13"/>
        <v>5000</v>
      </c>
      <c r="J164" s="515">
        <v>5000</v>
      </c>
      <c r="K164" s="511">
        <f t="shared" si="19"/>
        <v>5000</v>
      </c>
      <c r="L164" s="515">
        <v>5000</v>
      </c>
      <c r="M164" s="511">
        <f t="shared" si="15"/>
        <v>5000</v>
      </c>
      <c r="N164" s="515">
        <v>5000</v>
      </c>
      <c r="O164" s="511">
        <f t="shared" si="16"/>
        <v>5000</v>
      </c>
    </row>
    <row r="165" spans="1:15" ht="15" customHeight="1" thickBot="1" x14ac:dyDescent="0.4">
      <c r="A165" s="1012">
        <v>152</v>
      </c>
      <c r="B165" s="510" t="s">
        <v>472</v>
      </c>
      <c r="C165" s="509" t="s">
        <v>2364</v>
      </c>
      <c r="D165" s="510">
        <v>200</v>
      </c>
      <c r="E165" s="510" t="s">
        <v>3</v>
      </c>
      <c r="F165" s="515">
        <v>15.4</v>
      </c>
      <c r="G165" s="511">
        <f t="shared" si="18"/>
        <v>3080</v>
      </c>
      <c r="H165" s="515">
        <v>15</v>
      </c>
      <c r="I165" s="511">
        <f t="shared" si="13"/>
        <v>3000</v>
      </c>
      <c r="J165" s="515">
        <v>30</v>
      </c>
      <c r="K165" s="511">
        <f t="shared" si="19"/>
        <v>6000</v>
      </c>
      <c r="L165" s="515">
        <v>10.199999999999999</v>
      </c>
      <c r="M165" s="511">
        <f t="shared" si="15"/>
        <v>2039.9999999999998</v>
      </c>
      <c r="N165" s="515">
        <v>20</v>
      </c>
      <c r="O165" s="511">
        <f t="shared" si="16"/>
        <v>4000</v>
      </c>
    </row>
    <row r="166" spans="1:15" ht="15" customHeight="1" thickBot="1" x14ac:dyDescent="0.4">
      <c r="A166" s="1012">
        <v>153</v>
      </c>
      <c r="B166" s="510" t="s">
        <v>472</v>
      </c>
      <c r="C166" s="509" t="s">
        <v>2365</v>
      </c>
      <c r="D166" s="510">
        <v>300</v>
      </c>
      <c r="E166" s="510" t="s">
        <v>3</v>
      </c>
      <c r="F166" s="515">
        <v>22</v>
      </c>
      <c r="G166" s="511">
        <f t="shared" si="18"/>
        <v>6600</v>
      </c>
      <c r="H166" s="515">
        <v>8</v>
      </c>
      <c r="I166" s="511">
        <f t="shared" si="13"/>
        <v>2400</v>
      </c>
      <c r="J166" s="515">
        <v>37</v>
      </c>
      <c r="K166" s="511">
        <f t="shared" si="19"/>
        <v>11100</v>
      </c>
      <c r="L166" s="515">
        <v>24</v>
      </c>
      <c r="M166" s="511">
        <f t="shared" si="15"/>
        <v>7200</v>
      </c>
      <c r="N166" s="515">
        <v>36</v>
      </c>
      <c r="O166" s="511">
        <f t="shared" si="16"/>
        <v>10800</v>
      </c>
    </row>
    <row r="167" spans="1:15" ht="15" customHeight="1" thickBot="1" x14ac:dyDescent="0.4">
      <c r="A167" s="1012">
        <v>154</v>
      </c>
      <c r="B167" s="510" t="s">
        <v>472</v>
      </c>
      <c r="C167" s="509" t="s">
        <v>2366</v>
      </c>
      <c r="D167" s="510">
        <v>1</v>
      </c>
      <c r="E167" s="510" t="s">
        <v>100</v>
      </c>
      <c r="F167" s="515">
        <v>75000</v>
      </c>
      <c r="G167" s="511">
        <f t="shared" si="18"/>
        <v>75000</v>
      </c>
      <c r="H167" s="515">
        <v>75000</v>
      </c>
      <c r="I167" s="511">
        <f t="shared" si="13"/>
        <v>75000</v>
      </c>
      <c r="J167" s="515">
        <v>75000</v>
      </c>
      <c r="K167" s="511">
        <f t="shared" si="19"/>
        <v>75000</v>
      </c>
      <c r="L167" s="515">
        <v>75000</v>
      </c>
      <c r="M167" s="511">
        <f t="shared" si="15"/>
        <v>75000</v>
      </c>
      <c r="N167" s="515">
        <v>75000</v>
      </c>
      <c r="O167" s="511">
        <f t="shared" si="16"/>
        <v>75000</v>
      </c>
    </row>
    <row r="168" spans="1:15" ht="15" customHeight="1" thickBot="1" x14ac:dyDescent="0.4">
      <c r="A168" s="1052">
        <v>155</v>
      </c>
      <c r="B168" s="1042" t="s">
        <v>472</v>
      </c>
      <c r="C168" s="1048" t="s">
        <v>2367</v>
      </c>
      <c r="D168" s="1042">
        <v>45</v>
      </c>
      <c r="E168" s="1042" t="s">
        <v>4</v>
      </c>
      <c r="F168" s="515">
        <v>391.6</v>
      </c>
      <c r="G168" s="511">
        <f t="shared" si="18"/>
        <v>17622</v>
      </c>
      <c r="H168" s="515">
        <v>530</v>
      </c>
      <c r="I168" s="511">
        <f t="shared" si="13"/>
        <v>23850</v>
      </c>
      <c r="J168" s="515">
        <v>515</v>
      </c>
      <c r="K168" s="511">
        <f t="shared" si="19"/>
        <v>23175</v>
      </c>
      <c r="L168" s="515">
        <v>182.4</v>
      </c>
      <c r="M168" s="511">
        <f t="shared" si="15"/>
        <v>8208</v>
      </c>
      <c r="N168" s="515">
        <v>450</v>
      </c>
      <c r="O168" s="511">
        <f t="shared" si="16"/>
        <v>20250</v>
      </c>
    </row>
    <row r="169" spans="1:15" ht="15" customHeight="1" thickBot="1" x14ac:dyDescent="0.4">
      <c r="A169" s="1052">
        <v>156</v>
      </c>
      <c r="B169" s="1042" t="s">
        <v>472</v>
      </c>
      <c r="C169" s="1048" t="s">
        <v>2368</v>
      </c>
      <c r="D169" s="1042">
        <v>45</v>
      </c>
      <c r="E169" s="1042" t="s">
        <v>4</v>
      </c>
      <c r="F169" s="515">
        <v>391.6</v>
      </c>
      <c r="G169" s="511">
        <f t="shared" si="18"/>
        <v>17622</v>
      </c>
      <c r="H169" s="515">
        <v>530</v>
      </c>
      <c r="I169" s="511">
        <f t="shared" si="13"/>
        <v>23850</v>
      </c>
      <c r="J169" s="515">
        <v>515</v>
      </c>
      <c r="K169" s="511">
        <f t="shared" si="19"/>
        <v>23175</v>
      </c>
      <c r="L169" s="515">
        <v>182.4</v>
      </c>
      <c r="M169" s="511">
        <f t="shared" si="15"/>
        <v>8208</v>
      </c>
      <c r="N169" s="515">
        <v>215</v>
      </c>
      <c r="O169" s="511">
        <f t="shared" si="16"/>
        <v>9675</v>
      </c>
    </row>
    <row r="170" spans="1:15" ht="15" customHeight="1" thickBot="1" x14ac:dyDescent="0.4">
      <c r="A170" s="1052">
        <v>157</v>
      </c>
      <c r="B170" s="1042" t="s">
        <v>472</v>
      </c>
      <c r="C170" s="1048" t="s">
        <v>2369</v>
      </c>
      <c r="D170" s="1042">
        <v>120</v>
      </c>
      <c r="E170" s="1042" t="s">
        <v>4</v>
      </c>
      <c r="F170" s="515">
        <v>294.25</v>
      </c>
      <c r="G170" s="511">
        <f t="shared" si="18"/>
        <v>35310</v>
      </c>
      <c r="H170" s="515">
        <v>232</v>
      </c>
      <c r="I170" s="511">
        <f t="shared" si="13"/>
        <v>27840</v>
      </c>
      <c r="J170" s="515">
        <v>225</v>
      </c>
      <c r="K170" s="511">
        <f t="shared" si="19"/>
        <v>27000</v>
      </c>
      <c r="L170" s="515">
        <v>139.4</v>
      </c>
      <c r="M170" s="511">
        <f t="shared" si="15"/>
        <v>16728</v>
      </c>
      <c r="N170" s="515">
        <v>265</v>
      </c>
      <c r="O170" s="511">
        <f t="shared" si="16"/>
        <v>31800</v>
      </c>
    </row>
    <row r="171" spans="1:15" ht="15" customHeight="1" thickBot="1" x14ac:dyDescent="0.4">
      <c r="A171" s="1052">
        <v>158</v>
      </c>
      <c r="B171" s="1042" t="s">
        <v>472</v>
      </c>
      <c r="C171" s="1048" t="s">
        <v>2370</v>
      </c>
      <c r="D171" s="1042">
        <v>160</v>
      </c>
      <c r="E171" s="1042" t="s">
        <v>4</v>
      </c>
      <c r="F171" s="515">
        <v>71.5</v>
      </c>
      <c r="G171" s="511">
        <f t="shared" si="18"/>
        <v>11440</v>
      </c>
      <c r="H171" s="515">
        <v>85</v>
      </c>
      <c r="I171" s="511">
        <f t="shared" si="13"/>
        <v>13600</v>
      </c>
      <c r="J171" s="515">
        <v>45</v>
      </c>
      <c r="K171" s="511">
        <f t="shared" si="19"/>
        <v>7200</v>
      </c>
      <c r="L171" s="515">
        <v>69.400000000000006</v>
      </c>
      <c r="M171" s="511">
        <f t="shared" si="15"/>
        <v>11104</v>
      </c>
      <c r="N171" s="515">
        <v>200</v>
      </c>
      <c r="O171" s="511">
        <f t="shared" si="16"/>
        <v>32000</v>
      </c>
    </row>
    <row r="172" spans="1:15" ht="15" customHeight="1" thickBot="1" x14ac:dyDescent="0.4">
      <c r="A172" s="1052">
        <v>159</v>
      </c>
      <c r="B172" s="1042" t="s">
        <v>472</v>
      </c>
      <c r="C172" s="1048" t="s">
        <v>2371</v>
      </c>
      <c r="D172" s="1042">
        <v>500</v>
      </c>
      <c r="E172" s="1042" t="s">
        <v>8</v>
      </c>
      <c r="F172" s="515">
        <v>5.34</v>
      </c>
      <c r="G172" s="1047">
        <f t="shared" si="18"/>
        <v>2670</v>
      </c>
      <c r="H172" s="515">
        <v>44</v>
      </c>
      <c r="I172" s="511">
        <f t="shared" si="13"/>
        <v>22000</v>
      </c>
      <c r="J172" s="515">
        <v>18</v>
      </c>
      <c r="K172" s="511">
        <f t="shared" si="19"/>
        <v>9000</v>
      </c>
      <c r="L172" s="515">
        <v>54.6</v>
      </c>
      <c r="M172" s="511">
        <f t="shared" si="15"/>
        <v>27300</v>
      </c>
      <c r="N172" s="515">
        <v>85</v>
      </c>
      <c r="O172" s="511">
        <f t="shared" si="16"/>
        <v>42500</v>
      </c>
    </row>
    <row r="173" spans="1:15" ht="15" customHeight="1" x14ac:dyDescent="0.35">
      <c r="A173" s="1053"/>
      <c r="B173" s="1054"/>
      <c r="C173" s="1055"/>
      <c r="D173" s="1054"/>
      <c r="E173" s="1054"/>
      <c r="F173" s="1056"/>
      <c r="G173" s="1057"/>
      <c r="H173" s="1056"/>
      <c r="I173" s="1056"/>
      <c r="J173" s="1056"/>
      <c r="K173" s="1056"/>
      <c r="L173" s="1056"/>
      <c r="M173" s="1056"/>
      <c r="N173" s="1056"/>
      <c r="O173" s="1056"/>
    </row>
    <row r="174" spans="1:15" ht="15" customHeight="1" x14ac:dyDescent="0.35">
      <c r="A174" s="1053"/>
      <c r="B174" s="1054"/>
      <c r="C174" s="1058" t="s">
        <v>2372</v>
      </c>
      <c r="D174" s="1054"/>
      <c r="E174" s="1054"/>
      <c r="F174" s="1056"/>
      <c r="G174" s="1057">
        <f>SUM(G9:G172)</f>
        <v>3098345.7200000007</v>
      </c>
      <c r="H174" s="527"/>
      <c r="I174" s="527">
        <f>SUM(I9:I172)</f>
        <v>3186121.77</v>
      </c>
      <c r="J174" s="527"/>
      <c r="K174" s="527">
        <f>SUM(K9:K172)</f>
        <v>4145850.8000000003</v>
      </c>
      <c r="L174" s="527"/>
      <c r="M174" s="527">
        <f>SUM(M9:M172)</f>
        <v>4206705.7</v>
      </c>
      <c r="N174" s="527"/>
      <c r="O174" s="527">
        <f>SUM(O9:O172)</f>
        <v>4523915.4499999993</v>
      </c>
    </row>
    <row r="175" spans="1:15" ht="15" customHeight="1" x14ac:dyDescent="0.35">
      <c r="A175" s="1053"/>
      <c r="B175" s="1054"/>
      <c r="C175" s="1059" t="s">
        <v>2033</v>
      </c>
      <c r="D175" s="1054"/>
      <c r="E175" s="1054"/>
      <c r="F175" s="1056"/>
      <c r="G175" s="1057">
        <v>3098856.98</v>
      </c>
      <c r="H175" s="1056"/>
      <c r="I175" s="1056">
        <v>3186121.77</v>
      </c>
      <c r="J175" s="1056"/>
      <c r="K175" s="1056">
        <v>4145850.8</v>
      </c>
      <c r="L175" s="1056"/>
      <c r="M175" s="1056">
        <v>4206705.7</v>
      </c>
      <c r="N175" s="1056"/>
      <c r="O175" s="1056">
        <v>4523915.45</v>
      </c>
    </row>
    <row r="176" spans="1:15" ht="15" customHeight="1" thickBot="1" x14ac:dyDescent="0.4">
      <c r="A176" s="1053"/>
      <c r="B176" s="1054"/>
      <c r="C176" s="1059" t="s">
        <v>672</v>
      </c>
      <c r="D176" s="1054"/>
      <c r="E176" s="1054"/>
      <c r="F176" s="1056"/>
      <c r="G176" s="1057">
        <f>G174-G175</f>
        <v>-511.25999999931082</v>
      </c>
      <c r="H176" s="1056"/>
      <c r="I176" s="1056">
        <f>I174-I175</f>
        <v>0</v>
      </c>
      <c r="J176" s="1056"/>
      <c r="K176" s="1056">
        <f t="shared" ref="K176" si="20">K174-K175</f>
        <v>0</v>
      </c>
      <c r="L176" s="1056"/>
      <c r="M176" s="1056">
        <f t="shared" ref="M176" si="21">M174-M175</f>
        <v>0</v>
      </c>
      <c r="N176" s="1056"/>
      <c r="O176" s="1056">
        <f t="shared" ref="O176" si="22">O174-O175</f>
        <v>0</v>
      </c>
    </row>
    <row r="177" spans="1:15" ht="15" customHeight="1" thickBot="1" x14ac:dyDescent="0.4">
      <c r="A177" s="1008" t="s">
        <v>1106</v>
      </c>
      <c r="F177" s="529"/>
      <c r="G177" s="1060"/>
      <c r="H177" s="529"/>
      <c r="I177" s="529"/>
      <c r="J177" s="529"/>
      <c r="K177" s="529"/>
      <c r="L177" s="529"/>
      <c r="M177" s="529"/>
      <c r="N177" s="529"/>
      <c r="O177" s="529"/>
    </row>
    <row r="178" spans="1:15" ht="15" customHeight="1" x14ac:dyDescent="0.35">
      <c r="A178" s="1008" t="s">
        <v>93</v>
      </c>
      <c r="B178" s="1769" t="s">
        <v>2373</v>
      </c>
      <c r="C178" s="1769" t="s">
        <v>322</v>
      </c>
      <c r="D178" s="1769" t="s">
        <v>456</v>
      </c>
      <c r="E178" s="580" t="s">
        <v>1187</v>
      </c>
      <c r="F178" s="1020" t="s">
        <v>1188</v>
      </c>
      <c r="G178" s="2088" t="s">
        <v>480</v>
      </c>
      <c r="H178" s="1020" t="s">
        <v>1188</v>
      </c>
      <c r="I178" s="1771" t="s">
        <v>480</v>
      </c>
      <c r="J178" s="1020" t="s">
        <v>1188</v>
      </c>
      <c r="K178" s="1771" t="s">
        <v>480</v>
      </c>
      <c r="L178" s="1020" t="s">
        <v>1188</v>
      </c>
      <c r="M178" s="1771" t="s">
        <v>480</v>
      </c>
      <c r="N178" s="1020" t="s">
        <v>1188</v>
      </c>
      <c r="O178" s="1771" t="s">
        <v>480</v>
      </c>
    </row>
    <row r="179" spans="1:15" ht="15" customHeight="1" thickBot="1" x14ac:dyDescent="0.4">
      <c r="A179" s="1009" t="s">
        <v>320</v>
      </c>
      <c r="B179" s="1770"/>
      <c r="C179" s="1770"/>
      <c r="D179" s="1770"/>
      <c r="E179" s="507" t="s">
        <v>459</v>
      </c>
      <c r="F179" s="1021" t="s">
        <v>1189</v>
      </c>
      <c r="G179" s="2089"/>
      <c r="H179" s="1021" t="s">
        <v>1189</v>
      </c>
      <c r="I179" s="1772"/>
      <c r="J179" s="1021" t="s">
        <v>1189</v>
      </c>
      <c r="K179" s="1772"/>
      <c r="L179" s="1021" t="s">
        <v>1189</v>
      </c>
      <c r="M179" s="1772"/>
      <c r="N179" s="1021" t="s">
        <v>1189</v>
      </c>
      <c r="O179" s="1772"/>
    </row>
    <row r="180" spans="1:15" ht="15" customHeight="1" thickBot="1" x14ac:dyDescent="0.4">
      <c r="A180" s="1012" t="s">
        <v>1108</v>
      </c>
      <c r="B180" s="510">
        <v>451</v>
      </c>
      <c r="C180" s="509" t="s">
        <v>2374</v>
      </c>
      <c r="D180" s="510">
        <v>6995</v>
      </c>
      <c r="E180" s="513" t="s">
        <v>8</v>
      </c>
      <c r="F180" s="511">
        <v>2.48</v>
      </c>
      <c r="G180" s="1047">
        <f>F180*D180</f>
        <v>17347.599999999999</v>
      </c>
      <c r="H180" s="511">
        <v>1.5</v>
      </c>
      <c r="I180" s="511">
        <f>H180*D180</f>
        <v>10492.5</v>
      </c>
      <c r="J180" s="511">
        <v>4</v>
      </c>
      <c r="K180" s="511">
        <f>J180*D180</f>
        <v>27980</v>
      </c>
      <c r="L180" s="511">
        <v>10.25</v>
      </c>
      <c r="M180" s="511">
        <f>L180*D180</f>
        <v>71698.75</v>
      </c>
      <c r="N180" s="511">
        <v>6.5</v>
      </c>
      <c r="O180" s="511">
        <f>N180*D180</f>
        <v>45467.5</v>
      </c>
    </row>
    <row r="181" spans="1:15" ht="15" customHeight="1" x14ac:dyDescent="0.35">
      <c r="F181" s="529"/>
      <c r="G181" s="529"/>
      <c r="H181" s="529"/>
      <c r="I181" s="529"/>
      <c r="J181" s="529"/>
      <c r="K181" s="529"/>
      <c r="L181" s="529"/>
      <c r="M181" s="529"/>
      <c r="N181" s="529"/>
      <c r="O181" s="529"/>
    </row>
    <row r="182" spans="1:15" ht="15" customHeight="1" x14ac:dyDescent="0.35">
      <c r="F182" s="529"/>
      <c r="G182" s="529"/>
      <c r="H182" s="529"/>
      <c r="I182" s="529"/>
      <c r="J182" s="529"/>
      <c r="K182" s="529"/>
      <c r="L182" s="529"/>
      <c r="M182" s="529"/>
      <c r="N182" s="529"/>
      <c r="O182" s="529"/>
    </row>
    <row r="183" spans="1:15" ht="15" customHeight="1" x14ac:dyDescent="0.35">
      <c r="C183" s="1058" t="s">
        <v>2375</v>
      </c>
      <c r="F183" s="529"/>
      <c r="G183" s="529">
        <f>G174+G180</f>
        <v>3115693.3200000008</v>
      </c>
      <c r="H183" s="529"/>
      <c r="I183" s="529">
        <f t="shared" ref="I183:O184" si="23">I174+I180</f>
        <v>3196614.27</v>
      </c>
      <c r="J183" s="529"/>
      <c r="K183" s="529">
        <f t="shared" si="23"/>
        <v>4173830.8000000003</v>
      </c>
      <c r="L183" s="529"/>
      <c r="M183" s="529">
        <f t="shared" si="23"/>
        <v>4278404.45</v>
      </c>
      <c r="N183" s="529">
        <f t="shared" si="23"/>
        <v>6.5</v>
      </c>
      <c r="O183" s="529">
        <f t="shared" si="23"/>
        <v>4569382.9499999993</v>
      </c>
    </row>
    <row r="184" spans="1:15" ht="15" customHeight="1" x14ac:dyDescent="0.35">
      <c r="C184" s="1058" t="s">
        <v>2375</v>
      </c>
      <c r="F184" s="529"/>
      <c r="G184" s="529">
        <f>G175+G181</f>
        <v>3098856.98</v>
      </c>
      <c r="H184" s="529"/>
      <c r="I184" s="529">
        <f t="shared" si="23"/>
        <v>3186121.77</v>
      </c>
      <c r="J184" s="529"/>
      <c r="K184" s="529">
        <f t="shared" si="23"/>
        <v>4145850.8</v>
      </c>
      <c r="L184" s="529"/>
      <c r="M184" s="529">
        <f t="shared" si="23"/>
        <v>4206705.7</v>
      </c>
      <c r="N184" s="529">
        <f t="shared" si="23"/>
        <v>0</v>
      </c>
      <c r="O184" s="529">
        <f t="shared" si="23"/>
        <v>4523915.45</v>
      </c>
    </row>
  </sheetData>
  <mergeCells count="28">
    <mergeCell ref="M178:M179"/>
    <mergeCell ref="O178:O179"/>
    <mergeCell ref="B178:B179"/>
    <mergeCell ref="C178:C179"/>
    <mergeCell ref="D178:D179"/>
    <mergeCell ref="G178:G179"/>
    <mergeCell ref="I178:I179"/>
    <mergeCell ref="K178:K179"/>
    <mergeCell ref="M6:M7"/>
    <mergeCell ref="O6:O7"/>
    <mergeCell ref="A147:A148"/>
    <mergeCell ref="B147:B148"/>
    <mergeCell ref="C147:G148"/>
    <mergeCell ref="I6:I7"/>
    <mergeCell ref="K6:K7"/>
    <mergeCell ref="A157:A158"/>
    <mergeCell ref="B157:B158"/>
    <mergeCell ref="C157:G158"/>
    <mergeCell ref="B6:B7"/>
    <mergeCell ref="C6:C7"/>
    <mergeCell ref="E6:E7"/>
    <mergeCell ref="G6:G7"/>
    <mergeCell ref="N5:O5"/>
    <mergeCell ref="A5:E5"/>
    <mergeCell ref="F5:G5"/>
    <mergeCell ref="H5:I5"/>
    <mergeCell ref="J5:K5"/>
    <mergeCell ref="L5:M5"/>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258"/>
  <sheetViews>
    <sheetView workbookViewId="0">
      <selection activeCell="I8" sqref="I8"/>
    </sheetView>
  </sheetViews>
  <sheetFormatPr defaultRowHeight="14.5" x14ac:dyDescent="0.35"/>
  <cols>
    <col min="3" max="3" width="79.81640625" customWidth="1"/>
    <col min="6" max="15" width="14.81640625" customWidth="1"/>
  </cols>
  <sheetData>
    <row r="1" spans="1:15" ht="25" x14ac:dyDescent="0.5">
      <c r="A1" s="2091" t="s">
        <v>2784</v>
      </c>
      <c r="B1" s="2091"/>
      <c r="C1" s="2091"/>
      <c r="D1" s="2091"/>
      <c r="E1" s="2091"/>
      <c r="F1" s="529"/>
      <c r="G1" s="529"/>
      <c r="H1" s="529"/>
      <c r="I1" s="529"/>
      <c r="J1" s="529"/>
      <c r="K1" s="529"/>
      <c r="L1" s="529"/>
      <c r="M1" s="529"/>
      <c r="N1" s="529"/>
      <c r="O1" s="529"/>
    </row>
    <row r="2" spans="1:15" ht="15" thickBot="1" x14ac:dyDescent="0.4">
      <c r="A2" s="529"/>
      <c r="B2" s="529"/>
      <c r="C2" s="529"/>
      <c r="D2" s="529"/>
      <c r="E2" s="529"/>
      <c r="F2" s="2090" t="s">
        <v>1592</v>
      </c>
      <c r="G2" s="2090"/>
      <c r="H2" s="2090" t="s">
        <v>1593</v>
      </c>
      <c r="I2" s="2090"/>
      <c r="J2" s="2090" t="s">
        <v>1594</v>
      </c>
      <c r="K2" s="2090"/>
      <c r="L2" s="2090" t="s">
        <v>1595</v>
      </c>
      <c r="M2" s="2090"/>
      <c r="N2" s="2090" t="s">
        <v>1596</v>
      </c>
      <c r="O2" s="2090"/>
    </row>
    <row r="3" spans="1:15" ht="26" x14ac:dyDescent="0.35">
      <c r="A3" s="2098" t="s">
        <v>2386</v>
      </c>
      <c r="B3" s="1217" t="s">
        <v>2785</v>
      </c>
      <c r="C3" s="2101" t="s">
        <v>53</v>
      </c>
      <c r="D3" s="2098" t="s">
        <v>2786</v>
      </c>
      <c r="E3" s="1217" t="s">
        <v>2</v>
      </c>
      <c r="F3" s="1220" t="s">
        <v>2787</v>
      </c>
      <c r="G3" s="2092" t="s">
        <v>2788</v>
      </c>
      <c r="H3" s="1220" t="s">
        <v>2787</v>
      </c>
      <c r="I3" s="2092" t="s">
        <v>2788</v>
      </c>
      <c r="J3" s="1220" t="s">
        <v>2787</v>
      </c>
      <c r="K3" s="2092" t="s">
        <v>2788</v>
      </c>
      <c r="L3" s="1220" t="s">
        <v>2787</v>
      </c>
      <c r="M3" s="2092" t="s">
        <v>2788</v>
      </c>
      <c r="N3" s="1220" t="s">
        <v>2787</v>
      </c>
      <c r="O3" s="2092" t="s">
        <v>2788</v>
      </c>
    </row>
    <row r="4" spans="1:15" x14ac:dyDescent="0.35">
      <c r="A4" s="2099"/>
      <c r="B4" s="1218" t="s">
        <v>377</v>
      </c>
      <c r="C4" s="2102"/>
      <c r="D4" s="2099"/>
      <c r="E4" s="1219" t="s">
        <v>2789</v>
      </c>
      <c r="F4" s="1220" t="s">
        <v>2790</v>
      </c>
      <c r="G4" s="2092"/>
      <c r="H4" s="1220" t="s">
        <v>2790</v>
      </c>
      <c r="I4" s="2092"/>
      <c r="J4" s="1220" t="s">
        <v>2790</v>
      </c>
      <c r="K4" s="2092"/>
      <c r="L4" s="1220" t="s">
        <v>2790</v>
      </c>
      <c r="M4" s="2092"/>
      <c r="N4" s="1220" t="s">
        <v>2790</v>
      </c>
      <c r="O4" s="2092"/>
    </row>
    <row r="5" spans="1:15" ht="15" thickBot="1" x14ac:dyDescent="0.4">
      <c r="A5" s="2100"/>
      <c r="B5" s="1221"/>
      <c r="C5" s="2103"/>
      <c r="D5" s="2100"/>
      <c r="E5" s="1222" t="s">
        <v>1613</v>
      </c>
      <c r="F5" s="1223"/>
      <c r="G5" s="2093"/>
      <c r="H5" s="1223"/>
      <c r="I5" s="2093"/>
      <c r="J5" s="1223"/>
      <c r="K5" s="2093"/>
      <c r="L5" s="1223"/>
      <c r="M5" s="2093"/>
      <c r="N5" s="1223"/>
      <c r="O5" s="2093"/>
    </row>
    <row r="6" spans="1:15" ht="15" thickBot="1" x14ac:dyDescent="0.4">
      <c r="A6" s="1224"/>
      <c r="B6" s="1225"/>
      <c r="C6" s="1226" t="s">
        <v>155</v>
      </c>
      <c r="D6" s="1225"/>
      <c r="E6" s="1225"/>
      <c r="F6" s="1227"/>
      <c r="G6" s="1227"/>
      <c r="H6" s="1227"/>
      <c r="I6" s="1227"/>
      <c r="J6" s="1227"/>
      <c r="K6" s="1227"/>
      <c r="L6" s="1227"/>
      <c r="M6" s="1227"/>
      <c r="N6" s="1227"/>
      <c r="O6" s="1227"/>
    </row>
    <row r="7" spans="1:15" ht="15" thickBot="1" x14ac:dyDescent="0.4">
      <c r="A7" s="1228">
        <v>1</v>
      </c>
      <c r="B7" s="1229">
        <v>201</v>
      </c>
      <c r="C7" s="1230" t="s">
        <v>937</v>
      </c>
      <c r="D7" s="1229">
        <v>1</v>
      </c>
      <c r="E7" s="1229" t="s">
        <v>100</v>
      </c>
      <c r="F7" s="1227">
        <v>28865</v>
      </c>
      <c r="G7" s="1227">
        <f>F7*D7</f>
        <v>28865</v>
      </c>
      <c r="H7" s="1227">
        <v>127000</v>
      </c>
      <c r="I7" s="1227">
        <f t="shared" ref="I7:I70" si="0">H7*D7</f>
        <v>127000</v>
      </c>
      <c r="J7" s="1227">
        <v>45424</v>
      </c>
      <c r="K7" s="1227">
        <f t="shared" ref="K7:K70" si="1">J7*D7</f>
        <v>45424</v>
      </c>
      <c r="L7" s="1227">
        <v>35000</v>
      </c>
      <c r="M7" s="1227">
        <f t="shared" ref="M7:M70" si="2">L7*D7</f>
        <v>35000</v>
      </c>
      <c r="N7" s="1227">
        <v>20000</v>
      </c>
      <c r="O7" s="1227">
        <f t="shared" ref="O7:O70" si="3">N7*D7</f>
        <v>20000</v>
      </c>
    </row>
    <row r="8" spans="1:15" ht="15" thickBot="1" x14ac:dyDescent="0.4">
      <c r="A8" s="1228">
        <v>2</v>
      </c>
      <c r="B8" s="1229">
        <v>202</v>
      </c>
      <c r="C8" s="1230" t="s">
        <v>2791</v>
      </c>
      <c r="D8" s="1229">
        <v>1</v>
      </c>
      <c r="E8" s="1229" t="s">
        <v>100</v>
      </c>
      <c r="F8" s="1227">
        <v>8015.5</v>
      </c>
      <c r="G8" s="1227">
        <f t="shared" ref="G8:G71" si="4">F8*D8</f>
        <v>8015.5</v>
      </c>
      <c r="H8" s="1227">
        <v>3900</v>
      </c>
      <c r="I8" s="1227">
        <f t="shared" si="0"/>
        <v>3900</v>
      </c>
      <c r="J8" s="1227">
        <v>7661.5</v>
      </c>
      <c r="K8" s="1227">
        <f t="shared" si="1"/>
        <v>7661.5</v>
      </c>
      <c r="L8" s="1227">
        <v>5000</v>
      </c>
      <c r="M8" s="1227">
        <f t="shared" si="2"/>
        <v>5000</v>
      </c>
      <c r="N8" s="1227">
        <v>5000</v>
      </c>
      <c r="O8" s="1227">
        <f t="shared" si="3"/>
        <v>5000</v>
      </c>
    </row>
    <row r="9" spans="1:15" ht="15" thickBot="1" x14ac:dyDescent="0.4">
      <c r="A9" s="1228">
        <v>3</v>
      </c>
      <c r="B9" s="1229">
        <v>202</v>
      </c>
      <c r="C9" s="1230" t="s">
        <v>2792</v>
      </c>
      <c r="D9" s="1229">
        <v>1</v>
      </c>
      <c r="E9" s="1229" t="s">
        <v>100</v>
      </c>
      <c r="F9" s="1227">
        <v>2438</v>
      </c>
      <c r="G9" s="1227">
        <f t="shared" si="4"/>
        <v>2438</v>
      </c>
      <c r="H9" s="1227">
        <v>9700</v>
      </c>
      <c r="I9" s="1227">
        <f t="shared" si="0"/>
        <v>9700</v>
      </c>
      <c r="J9" s="1227">
        <v>3116</v>
      </c>
      <c r="K9" s="1227">
        <f t="shared" si="1"/>
        <v>3116</v>
      </c>
      <c r="L9" s="1227">
        <v>3000</v>
      </c>
      <c r="M9" s="1227">
        <f t="shared" si="2"/>
        <v>3000</v>
      </c>
      <c r="N9" s="1227">
        <v>2000</v>
      </c>
      <c r="O9" s="1227">
        <f t="shared" si="3"/>
        <v>2000</v>
      </c>
    </row>
    <row r="10" spans="1:15" ht="15" thickBot="1" x14ac:dyDescent="0.4">
      <c r="A10" s="1228">
        <v>4</v>
      </c>
      <c r="B10" s="1229">
        <v>202</v>
      </c>
      <c r="C10" s="1230" t="s">
        <v>2793</v>
      </c>
      <c r="D10" s="1229">
        <v>7</v>
      </c>
      <c r="E10" s="1229" t="s">
        <v>10</v>
      </c>
      <c r="F10" s="1227">
        <v>505.18</v>
      </c>
      <c r="G10" s="1227">
        <f t="shared" si="4"/>
        <v>3536.26</v>
      </c>
      <c r="H10" s="1227">
        <v>200</v>
      </c>
      <c r="I10" s="1227">
        <f t="shared" si="0"/>
        <v>1400</v>
      </c>
      <c r="J10" s="1227">
        <v>645.5</v>
      </c>
      <c r="K10" s="1227">
        <f t="shared" si="1"/>
        <v>4518.5</v>
      </c>
      <c r="L10" s="1227">
        <v>200</v>
      </c>
      <c r="M10" s="1227">
        <f t="shared" si="2"/>
        <v>1400</v>
      </c>
      <c r="N10" s="1227">
        <v>100</v>
      </c>
      <c r="O10" s="1227">
        <f t="shared" si="3"/>
        <v>700</v>
      </c>
    </row>
    <row r="11" spans="1:15" ht="15" thickBot="1" x14ac:dyDescent="0.4">
      <c r="A11" s="1228">
        <v>5</v>
      </c>
      <c r="B11" s="1229">
        <v>202</v>
      </c>
      <c r="C11" s="1230" t="s">
        <v>2794</v>
      </c>
      <c r="D11" s="1229">
        <v>95</v>
      </c>
      <c r="E11" s="1229" t="s">
        <v>10</v>
      </c>
      <c r="F11" s="1227">
        <v>48.42</v>
      </c>
      <c r="G11" s="1227">
        <f t="shared" si="4"/>
        <v>4599.9000000000005</v>
      </c>
      <c r="H11" s="1227">
        <v>25</v>
      </c>
      <c r="I11" s="1227">
        <f t="shared" si="0"/>
        <v>2375</v>
      </c>
      <c r="J11" s="1227">
        <v>255.5</v>
      </c>
      <c r="K11" s="1227">
        <f t="shared" si="1"/>
        <v>24272.5</v>
      </c>
      <c r="L11" s="1227">
        <v>24</v>
      </c>
      <c r="M11" s="1227">
        <f t="shared" si="2"/>
        <v>2280</v>
      </c>
      <c r="N11" s="1227">
        <v>10</v>
      </c>
      <c r="O11" s="1227">
        <f t="shared" si="3"/>
        <v>950</v>
      </c>
    </row>
    <row r="12" spans="1:15" ht="15" thickBot="1" x14ac:dyDescent="0.4">
      <c r="A12" s="1228">
        <v>6</v>
      </c>
      <c r="B12" s="1229">
        <v>202</v>
      </c>
      <c r="C12" s="1230" t="s">
        <v>2132</v>
      </c>
      <c r="D12" s="1231">
        <v>1236</v>
      </c>
      <c r="E12" s="1229" t="s">
        <v>3</v>
      </c>
      <c r="F12" s="1227">
        <v>17.5</v>
      </c>
      <c r="G12" s="1227">
        <f t="shared" si="4"/>
        <v>21630</v>
      </c>
      <c r="H12" s="1227">
        <v>6</v>
      </c>
      <c r="I12" s="1227">
        <f t="shared" si="0"/>
        <v>7416</v>
      </c>
      <c r="J12" s="1227">
        <v>14.5</v>
      </c>
      <c r="K12" s="1227">
        <f t="shared" si="1"/>
        <v>17922</v>
      </c>
      <c r="L12" s="1227">
        <v>5</v>
      </c>
      <c r="M12" s="1227">
        <f t="shared" si="2"/>
        <v>6180</v>
      </c>
      <c r="N12" s="1227">
        <v>1</v>
      </c>
      <c r="O12" s="1227">
        <f t="shared" si="3"/>
        <v>1236</v>
      </c>
    </row>
    <row r="13" spans="1:15" ht="15" thickBot="1" x14ac:dyDescent="0.4">
      <c r="A13" s="1228">
        <v>7</v>
      </c>
      <c r="B13" s="1229">
        <v>202</v>
      </c>
      <c r="C13" s="1230" t="s">
        <v>2795</v>
      </c>
      <c r="D13" s="1229">
        <v>5</v>
      </c>
      <c r="E13" s="1229" t="s">
        <v>10</v>
      </c>
      <c r="F13" s="1227">
        <v>139.15</v>
      </c>
      <c r="G13" s="1227">
        <f t="shared" si="4"/>
        <v>695.75</v>
      </c>
      <c r="H13" s="1227">
        <v>50</v>
      </c>
      <c r="I13" s="1227">
        <f t="shared" si="0"/>
        <v>250</v>
      </c>
      <c r="J13" s="1227">
        <v>128</v>
      </c>
      <c r="K13" s="1227">
        <f t="shared" si="1"/>
        <v>640</v>
      </c>
      <c r="L13" s="1227">
        <v>90</v>
      </c>
      <c r="M13" s="1227">
        <f t="shared" si="2"/>
        <v>450</v>
      </c>
      <c r="N13" s="1227">
        <v>1</v>
      </c>
      <c r="O13" s="1227">
        <f t="shared" si="3"/>
        <v>5</v>
      </c>
    </row>
    <row r="14" spans="1:15" ht="15" thickBot="1" x14ac:dyDescent="0.4">
      <c r="A14" s="1228">
        <v>8</v>
      </c>
      <c r="B14" s="1229">
        <v>202</v>
      </c>
      <c r="C14" s="1230" t="s">
        <v>2796</v>
      </c>
      <c r="D14" s="1229">
        <v>704</v>
      </c>
      <c r="E14" s="1229" t="s">
        <v>3</v>
      </c>
      <c r="F14" s="1227">
        <v>10.199999999999999</v>
      </c>
      <c r="G14" s="1227">
        <f t="shared" si="4"/>
        <v>7180.7999999999993</v>
      </c>
      <c r="H14" s="1227">
        <v>6</v>
      </c>
      <c r="I14" s="1227">
        <f t="shared" si="0"/>
        <v>4224</v>
      </c>
      <c r="J14" s="1227">
        <v>14.5</v>
      </c>
      <c r="K14" s="1227">
        <f t="shared" si="1"/>
        <v>10208</v>
      </c>
      <c r="L14" s="1227">
        <v>3</v>
      </c>
      <c r="M14" s="1227">
        <f t="shared" si="2"/>
        <v>2112</v>
      </c>
      <c r="N14" s="1227">
        <v>1</v>
      </c>
      <c r="O14" s="1227">
        <f t="shared" si="3"/>
        <v>704</v>
      </c>
    </row>
    <row r="15" spans="1:15" ht="15" thickBot="1" x14ac:dyDescent="0.4">
      <c r="A15" s="1228">
        <v>9</v>
      </c>
      <c r="B15" s="1229">
        <v>202</v>
      </c>
      <c r="C15" s="1230" t="s">
        <v>944</v>
      </c>
      <c r="D15" s="1229">
        <v>365</v>
      </c>
      <c r="E15" s="1229" t="s">
        <v>3</v>
      </c>
      <c r="F15" s="1227">
        <v>9.83</v>
      </c>
      <c r="G15" s="1227">
        <f t="shared" si="4"/>
        <v>3587.95</v>
      </c>
      <c r="H15" s="1227">
        <v>6</v>
      </c>
      <c r="I15" s="1227">
        <f t="shared" si="0"/>
        <v>2190</v>
      </c>
      <c r="J15" s="1227">
        <v>17</v>
      </c>
      <c r="K15" s="1227">
        <f t="shared" si="1"/>
        <v>6205</v>
      </c>
      <c r="L15" s="1227">
        <v>5</v>
      </c>
      <c r="M15" s="1227">
        <f t="shared" si="2"/>
        <v>1825</v>
      </c>
      <c r="N15" s="1227">
        <v>1</v>
      </c>
      <c r="O15" s="1227">
        <f t="shared" si="3"/>
        <v>365</v>
      </c>
    </row>
    <row r="16" spans="1:15" ht="15" thickBot="1" x14ac:dyDescent="0.4">
      <c r="A16" s="1228">
        <v>10</v>
      </c>
      <c r="B16" s="1229">
        <v>202</v>
      </c>
      <c r="C16" s="1230" t="s">
        <v>2797</v>
      </c>
      <c r="D16" s="1229">
        <v>555</v>
      </c>
      <c r="E16" s="1229" t="s">
        <v>3</v>
      </c>
      <c r="F16" s="1227">
        <v>9.6999999999999993</v>
      </c>
      <c r="G16" s="1227">
        <f t="shared" si="4"/>
        <v>5383.5</v>
      </c>
      <c r="H16" s="1227">
        <v>6</v>
      </c>
      <c r="I16" s="1227">
        <f t="shared" si="0"/>
        <v>3330</v>
      </c>
      <c r="J16" s="1227">
        <v>18.5</v>
      </c>
      <c r="K16" s="1227">
        <f t="shared" si="1"/>
        <v>10267.5</v>
      </c>
      <c r="L16" s="1227">
        <v>5</v>
      </c>
      <c r="M16" s="1227">
        <f t="shared" si="2"/>
        <v>2775</v>
      </c>
      <c r="N16" s="1227">
        <v>1</v>
      </c>
      <c r="O16" s="1227">
        <f t="shared" si="3"/>
        <v>555</v>
      </c>
    </row>
    <row r="17" spans="1:15" ht="15" thickBot="1" x14ac:dyDescent="0.4">
      <c r="A17" s="1228">
        <v>11</v>
      </c>
      <c r="B17" s="1229">
        <v>202</v>
      </c>
      <c r="C17" s="1230" t="s">
        <v>2798</v>
      </c>
      <c r="D17" s="1229">
        <v>28</v>
      </c>
      <c r="E17" s="1229" t="s">
        <v>10</v>
      </c>
      <c r="F17" s="1227">
        <v>44.56</v>
      </c>
      <c r="G17" s="1227">
        <f t="shared" si="4"/>
        <v>1247.68</v>
      </c>
      <c r="H17" s="1227">
        <v>100</v>
      </c>
      <c r="I17" s="1227">
        <f t="shared" si="0"/>
        <v>2800</v>
      </c>
      <c r="J17" s="1227">
        <v>231.5</v>
      </c>
      <c r="K17" s="1227">
        <f t="shared" si="1"/>
        <v>6482</v>
      </c>
      <c r="L17" s="1227">
        <v>55</v>
      </c>
      <c r="M17" s="1227">
        <f t="shared" si="2"/>
        <v>1540</v>
      </c>
      <c r="N17" s="1227">
        <v>1</v>
      </c>
      <c r="O17" s="1227">
        <f t="shared" si="3"/>
        <v>28</v>
      </c>
    </row>
    <row r="18" spans="1:15" ht="15" thickBot="1" x14ac:dyDescent="0.4">
      <c r="A18" s="1228">
        <v>12</v>
      </c>
      <c r="B18" s="1229">
        <v>202</v>
      </c>
      <c r="C18" s="1230" t="s">
        <v>2275</v>
      </c>
      <c r="D18" s="1229">
        <v>7</v>
      </c>
      <c r="E18" s="1229" t="s">
        <v>10</v>
      </c>
      <c r="F18" s="1227">
        <v>25.46</v>
      </c>
      <c r="G18" s="1227">
        <f t="shared" si="4"/>
        <v>178.22</v>
      </c>
      <c r="H18" s="1227">
        <v>100</v>
      </c>
      <c r="I18" s="1227">
        <f t="shared" si="0"/>
        <v>700</v>
      </c>
      <c r="J18" s="1227">
        <v>128</v>
      </c>
      <c r="K18" s="1227">
        <f t="shared" si="1"/>
        <v>896</v>
      </c>
      <c r="L18" s="1227">
        <v>65</v>
      </c>
      <c r="M18" s="1227">
        <f t="shared" si="2"/>
        <v>455</v>
      </c>
      <c r="N18" s="1227">
        <v>100</v>
      </c>
      <c r="O18" s="1227">
        <f t="shared" si="3"/>
        <v>700</v>
      </c>
    </row>
    <row r="19" spans="1:15" ht="15" thickBot="1" x14ac:dyDescent="0.4">
      <c r="A19" s="1228">
        <v>13</v>
      </c>
      <c r="B19" s="1229">
        <v>202</v>
      </c>
      <c r="C19" s="1230" t="s">
        <v>2799</v>
      </c>
      <c r="D19" s="1229">
        <v>1</v>
      </c>
      <c r="E19" s="1229" t="s">
        <v>10</v>
      </c>
      <c r="F19" s="1227">
        <v>1069.5</v>
      </c>
      <c r="G19" s="1227">
        <f t="shared" si="4"/>
        <v>1069.5</v>
      </c>
      <c r="H19" s="1227">
        <v>100</v>
      </c>
      <c r="I19" s="1227">
        <f t="shared" si="0"/>
        <v>100</v>
      </c>
      <c r="J19" s="1227">
        <v>128</v>
      </c>
      <c r="K19" s="1227">
        <f t="shared" si="1"/>
        <v>128</v>
      </c>
      <c r="L19" s="1227">
        <v>115</v>
      </c>
      <c r="M19" s="1227">
        <f t="shared" si="2"/>
        <v>115</v>
      </c>
      <c r="N19" s="1227">
        <v>100</v>
      </c>
      <c r="O19" s="1227">
        <f t="shared" si="3"/>
        <v>100</v>
      </c>
    </row>
    <row r="20" spans="1:15" ht="15" thickBot="1" x14ac:dyDescent="0.4">
      <c r="A20" s="1228">
        <v>14</v>
      </c>
      <c r="B20" s="1229">
        <v>202</v>
      </c>
      <c r="C20" s="1230" t="s">
        <v>2800</v>
      </c>
      <c r="D20" s="1229">
        <v>443</v>
      </c>
      <c r="E20" s="1229" t="s">
        <v>3</v>
      </c>
      <c r="F20" s="1227">
        <v>0.25</v>
      </c>
      <c r="G20" s="1227">
        <f t="shared" si="4"/>
        <v>110.75</v>
      </c>
      <c r="H20" s="1227">
        <v>1</v>
      </c>
      <c r="I20" s="1227">
        <f t="shared" si="0"/>
        <v>443</v>
      </c>
      <c r="J20" s="1227">
        <v>14.5</v>
      </c>
      <c r="K20" s="1227">
        <f t="shared" si="1"/>
        <v>6423.5</v>
      </c>
      <c r="L20" s="1227">
        <v>3</v>
      </c>
      <c r="M20" s="1227">
        <f t="shared" si="2"/>
        <v>1329</v>
      </c>
      <c r="N20" s="1227">
        <v>1</v>
      </c>
      <c r="O20" s="1227">
        <f t="shared" si="3"/>
        <v>443</v>
      </c>
    </row>
    <row r="21" spans="1:15" ht="15" thickBot="1" x14ac:dyDescent="0.4">
      <c r="A21" s="1228">
        <v>15</v>
      </c>
      <c r="B21" s="1229">
        <v>202</v>
      </c>
      <c r="C21" s="1230" t="s">
        <v>947</v>
      </c>
      <c r="D21" s="1231">
        <v>5232</v>
      </c>
      <c r="E21" s="1229" t="s">
        <v>3</v>
      </c>
      <c r="F21" s="1227">
        <v>1.21</v>
      </c>
      <c r="G21" s="1227">
        <f t="shared" si="4"/>
        <v>6330.72</v>
      </c>
      <c r="H21" s="1227">
        <v>1</v>
      </c>
      <c r="I21" s="1227">
        <f t="shared" si="0"/>
        <v>5232</v>
      </c>
      <c r="J21" s="1227">
        <v>12.5</v>
      </c>
      <c r="K21" s="1227">
        <f t="shared" si="1"/>
        <v>65400</v>
      </c>
      <c r="L21" s="1227">
        <v>0.25</v>
      </c>
      <c r="M21" s="1227">
        <f t="shared" si="2"/>
        <v>1308</v>
      </c>
      <c r="N21" s="1227">
        <v>1</v>
      </c>
      <c r="O21" s="1227">
        <f t="shared" si="3"/>
        <v>5232</v>
      </c>
    </row>
    <row r="22" spans="1:15" ht="15" thickBot="1" x14ac:dyDescent="0.4">
      <c r="A22" s="1228">
        <v>16</v>
      </c>
      <c r="B22" s="1229">
        <v>202</v>
      </c>
      <c r="C22" s="1230" t="s">
        <v>948</v>
      </c>
      <c r="D22" s="1229">
        <v>14</v>
      </c>
      <c r="E22" s="1229" t="s">
        <v>10</v>
      </c>
      <c r="F22" s="1227">
        <v>8.3000000000000007</v>
      </c>
      <c r="G22" s="1227">
        <f t="shared" si="4"/>
        <v>116.20000000000002</v>
      </c>
      <c r="H22" s="1227">
        <v>50</v>
      </c>
      <c r="I22" s="1227">
        <f t="shared" si="0"/>
        <v>700</v>
      </c>
      <c r="J22" s="1227">
        <v>207.5</v>
      </c>
      <c r="K22" s="1227">
        <f t="shared" si="1"/>
        <v>2905</v>
      </c>
      <c r="L22" s="1227">
        <v>300</v>
      </c>
      <c r="M22" s="1227">
        <f t="shared" si="2"/>
        <v>4200</v>
      </c>
      <c r="N22" s="1227">
        <v>100</v>
      </c>
      <c r="O22" s="1227">
        <f t="shared" si="3"/>
        <v>1400</v>
      </c>
    </row>
    <row r="23" spans="1:15" ht="15" thickBot="1" x14ac:dyDescent="0.4">
      <c r="A23" s="1228">
        <v>17</v>
      </c>
      <c r="B23" s="1229">
        <v>202</v>
      </c>
      <c r="C23" s="1230" t="s">
        <v>949</v>
      </c>
      <c r="D23" s="1229">
        <v>3</v>
      </c>
      <c r="E23" s="1229" t="s">
        <v>10</v>
      </c>
      <c r="F23" s="1227">
        <v>1395.33</v>
      </c>
      <c r="G23" s="1227">
        <f t="shared" si="4"/>
        <v>4185.99</v>
      </c>
      <c r="H23" s="1227">
        <v>3000</v>
      </c>
      <c r="I23" s="1227">
        <f t="shared" si="0"/>
        <v>9000</v>
      </c>
      <c r="J23" s="1227">
        <v>654.5</v>
      </c>
      <c r="K23" s="1227">
        <f t="shared" si="1"/>
        <v>1963.5</v>
      </c>
      <c r="L23" s="1227">
        <v>2000</v>
      </c>
      <c r="M23" s="1227">
        <f t="shared" si="2"/>
        <v>6000</v>
      </c>
      <c r="N23" s="1227">
        <v>1000</v>
      </c>
      <c r="O23" s="1227">
        <f t="shared" si="3"/>
        <v>3000</v>
      </c>
    </row>
    <row r="24" spans="1:15" ht="15" thickBot="1" x14ac:dyDescent="0.4">
      <c r="A24" s="1232">
        <v>18</v>
      </c>
      <c r="B24" s="1233">
        <v>202</v>
      </c>
      <c r="C24" s="1234" t="s">
        <v>2801</v>
      </c>
      <c r="D24" s="1233">
        <v>19</v>
      </c>
      <c r="E24" s="1233" t="s">
        <v>10</v>
      </c>
      <c r="F24" s="1235">
        <v>200.04</v>
      </c>
      <c r="G24" s="1227">
        <f t="shared" si="4"/>
        <v>3800.7599999999998</v>
      </c>
      <c r="H24" s="1235">
        <v>100</v>
      </c>
      <c r="I24" s="1227">
        <f t="shared" si="0"/>
        <v>1900</v>
      </c>
      <c r="J24" s="1235">
        <v>348</v>
      </c>
      <c r="K24" s="1227">
        <f t="shared" si="1"/>
        <v>6612</v>
      </c>
      <c r="L24" s="1235">
        <v>225</v>
      </c>
      <c r="M24" s="1227">
        <f t="shared" si="2"/>
        <v>4275</v>
      </c>
      <c r="N24" s="1235">
        <v>100</v>
      </c>
      <c r="O24" s="1227">
        <f t="shared" si="3"/>
        <v>1900</v>
      </c>
    </row>
    <row r="25" spans="1:15" ht="15" thickBot="1" x14ac:dyDescent="0.4">
      <c r="A25" s="1236">
        <v>19</v>
      </c>
      <c r="B25" s="1237">
        <v>202</v>
      </c>
      <c r="C25" s="1238" t="s">
        <v>2802</v>
      </c>
      <c r="D25" s="1237">
        <v>663</v>
      </c>
      <c r="E25" s="1237" t="s">
        <v>3</v>
      </c>
      <c r="F25" s="1239">
        <v>13.1</v>
      </c>
      <c r="G25" s="1227">
        <f t="shared" si="4"/>
        <v>8685.2999999999993</v>
      </c>
      <c r="H25" s="1239">
        <v>10</v>
      </c>
      <c r="I25" s="1227">
        <f t="shared" si="0"/>
        <v>6630</v>
      </c>
      <c r="J25" s="1239">
        <v>15.5</v>
      </c>
      <c r="K25" s="1240">
        <f t="shared" si="1"/>
        <v>10276.5</v>
      </c>
      <c r="L25" s="1239">
        <v>5</v>
      </c>
      <c r="M25" s="1227">
        <f t="shared" si="2"/>
        <v>3315</v>
      </c>
      <c r="N25" s="1239">
        <v>1</v>
      </c>
      <c r="O25" s="1227">
        <f t="shared" si="3"/>
        <v>663</v>
      </c>
    </row>
    <row r="26" spans="1:15" ht="15" thickBot="1" x14ac:dyDescent="0.4">
      <c r="A26" s="1228">
        <v>20</v>
      </c>
      <c r="B26" s="1229">
        <v>202</v>
      </c>
      <c r="C26" s="1230" t="s">
        <v>2803</v>
      </c>
      <c r="D26" s="1229">
        <v>180</v>
      </c>
      <c r="E26" s="1229" t="s">
        <v>2804</v>
      </c>
      <c r="F26" s="1227">
        <v>19.489999999999998</v>
      </c>
      <c r="G26" s="1227">
        <f t="shared" si="4"/>
        <v>3508.2</v>
      </c>
      <c r="H26" s="1227">
        <v>75</v>
      </c>
      <c r="I26" s="1227">
        <f t="shared" si="0"/>
        <v>13500</v>
      </c>
      <c r="J26" s="1227">
        <v>28.5</v>
      </c>
      <c r="K26" s="1227">
        <f t="shared" si="1"/>
        <v>5130</v>
      </c>
      <c r="L26" s="1227">
        <v>6</v>
      </c>
      <c r="M26" s="1227">
        <f t="shared" si="2"/>
        <v>1080</v>
      </c>
      <c r="N26" s="1227">
        <v>2</v>
      </c>
      <c r="O26" s="1227">
        <f t="shared" si="3"/>
        <v>360</v>
      </c>
    </row>
    <row r="27" spans="1:15" ht="15" thickBot="1" x14ac:dyDescent="0.4">
      <c r="A27" s="1228">
        <v>21</v>
      </c>
      <c r="B27" s="1229">
        <v>202</v>
      </c>
      <c r="C27" s="1230" t="s">
        <v>952</v>
      </c>
      <c r="D27" s="1229">
        <v>917</v>
      </c>
      <c r="E27" s="1229" t="s">
        <v>3</v>
      </c>
      <c r="F27" s="1227">
        <v>8.69</v>
      </c>
      <c r="G27" s="1240">
        <f t="shared" si="4"/>
        <v>7968.73</v>
      </c>
      <c r="H27" s="1227">
        <v>5</v>
      </c>
      <c r="I27" s="1227">
        <f t="shared" si="0"/>
        <v>4585</v>
      </c>
      <c r="J27" s="1227">
        <v>11</v>
      </c>
      <c r="K27" s="1227">
        <f t="shared" si="1"/>
        <v>10087</v>
      </c>
      <c r="L27" s="1227">
        <v>0.5</v>
      </c>
      <c r="M27" s="1227">
        <f t="shared" si="2"/>
        <v>458.5</v>
      </c>
      <c r="N27" s="1227">
        <v>1</v>
      </c>
      <c r="O27" s="1227">
        <f t="shared" si="3"/>
        <v>917</v>
      </c>
    </row>
    <row r="28" spans="1:15" ht="15" thickBot="1" x14ac:dyDescent="0.4">
      <c r="A28" s="1228">
        <v>22</v>
      </c>
      <c r="B28" s="1229">
        <v>202</v>
      </c>
      <c r="C28" s="1230" t="s">
        <v>2805</v>
      </c>
      <c r="D28" s="1229">
        <v>9</v>
      </c>
      <c r="E28" s="1229" t="s">
        <v>10</v>
      </c>
      <c r="F28" s="1227">
        <v>152.38</v>
      </c>
      <c r="G28" s="1227">
        <f t="shared" si="4"/>
        <v>1371.42</v>
      </c>
      <c r="H28" s="1227">
        <v>100</v>
      </c>
      <c r="I28" s="1227">
        <f t="shared" si="0"/>
        <v>900</v>
      </c>
      <c r="J28" s="1227">
        <v>342.5</v>
      </c>
      <c r="K28" s="1227">
        <f t="shared" si="1"/>
        <v>3082.5</v>
      </c>
      <c r="L28" s="1227">
        <v>100</v>
      </c>
      <c r="M28" s="1227">
        <f t="shared" si="2"/>
        <v>900</v>
      </c>
      <c r="N28" s="1227">
        <v>100</v>
      </c>
      <c r="O28" s="1227">
        <f t="shared" si="3"/>
        <v>900</v>
      </c>
    </row>
    <row r="29" spans="1:15" ht="15" thickBot="1" x14ac:dyDescent="0.4">
      <c r="A29" s="1228">
        <v>23</v>
      </c>
      <c r="B29" s="1229">
        <v>202</v>
      </c>
      <c r="C29" s="1230" t="s">
        <v>2276</v>
      </c>
      <c r="D29" s="1229">
        <v>590</v>
      </c>
      <c r="E29" s="1229" t="s">
        <v>3</v>
      </c>
      <c r="F29" s="1227">
        <v>8.77</v>
      </c>
      <c r="G29" s="1227">
        <f t="shared" si="4"/>
        <v>5174.3</v>
      </c>
      <c r="H29" s="1227">
        <v>2</v>
      </c>
      <c r="I29" s="1227">
        <f t="shared" si="0"/>
        <v>1180</v>
      </c>
      <c r="J29" s="1227">
        <v>14</v>
      </c>
      <c r="K29" s="1227">
        <f t="shared" si="1"/>
        <v>8260</v>
      </c>
      <c r="L29" s="1227">
        <v>25</v>
      </c>
      <c r="M29" s="1227">
        <f t="shared" si="2"/>
        <v>14750</v>
      </c>
      <c r="N29" s="1227">
        <v>1</v>
      </c>
      <c r="O29" s="1227">
        <f t="shared" si="3"/>
        <v>590</v>
      </c>
    </row>
    <row r="30" spans="1:15" ht="15" thickBot="1" x14ac:dyDescent="0.4">
      <c r="A30" s="1228">
        <v>24</v>
      </c>
      <c r="B30" s="1229">
        <v>202</v>
      </c>
      <c r="C30" s="1230" t="s">
        <v>2806</v>
      </c>
      <c r="D30" s="1229">
        <v>2</v>
      </c>
      <c r="E30" s="1229" t="s">
        <v>2807</v>
      </c>
      <c r="F30" s="1227">
        <v>89.13</v>
      </c>
      <c r="G30" s="1227">
        <f t="shared" si="4"/>
        <v>178.26</v>
      </c>
      <c r="H30" s="1227">
        <v>10</v>
      </c>
      <c r="I30" s="1227">
        <f t="shared" si="0"/>
        <v>20</v>
      </c>
      <c r="J30" s="1227">
        <v>180.5</v>
      </c>
      <c r="K30" s="1227">
        <f t="shared" si="1"/>
        <v>361</v>
      </c>
      <c r="L30" s="1227">
        <v>50</v>
      </c>
      <c r="M30" s="1227">
        <f t="shared" si="2"/>
        <v>100</v>
      </c>
      <c r="N30" s="1227">
        <v>50</v>
      </c>
      <c r="O30" s="1227">
        <f t="shared" si="3"/>
        <v>100</v>
      </c>
    </row>
    <row r="31" spans="1:15" ht="15" thickBot="1" x14ac:dyDescent="0.4">
      <c r="A31" s="1228">
        <v>25</v>
      </c>
      <c r="B31" s="1229">
        <v>202</v>
      </c>
      <c r="C31" s="1230" t="s">
        <v>2808</v>
      </c>
      <c r="D31" s="1229">
        <v>100</v>
      </c>
      <c r="E31" s="1229" t="s">
        <v>8</v>
      </c>
      <c r="F31" s="1227">
        <v>31.97</v>
      </c>
      <c r="G31" s="1227">
        <f t="shared" si="4"/>
        <v>3197</v>
      </c>
      <c r="H31" s="1227">
        <v>10</v>
      </c>
      <c r="I31" s="1227">
        <f t="shared" si="0"/>
        <v>1000</v>
      </c>
      <c r="J31" s="1227">
        <v>9.5</v>
      </c>
      <c r="K31" s="1227">
        <f t="shared" si="1"/>
        <v>950</v>
      </c>
      <c r="L31" s="1227">
        <v>10</v>
      </c>
      <c r="M31" s="1227">
        <f t="shared" si="2"/>
        <v>1000</v>
      </c>
      <c r="N31" s="1227">
        <v>5</v>
      </c>
      <c r="O31" s="1227">
        <f t="shared" si="3"/>
        <v>500</v>
      </c>
    </row>
    <row r="32" spans="1:15" ht="15" thickBot="1" x14ac:dyDescent="0.4">
      <c r="A32" s="1228">
        <v>26</v>
      </c>
      <c r="B32" s="1229">
        <v>202</v>
      </c>
      <c r="C32" s="1230" t="s">
        <v>2278</v>
      </c>
      <c r="D32" s="1231">
        <v>4217</v>
      </c>
      <c r="E32" s="1229" t="s">
        <v>8</v>
      </c>
      <c r="F32" s="1227">
        <v>10.53</v>
      </c>
      <c r="G32" s="1227">
        <f t="shared" si="4"/>
        <v>44405.009999999995</v>
      </c>
      <c r="H32" s="1227">
        <v>1</v>
      </c>
      <c r="I32" s="1227">
        <f t="shared" si="0"/>
        <v>4217</v>
      </c>
      <c r="J32" s="1227">
        <v>6</v>
      </c>
      <c r="K32" s="1227">
        <f t="shared" si="1"/>
        <v>25302</v>
      </c>
      <c r="L32" s="1227">
        <v>0.1</v>
      </c>
      <c r="M32" s="1227">
        <f t="shared" si="2"/>
        <v>421.70000000000005</v>
      </c>
      <c r="N32" s="1227">
        <v>1</v>
      </c>
      <c r="O32" s="1227">
        <f t="shared" si="3"/>
        <v>4217</v>
      </c>
    </row>
    <row r="33" spans="1:15" ht="15" thickBot="1" x14ac:dyDescent="0.4">
      <c r="A33" s="1228">
        <v>27</v>
      </c>
      <c r="B33" s="1229">
        <v>202</v>
      </c>
      <c r="C33" s="1230" t="s">
        <v>2279</v>
      </c>
      <c r="D33" s="1231">
        <v>5363</v>
      </c>
      <c r="E33" s="1229" t="s">
        <v>8</v>
      </c>
      <c r="F33" s="1227">
        <v>4.6100000000000003</v>
      </c>
      <c r="G33" s="1227">
        <f t="shared" si="4"/>
        <v>24723.43</v>
      </c>
      <c r="H33" s="1227">
        <v>6</v>
      </c>
      <c r="I33" s="1227">
        <f t="shared" si="0"/>
        <v>32178</v>
      </c>
      <c r="J33" s="1227">
        <v>5</v>
      </c>
      <c r="K33" s="1227">
        <f t="shared" si="1"/>
        <v>26815</v>
      </c>
      <c r="L33" s="1227">
        <v>2.25</v>
      </c>
      <c r="M33" s="1227">
        <f t="shared" si="2"/>
        <v>12066.75</v>
      </c>
      <c r="N33" s="1227">
        <v>8.5</v>
      </c>
      <c r="O33" s="1227">
        <f t="shared" si="3"/>
        <v>45585.5</v>
      </c>
    </row>
    <row r="34" spans="1:15" ht="15" thickBot="1" x14ac:dyDescent="0.4">
      <c r="A34" s="1228">
        <v>28</v>
      </c>
      <c r="B34" s="1229">
        <v>202</v>
      </c>
      <c r="C34" s="1230" t="s">
        <v>2809</v>
      </c>
      <c r="D34" s="1229">
        <v>1</v>
      </c>
      <c r="E34" s="1229" t="s">
        <v>100</v>
      </c>
      <c r="F34" s="1227">
        <v>3392.5</v>
      </c>
      <c r="G34" s="1227">
        <f t="shared" si="4"/>
        <v>3392.5</v>
      </c>
      <c r="H34" s="1227">
        <v>4500</v>
      </c>
      <c r="I34" s="1227">
        <f t="shared" si="0"/>
        <v>4500</v>
      </c>
      <c r="J34" s="1227">
        <v>0</v>
      </c>
      <c r="K34" s="1227">
        <f t="shared" si="1"/>
        <v>0</v>
      </c>
      <c r="L34" s="1227">
        <v>5000</v>
      </c>
      <c r="M34" s="1227">
        <f t="shared" si="2"/>
        <v>5000</v>
      </c>
      <c r="N34" s="1227">
        <v>1000</v>
      </c>
      <c r="O34" s="1227">
        <f t="shared" si="3"/>
        <v>1000</v>
      </c>
    </row>
    <row r="35" spans="1:15" ht="15" thickBot="1" x14ac:dyDescent="0.4">
      <c r="A35" s="1228">
        <v>29</v>
      </c>
      <c r="B35" s="1229">
        <v>202</v>
      </c>
      <c r="C35" s="1230" t="s">
        <v>2810</v>
      </c>
      <c r="D35" s="1229">
        <v>100</v>
      </c>
      <c r="E35" s="1229" t="s">
        <v>3</v>
      </c>
      <c r="F35" s="1227">
        <v>8.0500000000000007</v>
      </c>
      <c r="G35" s="1227">
        <f t="shared" si="4"/>
        <v>805.00000000000011</v>
      </c>
      <c r="H35" s="1227">
        <v>10</v>
      </c>
      <c r="I35" s="1227">
        <f t="shared" si="0"/>
        <v>1000</v>
      </c>
      <c r="J35" s="1227">
        <v>8.5</v>
      </c>
      <c r="K35" s="1227">
        <f t="shared" si="1"/>
        <v>850</v>
      </c>
      <c r="L35" s="1227">
        <v>10</v>
      </c>
      <c r="M35" s="1227">
        <f t="shared" si="2"/>
        <v>1000</v>
      </c>
      <c r="N35" s="1227">
        <v>1</v>
      </c>
      <c r="O35" s="1227">
        <f t="shared" si="3"/>
        <v>100</v>
      </c>
    </row>
    <row r="36" spans="1:15" ht="15" thickBot="1" x14ac:dyDescent="0.4">
      <c r="A36" s="1228">
        <v>30</v>
      </c>
      <c r="B36" s="1229">
        <v>202</v>
      </c>
      <c r="C36" s="1230" t="s">
        <v>2811</v>
      </c>
      <c r="D36" s="1229">
        <v>100</v>
      </c>
      <c r="E36" s="1229" t="s">
        <v>3</v>
      </c>
      <c r="F36" s="1227">
        <v>16.100000000000001</v>
      </c>
      <c r="G36" s="1227">
        <f t="shared" si="4"/>
        <v>1610.0000000000002</v>
      </c>
      <c r="H36" s="1227">
        <v>10</v>
      </c>
      <c r="I36" s="1227">
        <f t="shared" si="0"/>
        <v>1000</v>
      </c>
      <c r="J36" s="1227">
        <v>17.5</v>
      </c>
      <c r="K36" s="1227">
        <f t="shared" si="1"/>
        <v>1750</v>
      </c>
      <c r="L36" s="1227">
        <v>10</v>
      </c>
      <c r="M36" s="1227">
        <f t="shared" si="2"/>
        <v>1000</v>
      </c>
      <c r="N36" s="1227">
        <v>3</v>
      </c>
      <c r="O36" s="1227">
        <f t="shared" si="3"/>
        <v>300</v>
      </c>
    </row>
    <row r="37" spans="1:15" ht="15" thickBot="1" x14ac:dyDescent="0.4">
      <c r="A37" s="1228">
        <v>31</v>
      </c>
      <c r="B37" s="1229">
        <v>203</v>
      </c>
      <c r="C37" s="1230" t="s">
        <v>230</v>
      </c>
      <c r="D37" s="1231">
        <v>3484</v>
      </c>
      <c r="E37" s="1229" t="s">
        <v>4</v>
      </c>
      <c r="F37" s="1227">
        <v>3.84</v>
      </c>
      <c r="G37" s="1227">
        <f t="shared" si="4"/>
        <v>13378.56</v>
      </c>
      <c r="H37" s="1227">
        <v>6</v>
      </c>
      <c r="I37" s="1227">
        <f t="shared" si="0"/>
        <v>20904</v>
      </c>
      <c r="J37" s="1227">
        <v>6</v>
      </c>
      <c r="K37" s="1227">
        <f t="shared" si="1"/>
        <v>20904</v>
      </c>
      <c r="L37" s="1227">
        <v>15</v>
      </c>
      <c r="M37" s="1227">
        <f t="shared" si="2"/>
        <v>52260</v>
      </c>
      <c r="N37" s="1227">
        <v>3</v>
      </c>
      <c r="O37" s="1227">
        <f t="shared" si="3"/>
        <v>10452</v>
      </c>
    </row>
    <row r="38" spans="1:15" ht="15" thickBot="1" x14ac:dyDescent="0.4">
      <c r="A38" s="1228">
        <v>32</v>
      </c>
      <c r="B38" s="1229">
        <v>203</v>
      </c>
      <c r="C38" s="1230" t="s">
        <v>15</v>
      </c>
      <c r="D38" s="1231">
        <v>3494</v>
      </c>
      <c r="E38" s="1229" t="s">
        <v>4</v>
      </c>
      <c r="F38" s="1227">
        <v>3.83</v>
      </c>
      <c r="G38" s="1227">
        <f t="shared" si="4"/>
        <v>13382.02</v>
      </c>
      <c r="H38" s="1227">
        <v>6</v>
      </c>
      <c r="I38" s="1227">
        <f t="shared" si="0"/>
        <v>20964</v>
      </c>
      <c r="J38" s="1227">
        <v>7</v>
      </c>
      <c r="K38" s="1227">
        <f t="shared" si="1"/>
        <v>24458</v>
      </c>
      <c r="L38" s="1227">
        <v>13</v>
      </c>
      <c r="M38" s="1227">
        <f t="shared" si="2"/>
        <v>45422</v>
      </c>
      <c r="N38" s="1227">
        <v>3</v>
      </c>
      <c r="O38" s="1227">
        <f t="shared" si="3"/>
        <v>10482</v>
      </c>
    </row>
    <row r="39" spans="1:15" ht="15" thickBot="1" x14ac:dyDescent="0.4">
      <c r="A39" s="1228">
        <v>33</v>
      </c>
      <c r="B39" s="1229">
        <v>204</v>
      </c>
      <c r="C39" s="1230" t="s">
        <v>107</v>
      </c>
      <c r="D39" s="1231">
        <v>8765</v>
      </c>
      <c r="E39" s="1229" t="s">
        <v>8</v>
      </c>
      <c r="F39" s="1227">
        <v>0.41</v>
      </c>
      <c r="G39" s="1227">
        <f t="shared" si="4"/>
        <v>3593.6499999999996</v>
      </c>
      <c r="H39" s="1227">
        <v>1</v>
      </c>
      <c r="I39" s="1227">
        <f t="shared" si="0"/>
        <v>8765</v>
      </c>
      <c r="J39" s="1227">
        <v>1.5</v>
      </c>
      <c r="K39" s="1227">
        <f t="shared" si="1"/>
        <v>13147.5</v>
      </c>
      <c r="L39" s="1227">
        <v>4</v>
      </c>
      <c r="M39" s="1227">
        <f t="shared" si="2"/>
        <v>35060</v>
      </c>
      <c r="N39" s="1227">
        <v>1</v>
      </c>
      <c r="O39" s="1227">
        <f t="shared" si="3"/>
        <v>8765</v>
      </c>
    </row>
    <row r="40" spans="1:15" ht="15" thickBot="1" x14ac:dyDescent="0.4">
      <c r="A40" s="1228">
        <v>34</v>
      </c>
      <c r="B40" s="1229">
        <v>204</v>
      </c>
      <c r="C40" s="1230" t="s">
        <v>108</v>
      </c>
      <c r="D40" s="1229">
        <v>80</v>
      </c>
      <c r="E40" s="1229" t="s">
        <v>60</v>
      </c>
      <c r="F40" s="1227">
        <v>107.96</v>
      </c>
      <c r="G40" s="1227">
        <f t="shared" si="4"/>
        <v>8636.7999999999993</v>
      </c>
      <c r="H40" s="1227">
        <v>50</v>
      </c>
      <c r="I40" s="1227">
        <f t="shared" si="0"/>
        <v>4000</v>
      </c>
      <c r="J40" s="1227">
        <v>210</v>
      </c>
      <c r="K40" s="1227">
        <f t="shared" si="1"/>
        <v>16800</v>
      </c>
      <c r="L40" s="1227">
        <v>80</v>
      </c>
      <c r="M40" s="1227">
        <f t="shared" si="2"/>
        <v>6400</v>
      </c>
      <c r="N40" s="1227">
        <v>75</v>
      </c>
      <c r="O40" s="1227">
        <f t="shared" si="3"/>
        <v>6000</v>
      </c>
    </row>
    <row r="41" spans="1:15" ht="15" thickBot="1" x14ac:dyDescent="0.4">
      <c r="A41" s="1228">
        <v>35</v>
      </c>
      <c r="B41" s="1229">
        <v>206</v>
      </c>
      <c r="C41" s="1230" t="s">
        <v>2812</v>
      </c>
      <c r="D41" s="1231">
        <v>6249</v>
      </c>
      <c r="E41" s="1229" t="s">
        <v>8</v>
      </c>
      <c r="F41" s="1227">
        <v>14.83</v>
      </c>
      <c r="G41" s="1227">
        <f t="shared" si="4"/>
        <v>92672.67</v>
      </c>
      <c r="H41" s="1227">
        <v>14.5</v>
      </c>
      <c r="I41" s="1227">
        <f t="shared" si="0"/>
        <v>90610.5</v>
      </c>
      <c r="J41" s="1227">
        <v>13</v>
      </c>
      <c r="K41" s="1227">
        <f t="shared" si="1"/>
        <v>81237</v>
      </c>
      <c r="L41" s="1227">
        <v>12</v>
      </c>
      <c r="M41" s="1227">
        <f t="shared" si="2"/>
        <v>74988</v>
      </c>
      <c r="N41" s="1227">
        <v>15</v>
      </c>
      <c r="O41" s="1227">
        <f t="shared" si="3"/>
        <v>93735</v>
      </c>
    </row>
    <row r="42" spans="1:15" ht="15" thickBot="1" x14ac:dyDescent="0.4">
      <c r="A42" s="1228">
        <v>36</v>
      </c>
      <c r="B42" s="1229">
        <v>207</v>
      </c>
      <c r="C42" s="1230" t="s">
        <v>2282</v>
      </c>
      <c r="D42" s="1231">
        <v>2789</v>
      </c>
      <c r="E42" s="1229" t="s">
        <v>3</v>
      </c>
      <c r="F42" s="1227">
        <v>3.78</v>
      </c>
      <c r="G42" s="1227">
        <f t="shared" si="4"/>
        <v>10542.42</v>
      </c>
      <c r="H42" s="1227">
        <v>5</v>
      </c>
      <c r="I42" s="1227">
        <f t="shared" si="0"/>
        <v>13945</v>
      </c>
      <c r="J42" s="1227">
        <v>5</v>
      </c>
      <c r="K42" s="1227">
        <f t="shared" si="1"/>
        <v>13945</v>
      </c>
      <c r="L42" s="1227">
        <v>4</v>
      </c>
      <c r="M42" s="1227">
        <f t="shared" si="2"/>
        <v>11156</v>
      </c>
      <c r="N42" s="1227">
        <v>5</v>
      </c>
      <c r="O42" s="1227">
        <f t="shared" si="3"/>
        <v>13945</v>
      </c>
    </row>
    <row r="43" spans="1:15" ht="15" thickBot="1" x14ac:dyDescent="0.4">
      <c r="A43" s="1228">
        <v>37</v>
      </c>
      <c r="B43" s="1229">
        <v>207</v>
      </c>
      <c r="C43" s="1230" t="s">
        <v>958</v>
      </c>
      <c r="D43" s="1229">
        <v>1</v>
      </c>
      <c r="E43" s="1229" t="s">
        <v>10</v>
      </c>
      <c r="F43" s="1227">
        <v>1000.5</v>
      </c>
      <c r="G43" s="1227">
        <f t="shared" si="4"/>
        <v>1000.5</v>
      </c>
      <c r="H43" s="1227">
        <v>3000</v>
      </c>
      <c r="I43" s="1227">
        <f t="shared" si="0"/>
        <v>3000</v>
      </c>
      <c r="J43" s="1227">
        <v>6168.5</v>
      </c>
      <c r="K43" s="1227">
        <f t="shared" si="1"/>
        <v>6168.5</v>
      </c>
      <c r="L43" s="1227">
        <v>300</v>
      </c>
      <c r="M43" s="1227">
        <f t="shared" si="2"/>
        <v>300</v>
      </c>
      <c r="N43" s="1227">
        <v>1000</v>
      </c>
      <c r="O43" s="1227">
        <f t="shared" si="3"/>
        <v>1000</v>
      </c>
    </row>
    <row r="44" spans="1:15" ht="15" thickBot="1" x14ac:dyDescent="0.4">
      <c r="A44" s="1228">
        <v>38</v>
      </c>
      <c r="B44" s="1229">
        <v>207</v>
      </c>
      <c r="C44" s="1230" t="s">
        <v>232</v>
      </c>
      <c r="D44" s="1229">
        <v>2</v>
      </c>
      <c r="E44" s="1229" t="s">
        <v>10</v>
      </c>
      <c r="F44" s="1227">
        <v>3939.9</v>
      </c>
      <c r="G44" s="1227">
        <f t="shared" si="4"/>
        <v>7879.8</v>
      </c>
      <c r="H44" s="1227">
        <v>4500</v>
      </c>
      <c r="I44" s="1227">
        <f t="shared" si="0"/>
        <v>9000</v>
      </c>
      <c r="J44" s="1227">
        <v>6120</v>
      </c>
      <c r="K44" s="1227">
        <f t="shared" si="1"/>
        <v>12240</v>
      </c>
      <c r="L44" s="1227">
        <v>5500</v>
      </c>
      <c r="M44" s="1227">
        <f t="shared" si="2"/>
        <v>11000</v>
      </c>
      <c r="N44" s="1227">
        <v>500</v>
      </c>
      <c r="O44" s="1227">
        <f t="shared" si="3"/>
        <v>1000</v>
      </c>
    </row>
    <row r="45" spans="1:15" ht="15" thickBot="1" x14ac:dyDescent="0.4">
      <c r="A45" s="1228">
        <v>39</v>
      </c>
      <c r="B45" s="1229">
        <v>207</v>
      </c>
      <c r="C45" s="1230" t="s">
        <v>959</v>
      </c>
      <c r="D45" s="1229">
        <v>16</v>
      </c>
      <c r="E45" s="1229" t="s">
        <v>10</v>
      </c>
      <c r="F45" s="1227">
        <v>219.94</v>
      </c>
      <c r="G45" s="1227">
        <f t="shared" si="4"/>
        <v>3519.04</v>
      </c>
      <c r="H45" s="1227">
        <v>100</v>
      </c>
      <c r="I45" s="1227">
        <f t="shared" si="0"/>
        <v>1600</v>
      </c>
      <c r="J45" s="1227">
        <v>137</v>
      </c>
      <c r="K45" s="1227">
        <f t="shared" si="1"/>
        <v>2192</v>
      </c>
      <c r="L45" s="1227">
        <v>110</v>
      </c>
      <c r="M45" s="1227">
        <f t="shared" si="2"/>
        <v>1760</v>
      </c>
      <c r="N45" s="1227">
        <v>250</v>
      </c>
      <c r="O45" s="1227">
        <f t="shared" si="3"/>
        <v>4000</v>
      </c>
    </row>
    <row r="46" spans="1:15" ht="15" thickBot="1" x14ac:dyDescent="0.4">
      <c r="A46" s="1228">
        <v>40</v>
      </c>
      <c r="B46" s="1229">
        <v>207</v>
      </c>
      <c r="C46" s="1230" t="s">
        <v>961</v>
      </c>
      <c r="D46" s="1229">
        <v>13</v>
      </c>
      <c r="E46" s="1229" t="s">
        <v>10</v>
      </c>
      <c r="F46" s="1227">
        <v>93.77</v>
      </c>
      <c r="G46" s="1227">
        <f t="shared" si="4"/>
        <v>1219.01</v>
      </c>
      <c r="H46" s="1227">
        <v>100</v>
      </c>
      <c r="I46" s="1227">
        <f t="shared" si="0"/>
        <v>1300</v>
      </c>
      <c r="J46" s="1227">
        <v>129</v>
      </c>
      <c r="K46" s="1227">
        <f t="shared" si="1"/>
        <v>1677</v>
      </c>
      <c r="L46" s="1227">
        <v>150</v>
      </c>
      <c r="M46" s="1227">
        <f t="shared" si="2"/>
        <v>1950</v>
      </c>
      <c r="N46" s="1227">
        <v>150</v>
      </c>
      <c r="O46" s="1227">
        <f t="shared" si="3"/>
        <v>1950</v>
      </c>
    </row>
    <row r="47" spans="1:15" ht="15" thickBot="1" x14ac:dyDescent="0.4">
      <c r="A47" s="1228">
        <v>41</v>
      </c>
      <c r="B47" s="1229">
        <v>207</v>
      </c>
      <c r="C47" s="1230" t="s">
        <v>963</v>
      </c>
      <c r="D47" s="1231">
        <v>194025</v>
      </c>
      <c r="E47" s="1229" t="s">
        <v>131</v>
      </c>
      <c r="F47" s="1227">
        <v>0.12</v>
      </c>
      <c r="G47" s="1227">
        <f t="shared" si="4"/>
        <v>23283</v>
      </c>
      <c r="H47" s="1227">
        <v>0.05</v>
      </c>
      <c r="I47" s="1227">
        <f t="shared" si="0"/>
        <v>9701.25</v>
      </c>
      <c r="J47" s="1227">
        <v>0.06</v>
      </c>
      <c r="K47" s="1227">
        <f t="shared" si="1"/>
        <v>11641.5</v>
      </c>
      <c r="L47" s="1227">
        <v>0.06</v>
      </c>
      <c r="M47" s="1227">
        <f t="shared" si="2"/>
        <v>11641.5</v>
      </c>
      <c r="N47" s="1227">
        <v>0.06</v>
      </c>
      <c r="O47" s="1227">
        <f t="shared" si="3"/>
        <v>11641.5</v>
      </c>
    </row>
    <row r="48" spans="1:15" ht="15" thickBot="1" x14ac:dyDescent="0.4">
      <c r="A48" s="1228">
        <v>42</v>
      </c>
      <c r="B48" s="1229">
        <v>207</v>
      </c>
      <c r="C48" s="1230" t="s">
        <v>2813</v>
      </c>
      <c r="D48" s="1229">
        <v>334</v>
      </c>
      <c r="E48" s="1229" t="s">
        <v>8</v>
      </c>
      <c r="F48" s="1227">
        <v>6.34</v>
      </c>
      <c r="G48" s="1227">
        <f t="shared" si="4"/>
        <v>2117.56</v>
      </c>
      <c r="H48" s="1227">
        <v>6</v>
      </c>
      <c r="I48" s="1227">
        <f t="shared" si="0"/>
        <v>2004</v>
      </c>
      <c r="J48" s="1227">
        <v>5</v>
      </c>
      <c r="K48" s="1227">
        <f t="shared" si="1"/>
        <v>1670</v>
      </c>
      <c r="L48" s="1227">
        <v>550</v>
      </c>
      <c r="M48" s="1240">
        <f t="shared" si="2"/>
        <v>183700</v>
      </c>
      <c r="N48" s="1227">
        <v>6</v>
      </c>
      <c r="O48" s="1227">
        <f t="shared" si="3"/>
        <v>2004</v>
      </c>
    </row>
    <row r="49" spans="1:15" ht="15" thickBot="1" x14ac:dyDescent="0.4">
      <c r="A49" s="1228">
        <v>43</v>
      </c>
      <c r="B49" s="1229">
        <v>207</v>
      </c>
      <c r="C49" s="1230" t="s">
        <v>969</v>
      </c>
      <c r="D49" s="1231">
        <v>1800</v>
      </c>
      <c r="E49" s="1229" t="s">
        <v>8</v>
      </c>
      <c r="F49" s="1227">
        <v>2.7</v>
      </c>
      <c r="G49" s="1240">
        <f t="shared" si="4"/>
        <v>4860</v>
      </c>
      <c r="H49" s="1227">
        <v>6</v>
      </c>
      <c r="I49" s="1227">
        <f t="shared" si="0"/>
        <v>10800</v>
      </c>
      <c r="J49" s="1227">
        <v>2.5</v>
      </c>
      <c r="K49" s="1227">
        <f t="shared" si="1"/>
        <v>4500</v>
      </c>
      <c r="L49" s="1227">
        <v>2.35</v>
      </c>
      <c r="M49" s="1227">
        <f t="shared" si="2"/>
        <v>4230</v>
      </c>
      <c r="N49" s="1227">
        <v>2.5</v>
      </c>
      <c r="O49" s="1227">
        <f t="shared" si="3"/>
        <v>4500</v>
      </c>
    </row>
    <row r="50" spans="1:15" ht="15" thickBot="1" x14ac:dyDescent="0.4">
      <c r="A50" s="1228">
        <v>44</v>
      </c>
      <c r="B50" s="1229">
        <v>503</v>
      </c>
      <c r="C50" s="1230" t="s">
        <v>420</v>
      </c>
      <c r="D50" s="1229">
        <v>1</v>
      </c>
      <c r="E50" s="1229" t="s">
        <v>100</v>
      </c>
      <c r="F50" s="1227">
        <v>11500</v>
      </c>
      <c r="G50" s="1227">
        <f t="shared" si="4"/>
        <v>11500</v>
      </c>
      <c r="H50" s="1227">
        <v>5000</v>
      </c>
      <c r="I50" s="1227">
        <f t="shared" si="0"/>
        <v>5000</v>
      </c>
      <c r="J50" s="1227">
        <v>15893.5</v>
      </c>
      <c r="K50" s="1227">
        <f t="shared" si="1"/>
        <v>15893.5</v>
      </c>
      <c r="L50" s="1227">
        <v>15000</v>
      </c>
      <c r="M50" s="1227">
        <f t="shared" si="2"/>
        <v>15000</v>
      </c>
      <c r="N50" s="1227">
        <v>1000</v>
      </c>
      <c r="O50" s="1227">
        <f t="shared" si="3"/>
        <v>1000</v>
      </c>
    </row>
    <row r="51" spans="1:15" ht="15" thickBot="1" x14ac:dyDescent="0.4">
      <c r="A51" s="1228">
        <v>45</v>
      </c>
      <c r="B51" s="1229">
        <v>601</v>
      </c>
      <c r="C51" s="1230" t="s">
        <v>964</v>
      </c>
      <c r="D51" s="1229">
        <v>53</v>
      </c>
      <c r="E51" s="1229" t="s">
        <v>4</v>
      </c>
      <c r="F51" s="1227">
        <v>110.23</v>
      </c>
      <c r="G51" s="1227">
        <f t="shared" si="4"/>
        <v>5842.1900000000005</v>
      </c>
      <c r="H51" s="1227">
        <v>105</v>
      </c>
      <c r="I51" s="1227">
        <f t="shared" si="0"/>
        <v>5565</v>
      </c>
      <c r="J51" s="1227">
        <v>101.5</v>
      </c>
      <c r="K51" s="1227">
        <f t="shared" si="1"/>
        <v>5379.5</v>
      </c>
      <c r="L51" s="1227">
        <v>110</v>
      </c>
      <c r="M51" s="1227">
        <f t="shared" si="2"/>
        <v>5830</v>
      </c>
      <c r="N51" s="1227">
        <v>50</v>
      </c>
      <c r="O51" s="1227">
        <f t="shared" si="3"/>
        <v>2650</v>
      </c>
    </row>
    <row r="52" spans="1:15" ht="15" thickBot="1" x14ac:dyDescent="0.4">
      <c r="A52" s="1228">
        <v>46</v>
      </c>
      <c r="B52" s="1229">
        <v>601</v>
      </c>
      <c r="C52" s="1230" t="s">
        <v>2283</v>
      </c>
      <c r="D52" s="1229">
        <v>12</v>
      </c>
      <c r="E52" s="1229" t="s">
        <v>4</v>
      </c>
      <c r="F52" s="1227">
        <v>116.92</v>
      </c>
      <c r="G52" s="1227">
        <f>F52*D52</f>
        <v>1403.04</v>
      </c>
      <c r="H52" s="1227">
        <v>100</v>
      </c>
      <c r="I52" s="1227">
        <f t="shared" si="0"/>
        <v>1200</v>
      </c>
      <c r="J52" s="1227">
        <v>93</v>
      </c>
      <c r="K52" s="1227">
        <f t="shared" si="1"/>
        <v>1116</v>
      </c>
      <c r="L52" s="1227">
        <v>145</v>
      </c>
      <c r="M52" s="1227">
        <f t="shared" si="2"/>
        <v>1740</v>
      </c>
      <c r="N52" s="1227">
        <v>50</v>
      </c>
      <c r="O52" s="1227">
        <f t="shared" si="3"/>
        <v>600</v>
      </c>
    </row>
    <row r="53" spans="1:15" ht="15" thickBot="1" x14ac:dyDescent="0.4">
      <c r="A53" s="1228">
        <v>47</v>
      </c>
      <c r="B53" s="1229">
        <v>601</v>
      </c>
      <c r="C53" s="1230" t="s">
        <v>2814</v>
      </c>
      <c r="D53" s="1229">
        <v>13</v>
      </c>
      <c r="E53" s="1229" t="s">
        <v>4</v>
      </c>
      <c r="F53" s="1227">
        <v>259.19</v>
      </c>
      <c r="G53" s="1227">
        <f t="shared" si="4"/>
        <v>3369.47</v>
      </c>
      <c r="H53" s="1227">
        <v>60</v>
      </c>
      <c r="I53" s="1227">
        <f t="shared" si="0"/>
        <v>780</v>
      </c>
      <c r="J53" s="1227">
        <v>99</v>
      </c>
      <c r="K53" s="1227">
        <f t="shared" si="1"/>
        <v>1287</v>
      </c>
      <c r="L53" s="1227">
        <v>105</v>
      </c>
      <c r="M53" s="1227">
        <f t="shared" si="2"/>
        <v>1365</v>
      </c>
      <c r="N53" s="1227">
        <v>35</v>
      </c>
      <c r="O53" s="1227">
        <f t="shared" si="3"/>
        <v>455</v>
      </c>
    </row>
    <row r="54" spans="1:15" ht="15" thickBot="1" x14ac:dyDescent="0.4">
      <c r="A54" s="1228">
        <v>48</v>
      </c>
      <c r="B54" s="1229">
        <v>651</v>
      </c>
      <c r="C54" s="1230" t="s">
        <v>966</v>
      </c>
      <c r="D54" s="1231">
        <v>2983</v>
      </c>
      <c r="E54" s="1229" t="s">
        <v>4</v>
      </c>
      <c r="F54" s="1227">
        <v>4.79</v>
      </c>
      <c r="G54" s="1227">
        <f t="shared" si="4"/>
        <v>14288.57</v>
      </c>
      <c r="H54" s="1227">
        <v>4</v>
      </c>
      <c r="I54" s="1227">
        <f t="shared" si="0"/>
        <v>11932</v>
      </c>
      <c r="J54" s="1227">
        <v>8</v>
      </c>
      <c r="K54" s="1227">
        <f t="shared" si="1"/>
        <v>23864</v>
      </c>
      <c r="L54" s="1227">
        <v>10</v>
      </c>
      <c r="M54" s="1227">
        <f t="shared" si="2"/>
        <v>29830</v>
      </c>
      <c r="N54" s="1227">
        <v>2</v>
      </c>
      <c r="O54" s="1227">
        <f t="shared" si="3"/>
        <v>5966</v>
      </c>
    </row>
    <row r="55" spans="1:15" ht="15" thickBot="1" x14ac:dyDescent="0.4">
      <c r="A55" s="1228">
        <v>49</v>
      </c>
      <c r="B55" s="1229">
        <v>652</v>
      </c>
      <c r="C55" s="1230" t="s">
        <v>967</v>
      </c>
      <c r="D55" s="1231">
        <v>2379</v>
      </c>
      <c r="E55" s="1229" t="s">
        <v>4</v>
      </c>
      <c r="F55" s="1227">
        <v>15.03</v>
      </c>
      <c r="G55" s="1227">
        <f t="shared" si="4"/>
        <v>35756.369999999995</v>
      </c>
      <c r="H55" s="1227">
        <v>4</v>
      </c>
      <c r="I55" s="1227">
        <f t="shared" si="0"/>
        <v>9516</v>
      </c>
      <c r="J55" s="1227">
        <v>10.5</v>
      </c>
      <c r="K55" s="1227">
        <f t="shared" si="1"/>
        <v>24979.5</v>
      </c>
      <c r="L55" s="1227">
        <v>25</v>
      </c>
      <c r="M55" s="1227">
        <f t="shared" si="2"/>
        <v>59475</v>
      </c>
      <c r="N55" s="1227">
        <v>2</v>
      </c>
      <c r="O55" s="1227">
        <f t="shared" si="3"/>
        <v>4758</v>
      </c>
    </row>
    <row r="56" spans="1:15" ht="15" customHeight="1" thickBot="1" x14ac:dyDescent="0.4">
      <c r="A56" s="1228">
        <v>50</v>
      </c>
      <c r="B56" s="1229" t="s">
        <v>472</v>
      </c>
      <c r="C56" s="1241" t="s">
        <v>2815</v>
      </c>
      <c r="D56" s="1229">
        <v>500</v>
      </c>
      <c r="E56" s="1229" t="s">
        <v>3</v>
      </c>
      <c r="F56" s="1227">
        <v>2.85</v>
      </c>
      <c r="G56" s="1227">
        <f t="shared" si="4"/>
        <v>1425</v>
      </c>
      <c r="H56" s="1227">
        <v>5</v>
      </c>
      <c r="I56" s="1227">
        <f t="shared" si="0"/>
        <v>2500</v>
      </c>
      <c r="J56" s="1227">
        <v>20.5</v>
      </c>
      <c r="K56" s="1227">
        <f t="shared" si="1"/>
        <v>10250</v>
      </c>
      <c r="L56" s="1227">
        <v>3</v>
      </c>
      <c r="M56" s="1227">
        <f t="shared" si="2"/>
        <v>1500</v>
      </c>
      <c r="N56" s="1227">
        <v>1</v>
      </c>
      <c r="O56" s="1227">
        <f t="shared" si="3"/>
        <v>500</v>
      </c>
    </row>
    <row r="57" spans="1:15" ht="15" customHeight="1" thickBot="1" x14ac:dyDescent="0.4">
      <c r="A57" s="1228">
        <v>51</v>
      </c>
      <c r="B57" s="1229" t="s">
        <v>472</v>
      </c>
      <c r="C57" s="1241" t="s">
        <v>2816</v>
      </c>
      <c r="D57" s="1229">
        <v>6</v>
      </c>
      <c r="E57" s="1229" t="s">
        <v>10</v>
      </c>
      <c r="F57" s="1227">
        <v>356.5</v>
      </c>
      <c r="G57" s="1227">
        <f t="shared" si="4"/>
        <v>2139</v>
      </c>
      <c r="H57" s="1227">
        <v>50</v>
      </c>
      <c r="I57" s="1227">
        <f t="shared" si="0"/>
        <v>300</v>
      </c>
      <c r="J57" s="1227">
        <v>256</v>
      </c>
      <c r="K57" s="1227">
        <f t="shared" si="1"/>
        <v>1536</v>
      </c>
      <c r="L57" s="1227">
        <v>208</v>
      </c>
      <c r="M57" s="1227">
        <f t="shared" si="2"/>
        <v>1248</v>
      </c>
      <c r="N57" s="1227">
        <v>100</v>
      </c>
      <c r="O57" s="1227">
        <f t="shared" si="3"/>
        <v>600</v>
      </c>
    </row>
    <row r="58" spans="1:15" ht="15" customHeight="1" thickBot="1" x14ac:dyDescent="0.4">
      <c r="A58" s="1228">
        <v>52</v>
      </c>
      <c r="B58" s="1229" t="s">
        <v>472</v>
      </c>
      <c r="C58" s="1241" t="s">
        <v>2817</v>
      </c>
      <c r="D58" s="1229">
        <v>1</v>
      </c>
      <c r="E58" s="1229" t="s">
        <v>100</v>
      </c>
      <c r="F58" s="1227">
        <v>718.75</v>
      </c>
      <c r="G58" s="1227">
        <f t="shared" si="4"/>
        <v>718.75</v>
      </c>
      <c r="H58" s="1227">
        <v>1000</v>
      </c>
      <c r="I58" s="1227">
        <f t="shared" si="0"/>
        <v>1000</v>
      </c>
      <c r="J58" s="1227">
        <v>3670</v>
      </c>
      <c r="K58" s="1227">
        <f t="shared" si="1"/>
        <v>3670</v>
      </c>
      <c r="L58" s="1227">
        <v>2400</v>
      </c>
      <c r="M58" s="1227">
        <f t="shared" si="2"/>
        <v>2400</v>
      </c>
      <c r="N58" s="1227">
        <v>500</v>
      </c>
      <c r="O58" s="1227">
        <f t="shared" si="3"/>
        <v>500</v>
      </c>
    </row>
    <row r="59" spans="1:15" ht="15" customHeight="1" thickBot="1" x14ac:dyDescent="0.4">
      <c r="A59" s="1228">
        <v>53</v>
      </c>
      <c r="B59" s="1229" t="s">
        <v>472</v>
      </c>
      <c r="C59" s="1241" t="s">
        <v>2818</v>
      </c>
      <c r="D59" s="1229">
        <v>1</v>
      </c>
      <c r="E59" s="1229" t="s">
        <v>100</v>
      </c>
      <c r="F59" s="1227">
        <v>1485.8</v>
      </c>
      <c r="G59" s="1227">
        <f t="shared" si="4"/>
        <v>1485.8</v>
      </c>
      <c r="H59" s="1227">
        <v>3900</v>
      </c>
      <c r="I59" s="1227">
        <f t="shared" si="0"/>
        <v>3900</v>
      </c>
      <c r="J59" s="1227">
        <v>3673</v>
      </c>
      <c r="K59" s="1227">
        <f t="shared" si="1"/>
        <v>3673</v>
      </c>
      <c r="L59" s="1227">
        <v>2400</v>
      </c>
      <c r="M59" s="1227">
        <f t="shared" si="2"/>
        <v>2400</v>
      </c>
      <c r="N59" s="1227">
        <v>500</v>
      </c>
      <c r="O59" s="1227">
        <f t="shared" si="3"/>
        <v>500</v>
      </c>
    </row>
    <row r="60" spans="1:15" ht="15" customHeight="1" thickBot="1" x14ac:dyDescent="0.4">
      <c r="A60" s="1224"/>
      <c r="B60" s="1225"/>
      <c r="C60" s="1230"/>
      <c r="D60" s="1225"/>
      <c r="E60" s="1225"/>
      <c r="F60" s="1227"/>
      <c r="G60" s="1227">
        <f t="shared" si="4"/>
        <v>0</v>
      </c>
      <c r="H60" s="1227"/>
      <c r="I60" s="1227">
        <f t="shared" si="0"/>
        <v>0</v>
      </c>
      <c r="J60" s="1227"/>
      <c r="K60" s="1227">
        <f t="shared" si="1"/>
        <v>0</v>
      </c>
      <c r="L60" s="1227"/>
      <c r="M60" s="1227">
        <f t="shared" si="2"/>
        <v>0</v>
      </c>
      <c r="N60" s="1227"/>
      <c r="O60" s="1227">
        <f t="shared" si="3"/>
        <v>0</v>
      </c>
    </row>
    <row r="61" spans="1:15" ht="15" customHeight="1" thickBot="1" x14ac:dyDescent="0.4">
      <c r="A61" s="1224"/>
      <c r="B61" s="1225"/>
      <c r="C61" s="1226" t="s">
        <v>160</v>
      </c>
      <c r="D61" s="1225"/>
      <c r="E61" s="1225"/>
      <c r="F61" s="1227"/>
      <c r="G61" s="1227">
        <f t="shared" si="4"/>
        <v>0</v>
      </c>
      <c r="H61" s="1227"/>
      <c r="I61" s="1227">
        <f t="shared" si="0"/>
        <v>0</v>
      </c>
      <c r="J61" s="1227"/>
      <c r="K61" s="1227">
        <f t="shared" si="1"/>
        <v>0</v>
      </c>
      <c r="L61" s="1227"/>
      <c r="M61" s="1227">
        <f t="shared" si="2"/>
        <v>0</v>
      </c>
      <c r="N61" s="1227"/>
      <c r="O61" s="1227">
        <f t="shared" si="3"/>
        <v>0</v>
      </c>
    </row>
    <row r="62" spans="1:15" ht="15" customHeight="1" thickBot="1" x14ac:dyDescent="0.4">
      <c r="A62" s="1228">
        <v>54</v>
      </c>
      <c r="B62" s="1229">
        <v>602</v>
      </c>
      <c r="C62" s="1230" t="s">
        <v>974</v>
      </c>
      <c r="D62" s="1229">
        <v>7</v>
      </c>
      <c r="E62" s="1229" t="s">
        <v>10</v>
      </c>
      <c r="F62" s="1227">
        <v>978.49</v>
      </c>
      <c r="G62" s="1227">
        <f>F62*D62</f>
        <v>6849.43</v>
      </c>
      <c r="H62" s="1227">
        <v>700</v>
      </c>
      <c r="I62" s="1227">
        <f t="shared" si="0"/>
        <v>4900</v>
      </c>
      <c r="J62" s="1227">
        <v>985</v>
      </c>
      <c r="K62" s="1227">
        <f t="shared" si="1"/>
        <v>6895</v>
      </c>
      <c r="L62" s="1227">
        <v>600</v>
      </c>
      <c r="M62" s="1227">
        <f t="shared" si="2"/>
        <v>4200</v>
      </c>
      <c r="N62" s="1227">
        <v>2300</v>
      </c>
      <c r="O62" s="1227">
        <f t="shared" si="3"/>
        <v>16100</v>
      </c>
    </row>
    <row r="63" spans="1:15" ht="15" customHeight="1" thickBot="1" x14ac:dyDescent="0.4">
      <c r="A63" s="1228">
        <v>55</v>
      </c>
      <c r="B63" s="1229">
        <v>602</v>
      </c>
      <c r="C63" s="1230" t="s">
        <v>975</v>
      </c>
      <c r="D63" s="1229">
        <v>102</v>
      </c>
      <c r="E63" s="1229" t="s">
        <v>4</v>
      </c>
      <c r="F63" s="1227">
        <v>319.52</v>
      </c>
      <c r="G63" s="1227">
        <f t="shared" si="4"/>
        <v>32591.039999999997</v>
      </c>
      <c r="H63" s="1227">
        <v>3000</v>
      </c>
      <c r="I63" s="1240">
        <f t="shared" si="0"/>
        <v>306000</v>
      </c>
      <c r="J63" s="1227">
        <v>461.5</v>
      </c>
      <c r="K63" s="1227">
        <f t="shared" si="1"/>
        <v>47073</v>
      </c>
      <c r="L63" s="1227">
        <v>423</v>
      </c>
      <c r="M63" s="1227">
        <f t="shared" si="2"/>
        <v>43146</v>
      </c>
      <c r="N63" s="1227">
        <v>600</v>
      </c>
      <c r="O63" s="1227">
        <f t="shared" si="3"/>
        <v>61200</v>
      </c>
    </row>
    <row r="64" spans="1:15" ht="15" customHeight="1" thickBot="1" x14ac:dyDescent="0.4">
      <c r="A64" s="1228">
        <v>56</v>
      </c>
      <c r="B64" s="1229">
        <v>611</v>
      </c>
      <c r="C64" s="1230" t="s">
        <v>2293</v>
      </c>
      <c r="D64" s="1229">
        <v>12</v>
      </c>
      <c r="E64" s="1229" t="s">
        <v>10</v>
      </c>
      <c r="F64" s="1227">
        <v>1138.5</v>
      </c>
      <c r="G64" s="1227">
        <f t="shared" si="4"/>
        <v>13662</v>
      </c>
      <c r="H64" s="1227">
        <v>750</v>
      </c>
      <c r="I64" s="1227">
        <f t="shared" si="0"/>
        <v>9000</v>
      </c>
      <c r="J64" s="1227">
        <v>1555.5</v>
      </c>
      <c r="K64" s="1227">
        <f t="shared" si="1"/>
        <v>18666</v>
      </c>
      <c r="L64" s="1227">
        <v>1500</v>
      </c>
      <c r="M64" s="1227">
        <f t="shared" si="2"/>
        <v>18000</v>
      </c>
      <c r="N64" s="1227">
        <v>1700</v>
      </c>
      <c r="O64" s="1227">
        <f t="shared" si="3"/>
        <v>20400</v>
      </c>
    </row>
    <row r="65" spans="1:15" ht="15" customHeight="1" thickBot="1" x14ac:dyDescent="0.4">
      <c r="A65" s="1228">
        <v>57</v>
      </c>
      <c r="B65" s="1229">
        <v>611</v>
      </c>
      <c r="C65" s="1230" t="s">
        <v>2819</v>
      </c>
      <c r="D65" s="1229">
        <v>176</v>
      </c>
      <c r="E65" s="1229" t="s">
        <v>3</v>
      </c>
      <c r="F65" s="1227">
        <v>607.49</v>
      </c>
      <c r="G65" s="1227">
        <f t="shared" si="4"/>
        <v>106918.24</v>
      </c>
      <c r="H65" s="1227">
        <v>600</v>
      </c>
      <c r="I65" s="1227">
        <f t="shared" si="0"/>
        <v>105600</v>
      </c>
      <c r="J65" s="1227">
        <v>700</v>
      </c>
      <c r="K65" s="1227">
        <f t="shared" si="1"/>
        <v>123200</v>
      </c>
      <c r="L65" s="1227">
        <v>780</v>
      </c>
      <c r="M65" s="1227">
        <f t="shared" si="2"/>
        <v>137280</v>
      </c>
      <c r="N65" s="1227">
        <v>582</v>
      </c>
      <c r="O65" s="1227">
        <f t="shared" si="3"/>
        <v>102432</v>
      </c>
    </row>
    <row r="66" spans="1:15" ht="15" customHeight="1" thickBot="1" x14ac:dyDescent="0.4">
      <c r="A66" s="1228">
        <v>58</v>
      </c>
      <c r="B66" s="1229">
        <v>611</v>
      </c>
      <c r="C66" s="1230" t="s">
        <v>2820</v>
      </c>
      <c r="D66" s="1229">
        <v>464</v>
      </c>
      <c r="E66" s="1229" t="s">
        <v>3</v>
      </c>
      <c r="F66" s="1227">
        <v>50.72</v>
      </c>
      <c r="G66" s="1227">
        <f t="shared" si="4"/>
        <v>23534.079999999998</v>
      </c>
      <c r="H66" s="1227">
        <v>55</v>
      </c>
      <c r="I66" s="1227">
        <f t="shared" si="0"/>
        <v>25520</v>
      </c>
      <c r="J66" s="1227">
        <v>64</v>
      </c>
      <c r="K66" s="1227">
        <f t="shared" si="1"/>
        <v>29696</v>
      </c>
      <c r="L66" s="1227">
        <v>79</v>
      </c>
      <c r="M66" s="1227">
        <f t="shared" si="2"/>
        <v>36656</v>
      </c>
      <c r="N66" s="1227">
        <v>76</v>
      </c>
      <c r="O66" s="1227">
        <f t="shared" si="3"/>
        <v>35264</v>
      </c>
    </row>
    <row r="67" spans="1:15" ht="15" customHeight="1" thickBot="1" x14ac:dyDescent="0.4">
      <c r="A67" s="1228">
        <v>59</v>
      </c>
      <c r="B67" s="1229">
        <v>611</v>
      </c>
      <c r="C67" s="1230" t="s">
        <v>2821</v>
      </c>
      <c r="D67" s="1229">
        <v>122</v>
      </c>
      <c r="E67" s="1229" t="s">
        <v>3</v>
      </c>
      <c r="F67" s="1227">
        <v>57.36</v>
      </c>
      <c r="G67" s="1227">
        <f t="shared" si="4"/>
        <v>6997.92</v>
      </c>
      <c r="H67" s="1227">
        <v>60</v>
      </c>
      <c r="I67" s="1227">
        <f t="shared" si="0"/>
        <v>7320</v>
      </c>
      <c r="J67" s="1227">
        <v>72.5</v>
      </c>
      <c r="K67" s="1227">
        <f t="shared" si="1"/>
        <v>8845</v>
      </c>
      <c r="L67" s="1227">
        <v>79</v>
      </c>
      <c r="M67" s="1227">
        <f t="shared" si="2"/>
        <v>9638</v>
      </c>
      <c r="N67" s="1227">
        <v>84</v>
      </c>
      <c r="O67" s="1227">
        <f t="shared" si="3"/>
        <v>10248</v>
      </c>
    </row>
    <row r="68" spans="1:15" ht="15" customHeight="1" thickBot="1" x14ac:dyDescent="0.4">
      <c r="A68" s="1228">
        <v>60</v>
      </c>
      <c r="B68" s="1229">
        <v>611</v>
      </c>
      <c r="C68" s="1230" t="s">
        <v>2300</v>
      </c>
      <c r="D68" s="1229">
        <v>36</v>
      </c>
      <c r="E68" s="1229" t="s">
        <v>3</v>
      </c>
      <c r="F68" s="1227">
        <v>72.45</v>
      </c>
      <c r="G68" s="1227">
        <f t="shared" si="4"/>
        <v>2608.2000000000003</v>
      </c>
      <c r="H68" s="1227">
        <v>100</v>
      </c>
      <c r="I68" s="1227">
        <f t="shared" si="0"/>
        <v>3600</v>
      </c>
      <c r="J68" s="1227">
        <v>96.5</v>
      </c>
      <c r="K68" s="1227">
        <f t="shared" si="1"/>
        <v>3474</v>
      </c>
      <c r="L68" s="1227">
        <v>114</v>
      </c>
      <c r="M68" s="1227">
        <f t="shared" si="2"/>
        <v>4104</v>
      </c>
      <c r="N68" s="1227">
        <v>95</v>
      </c>
      <c r="O68" s="1227">
        <f t="shared" si="3"/>
        <v>3420</v>
      </c>
    </row>
    <row r="69" spans="1:15" ht="15" customHeight="1" thickBot="1" x14ac:dyDescent="0.4">
      <c r="A69" s="1228">
        <v>61</v>
      </c>
      <c r="B69" s="1229">
        <v>638</v>
      </c>
      <c r="C69" s="1230" t="s">
        <v>2822</v>
      </c>
      <c r="D69" s="1229">
        <v>552</v>
      </c>
      <c r="E69" s="1229" t="s">
        <v>3</v>
      </c>
      <c r="F69" s="1227">
        <v>26.5</v>
      </c>
      <c r="G69" s="1227">
        <f t="shared" si="4"/>
        <v>14628</v>
      </c>
      <c r="H69" s="1227">
        <v>50</v>
      </c>
      <c r="I69" s="1227">
        <f t="shared" si="0"/>
        <v>27600</v>
      </c>
      <c r="J69" s="1227">
        <v>86.5</v>
      </c>
      <c r="K69" s="1227">
        <f t="shared" si="1"/>
        <v>47748</v>
      </c>
      <c r="L69" s="1227">
        <v>55</v>
      </c>
      <c r="M69" s="1227">
        <f t="shared" si="2"/>
        <v>30360</v>
      </c>
      <c r="N69" s="1227">
        <v>45</v>
      </c>
      <c r="O69" s="1227">
        <f t="shared" si="3"/>
        <v>24840</v>
      </c>
    </row>
    <row r="70" spans="1:15" ht="15" customHeight="1" thickBot="1" x14ac:dyDescent="0.4">
      <c r="A70" s="1228">
        <v>62</v>
      </c>
      <c r="B70" s="1229">
        <v>638</v>
      </c>
      <c r="C70" s="1230" t="s">
        <v>2309</v>
      </c>
      <c r="D70" s="1231">
        <v>2265</v>
      </c>
      <c r="E70" s="1229" t="s">
        <v>3</v>
      </c>
      <c r="F70" s="1227">
        <v>19.29</v>
      </c>
      <c r="G70" s="1227">
        <f t="shared" si="4"/>
        <v>43691.85</v>
      </c>
      <c r="H70" s="1227">
        <v>49</v>
      </c>
      <c r="I70" s="1227">
        <f t="shared" si="0"/>
        <v>110985</v>
      </c>
      <c r="J70" s="1227">
        <v>51.5</v>
      </c>
      <c r="K70" s="1227">
        <f t="shared" si="1"/>
        <v>116647.5</v>
      </c>
      <c r="L70" s="1227">
        <v>43</v>
      </c>
      <c r="M70" s="1227">
        <f t="shared" si="2"/>
        <v>97395</v>
      </c>
      <c r="N70" s="1227">
        <v>38</v>
      </c>
      <c r="O70" s="1227">
        <f t="shared" si="3"/>
        <v>86070</v>
      </c>
    </row>
    <row r="71" spans="1:15" ht="15" customHeight="1" thickBot="1" x14ac:dyDescent="0.4">
      <c r="A71" s="1228">
        <v>63</v>
      </c>
      <c r="B71" s="1229">
        <v>638</v>
      </c>
      <c r="C71" s="1230" t="s">
        <v>2310</v>
      </c>
      <c r="D71" s="1231">
        <v>2709</v>
      </c>
      <c r="E71" s="1229" t="s">
        <v>3</v>
      </c>
      <c r="F71" s="1227">
        <v>17.68</v>
      </c>
      <c r="G71" s="1227">
        <f t="shared" si="4"/>
        <v>47895.12</v>
      </c>
      <c r="H71" s="1227">
        <v>47</v>
      </c>
      <c r="I71" s="1227">
        <f t="shared" ref="I71:I134" si="5">H71*D71</f>
        <v>127323</v>
      </c>
      <c r="J71" s="1227">
        <v>48.5</v>
      </c>
      <c r="K71" s="1227">
        <f t="shared" ref="K71:K134" si="6">J71*D71</f>
        <v>131386.5</v>
      </c>
      <c r="L71" s="1227">
        <v>39</v>
      </c>
      <c r="M71" s="1227">
        <f t="shared" ref="M71:M134" si="7">L71*D71</f>
        <v>105651</v>
      </c>
      <c r="N71" s="1227">
        <v>36</v>
      </c>
      <c r="O71" s="1227">
        <f t="shared" ref="O71:O134" si="8">N71*D71</f>
        <v>97524</v>
      </c>
    </row>
    <row r="72" spans="1:15" ht="15" customHeight="1" thickBot="1" x14ac:dyDescent="0.4">
      <c r="A72" s="1228">
        <v>64</v>
      </c>
      <c r="B72" s="1229">
        <v>638</v>
      </c>
      <c r="C72" s="1230" t="s">
        <v>2823</v>
      </c>
      <c r="D72" s="1229">
        <v>1</v>
      </c>
      <c r="E72" s="1229" t="s">
        <v>10</v>
      </c>
      <c r="F72" s="1227">
        <v>971.75</v>
      </c>
      <c r="G72" s="1227">
        <f t="shared" ref="G72:G74" si="9">F72*D72</f>
        <v>971.75</v>
      </c>
      <c r="H72" s="1227">
        <v>2000</v>
      </c>
      <c r="I72" s="1227">
        <f t="shared" si="5"/>
        <v>2000</v>
      </c>
      <c r="J72" s="1227">
        <v>6179</v>
      </c>
      <c r="K72" s="1227">
        <f t="shared" si="6"/>
        <v>6179</v>
      </c>
      <c r="L72" s="1227">
        <v>560</v>
      </c>
      <c r="M72" s="1227">
        <f t="shared" si="7"/>
        <v>560</v>
      </c>
      <c r="N72" s="1227">
        <v>2000</v>
      </c>
      <c r="O72" s="1227">
        <f t="shared" si="8"/>
        <v>2000</v>
      </c>
    </row>
    <row r="73" spans="1:15" ht="15" customHeight="1" thickBot="1" x14ac:dyDescent="0.4">
      <c r="A73" s="1228">
        <v>65</v>
      </c>
      <c r="B73" s="1229">
        <v>638</v>
      </c>
      <c r="C73" s="1230" t="s">
        <v>2824</v>
      </c>
      <c r="D73" s="1229">
        <v>2</v>
      </c>
      <c r="E73" s="1229" t="s">
        <v>10</v>
      </c>
      <c r="F73" s="1227">
        <v>776.25</v>
      </c>
      <c r="G73" s="1227">
        <f t="shared" si="9"/>
        <v>1552.5</v>
      </c>
      <c r="H73" s="1227">
        <v>500</v>
      </c>
      <c r="I73" s="1227">
        <f t="shared" si="5"/>
        <v>1000</v>
      </c>
      <c r="J73" s="1227">
        <v>1189.5</v>
      </c>
      <c r="K73" s="1227">
        <f t="shared" si="6"/>
        <v>2379</v>
      </c>
      <c r="L73" s="1227">
        <v>560</v>
      </c>
      <c r="M73" s="1227">
        <f t="shared" si="7"/>
        <v>1120</v>
      </c>
      <c r="N73" s="1227">
        <v>2000</v>
      </c>
      <c r="O73" s="1227">
        <f t="shared" si="8"/>
        <v>4000</v>
      </c>
    </row>
    <row r="74" spans="1:15" ht="15" customHeight="1" thickBot="1" x14ac:dyDescent="0.4">
      <c r="A74" s="1228">
        <v>66</v>
      </c>
      <c r="B74" s="1229">
        <v>638</v>
      </c>
      <c r="C74" s="1230" t="s">
        <v>2825</v>
      </c>
      <c r="D74" s="1229">
        <v>2</v>
      </c>
      <c r="E74" s="1229" t="s">
        <v>10</v>
      </c>
      <c r="F74" s="1227">
        <v>730.25</v>
      </c>
      <c r="G74" s="1227">
        <f t="shared" si="9"/>
        <v>1460.5</v>
      </c>
      <c r="H74" s="1227">
        <v>2400</v>
      </c>
      <c r="I74" s="1227">
        <f t="shared" si="5"/>
        <v>4800</v>
      </c>
      <c r="J74" s="1227">
        <v>2173</v>
      </c>
      <c r="K74" s="1227">
        <f t="shared" si="6"/>
        <v>4346</v>
      </c>
      <c r="L74" s="1227">
        <v>575</v>
      </c>
      <c r="M74" s="1227">
        <f t="shared" si="7"/>
        <v>1150</v>
      </c>
      <c r="N74" s="1227">
        <v>2300</v>
      </c>
      <c r="O74" s="1227">
        <f t="shared" si="8"/>
        <v>4600</v>
      </c>
    </row>
    <row r="75" spans="1:15" ht="15" customHeight="1" thickBot="1" x14ac:dyDescent="0.4">
      <c r="A75" s="1228">
        <v>67</v>
      </c>
      <c r="B75" s="1229">
        <v>638</v>
      </c>
      <c r="C75" s="1230" t="s">
        <v>2826</v>
      </c>
      <c r="D75" s="1229">
        <v>3</v>
      </c>
      <c r="E75" s="1229" t="s">
        <v>10</v>
      </c>
      <c r="F75" s="1227">
        <v>519.41999999999996</v>
      </c>
      <c r="G75" s="1227">
        <f>F75*D75</f>
        <v>1558.2599999999998</v>
      </c>
      <c r="H75" s="1227">
        <v>300</v>
      </c>
      <c r="I75" s="1227">
        <f t="shared" si="5"/>
        <v>900</v>
      </c>
      <c r="J75" s="1227">
        <v>973.5</v>
      </c>
      <c r="K75" s="1227">
        <f t="shared" si="6"/>
        <v>2920.5</v>
      </c>
      <c r="L75" s="1227">
        <v>457</v>
      </c>
      <c r="M75" s="1227">
        <f t="shared" si="7"/>
        <v>1371</v>
      </c>
      <c r="N75" s="1227">
        <v>2000</v>
      </c>
      <c r="O75" s="1227">
        <f t="shared" si="8"/>
        <v>6000</v>
      </c>
    </row>
    <row r="76" spans="1:15" ht="15" customHeight="1" thickBot="1" x14ac:dyDescent="0.4">
      <c r="A76" s="1228">
        <v>68</v>
      </c>
      <c r="B76" s="1229">
        <v>638</v>
      </c>
      <c r="C76" s="1230" t="s">
        <v>2827</v>
      </c>
      <c r="D76" s="1229">
        <v>1</v>
      </c>
      <c r="E76" s="1229" t="s">
        <v>10</v>
      </c>
      <c r="F76" s="1227">
        <v>552</v>
      </c>
      <c r="G76" s="1227">
        <f t="shared" ref="G76:G139" si="10">F76*D76</f>
        <v>552</v>
      </c>
      <c r="H76" s="1227">
        <v>300</v>
      </c>
      <c r="I76" s="1227">
        <f t="shared" si="5"/>
        <v>300</v>
      </c>
      <c r="J76" s="1227">
        <v>908</v>
      </c>
      <c r="K76" s="1227">
        <f t="shared" si="6"/>
        <v>908</v>
      </c>
      <c r="L76" s="1227">
        <v>400</v>
      </c>
      <c r="M76" s="1227">
        <f t="shared" si="7"/>
        <v>400</v>
      </c>
      <c r="N76" s="1227">
        <v>2000</v>
      </c>
      <c r="O76" s="1227">
        <f t="shared" si="8"/>
        <v>2000</v>
      </c>
    </row>
    <row r="77" spans="1:15" ht="15" customHeight="1" thickBot="1" x14ac:dyDescent="0.4">
      <c r="A77" s="1228">
        <v>69</v>
      </c>
      <c r="B77" s="1229">
        <v>638</v>
      </c>
      <c r="C77" s="1230" t="s">
        <v>2828</v>
      </c>
      <c r="D77" s="1229">
        <v>7</v>
      </c>
      <c r="E77" s="1229" t="s">
        <v>10</v>
      </c>
      <c r="F77" s="1227">
        <v>908.5</v>
      </c>
      <c r="G77" s="1227">
        <f t="shared" si="10"/>
        <v>6359.5</v>
      </c>
      <c r="H77" s="1227">
        <v>1000</v>
      </c>
      <c r="I77" s="1227">
        <f t="shared" si="5"/>
        <v>7000</v>
      </c>
      <c r="J77" s="1227">
        <v>1485</v>
      </c>
      <c r="K77" s="1227">
        <f t="shared" si="6"/>
        <v>10395</v>
      </c>
      <c r="L77" s="1227">
        <v>967</v>
      </c>
      <c r="M77" s="1227">
        <f t="shared" si="7"/>
        <v>6769</v>
      </c>
      <c r="N77" s="1227">
        <v>1000</v>
      </c>
      <c r="O77" s="1227">
        <f t="shared" si="8"/>
        <v>7000</v>
      </c>
    </row>
    <row r="78" spans="1:15" ht="15" customHeight="1" thickBot="1" x14ac:dyDescent="0.4">
      <c r="A78" s="1228">
        <v>70</v>
      </c>
      <c r="B78" s="1229">
        <v>638</v>
      </c>
      <c r="C78" s="1230" t="s">
        <v>176</v>
      </c>
      <c r="D78" s="1242">
        <v>17</v>
      </c>
      <c r="E78" s="1229" t="s">
        <v>10</v>
      </c>
      <c r="F78" s="1227">
        <v>718.39</v>
      </c>
      <c r="G78" s="1227">
        <f t="shared" si="10"/>
        <v>12212.63</v>
      </c>
      <c r="H78" s="1227">
        <v>750</v>
      </c>
      <c r="I78" s="1227">
        <f t="shared" si="5"/>
        <v>12750</v>
      </c>
      <c r="J78" s="1227">
        <v>1335.5</v>
      </c>
      <c r="K78" s="1227">
        <f t="shared" si="6"/>
        <v>22703.5</v>
      </c>
      <c r="L78" s="1227">
        <v>798</v>
      </c>
      <c r="M78" s="1227">
        <f t="shared" si="7"/>
        <v>13566</v>
      </c>
      <c r="N78" s="1227">
        <v>800</v>
      </c>
      <c r="O78" s="1227">
        <f t="shared" si="8"/>
        <v>13600</v>
      </c>
    </row>
    <row r="79" spans="1:15" ht="15" customHeight="1" thickBot="1" x14ac:dyDescent="0.4">
      <c r="A79" s="1228">
        <v>71</v>
      </c>
      <c r="B79" s="1229">
        <v>638</v>
      </c>
      <c r="C79" s="1230" t="s">
        <v>2829</v>
      </c>
      <c r="D79" s="1229">
        <v>1</v>
      </c>
      <c r="E79" s="1229" t="s">
        <v>10</v>
      </c>
      <c r="F79" s="1227">
        <v>667</v>
      </c>
      <c r="G79" s="1227">
        <f t="shared" si="10"/>
        <v>667</v>
      </c>
      <c r="H79" s="1227">
        <v>2000</v>
      </c>
      <c r="I79" s="1227">
        <f t="shared" si="5"/>
        <v>2000</v>
      </c>
      <c r="J79" s="1227">
        <v>1266</v>
      </c>
      <c r="K79" s="1227">
        <f t="shared" si="6"/>
        <v>1266</v>
      </c>
      <c r="L79" s="1227">
        <v>750</v>
      </c>
      <c r="M79" s="1227">
        <f t="shared" si="7"/>
        <v>750</v>
      </c>
      <c r="N79" s="1227">
        <v>800</v>
      </c>
      <c r="O79" s="1227">
        <f t="shared" si="8"/>
        <v>800</v>
      </c>
    </row>
    <row r="80" spans="1:15" ht="15" customHeight="1" thickBot="1" x14ac:dyDescent="0.4">
      <c r="A80" s="1228">
        <v>72</v>
      </c>
      <c r="B80" s="1229">
        <v>638</v>
      </c>
      <c r="C80" s="1230" t="s">
        <v>2830</v>
      </c>
      <c r="D80" s="1229">
        <v>14</v>
      </c>
      <c r="E80" s="1229" t="s">
        <v>10</v>
      </c>
      <c r="F80" s="1227">
        <v>284.63</v>
      </c>
      <c r="G80" s="1227">
        <f t="shared" si="10"/>
        <v>3984.8199999999997</v>
      </c>
      <c r="H80" s="1227">
        <v>500</v>
      </c>
      <c r="I80" s="1227">
        <f t="shared" si="5"/>
        <v>7000</v>
      </c>
      <c r="J80" s="1227">
        <v>925.5</v>
      </c>
      <c r="K80" s="1227">
        <f t="shared" si="6"/>
        <v>12957</v>
      </c>
      <c r="L80" s="1227">
        <v>410</v>
      </c>
      <c r="M80" s="1227">
        <f t="shared" si="7"/>
        <v>5740</v>
      </c>
      <c r="N80" s="1227">
        <v>400</v>
      </c>
      <c r="O80" s="1227">
        <f t="shared" si="8"/>
        <v>5600</v>
      </c>
    </row>
    <row r="81" spans="1:15" ht="15" customHeight="1" thickBot="1" x14ac:dyDescent="0.4">
      <c r="A81" s="1228">
        <v>73</v>
      </c>
      <c r="B81" s="1229">
        <v>638</v>
      </c>
      <c r="C81" s="1230" t="s">
        <v>993</v>
      </c>
      <c r="D81" s="1229">
        <v>55</v>
      </c>
      <c r="E81" s="1229" t="s">
        <v>10</v>
      </c>
      <c r="F81" s="1227">
        <v>231.25</v>
      </c>
      <c r="G81" s="1240">
        <f t="shared" si="10"/>
        <v>12718.75</v>
      </c>
      <c r="H81" s="1227">
        <v>1000</v>
      </c>
      <c r="I81" s="1227">
        <f t="shared" si="5"/>
        <v>55000</v>
      </c>
      <c r="J81" s="1227">
        <v>431</v>
      </c>
      <c r="K81" s="1227">
        <f t="shared" si="6"/>
        <v>23705</v>
      </c>
      <c r="L81" s="1227">
        <v>685</v>
      </c>
      <c r="M81" s="1227">
        <f t="shared" si="7"/>
        <v>37675</v>
      </c>
      <c r="N81" s="1227">
        <v>1200</v>
      </c>
      <c r="O81" s="1227">
        <f t="shared" si="8"/>
        <v>66000</v>
      </c>
    </row>
    <row r="82" spans="1:15" ht="15" customHeight="1" thickBot="1" x14ac:dyDescent="0.4">
      <c r="A82" s="1228">
        <v>74</v>
      </c>
      <c r="B82" s="1229">
        <v>638</v>
      </c>
      <c r="C82" s="1243" t="s">
        <v>2831</v>
      </c>
      <c r="D82" s="1229">
        <v>6</v>
      </c>
      <c r="E82" s="1229" t="s">
        <v>10</v>
      </c>
      <c r="F82" s="1227">
        <v>1061.83</v>
      </c>
      <c r="G82" s="1227">
        <f t="shared" si="10"/>
        <v>6370.98</v>
      </c>
      <c r="H82" s="1227">
        <v>1250</v>
      </c>
      <c r="I82" s="1227">
        <f t="shared" si="5"/>
        <v>7500</v>
      </c>
      <c r="J82" s="1227">
        <v>1215.5</v>
      </c>
      <c r="K82" s="1227">
        <f t="shared" si="6"/>
        <v>7293</v>
      </c>
      <c r="L82" s="1227">
        <v>1000</v>
      </c>
      <c r="M82" s="1227">
        <f t="shared" si="7"/>
        <v>6000</v>
      </c>
      <c r="N82" s="1227">
        <v>1000</v>
      </c>
      <c r="O82" s="1227">
        <f t="shared" si="8"/>
        <v>6000</v>
      </c>
    </row>
    <row r="83" spans="1:15" ht="15" customHeight="1" thickBot="1" x14ac:dyDescent="0.4">
      <c r="A83" s="1228">
        <v>75</v>
      </c>
      <c r="B83" s="1229">
        <v>638</v>
      </c>
      <c r="C83" s="1230" t="s">
        <v>2832</v>
      </c>
      <c r="D83" s="1229">
        <v>5</v>
      </c>
      <c r="E83" s="1229" t="s">
        <v>10</v>
      </c>
      <c r="F83" s="1227">
        <v>1998.7</v>
      </c>
      <c r="G83" s="1227">
        <f t="shared" si="10"/>
        <v>9993.5</v>
      </c>
      <c r="H83" s="1227">
        <v>3500</v>
      </c>
      <c r="I83" s="1227">
        <f t="shared" si="5"/>
        <v>17500</v>
      </c>
      <c r="J83" s="1227">
        <v>2270.5</v>
      </c>
      <c r="K83" s="1227">
        <f t="shared" si="6"/>
        <v>11352.5</v>
      </c>
      <c r="L83" s="1227">
        <v>2500</v>
      </c>
      <c r="M83" s="1227">
        <f t="shared" si="7"/>
        <v>12500</v>
      </c>
      <c r="N83" s="1227">
        <v>4000</v>
      </c>
      <c r="O83" s="1227">
        <f t="shared" si="8"/>
        <v>20000</v>
      </c>
    </row>
    <row r="84" spans="1:15" ht="15" customHeight="1" thickBot="1" x14ac:dyDescent="0.4">
      <c r="A84" s="1228">
        <v>76</v>
      </c>
      <c r="B84" s="1229">
        <v>638</v>
      </c>
      <c r="C84" s="1230" t="s">
        <v>995</v>
      </c>
      <c r="D84" s="1229">
        <v>5</v>
      </c>
      <c r="E84" s="1229" t="s">
        <v>10</v>
      </c>
      <c r="F84" s="1227">
        <v>3036</v>
      </c>
      <c r="G84" s="1227">
        <f t="shared" si="10"/>
        <v>15180</v>
      </c>
      <c r="H84" s="1227">
        <v>2000</v>
      </c>
      <c r="I84" s="1227">
        <f t="shared" si="5"/>
        <v>10000</v>
      </c>
      <c r="J84" s="1227">
        <v>2962</v>
      </c>
      <c r="K84" s="1227">
        <f t="shared" si="6"/>
        <v>14810</v>
      </c>
      <c r="L84" s="1227">
        <v>2500</v>
      </c>
      <c r="M84" s="1227">
        <f t="shared" si="7"/>
        <v>12500</v>
      </c>
      <c r="N84" s="1227">
        <v>3000</v>
      </c>
      <c r="O84" s="1227">
        <f t="shared" si="8"/>
        <v>15000</v>
      </c>
    </row>
    <row r="85" spans="1:15" ht="15" customHeight="1" thickBot="1" x14ac:dyDescent="0.4">
      <c r="A85" s="1228">
        <v>77</v>
      </c>
      <c r="B85" s="1229">
        <v>638</v>
      </c>
      <c r="C85" s="1243" t="s">
        <v>2833</v>
      </c>
      <c r="D85" s="1229">
        <v>14</v>
      </c>
      <c r="E85" s="1229" t="s">
        <v>10</v>
      </c>
      <c r="F85" s="1227">
        <v>1008.71</v>
      </c>
      <c r="G85" s="1227">
        <f t="shared" si="10"/>
        <v>14121.94</v>
      </c>
      <c r="H85" s="1227">
        <v>4000</v>
      </c>
      <c r="I85" s="1227">
        <f t="shared" si="5"/>
        <v>56000</v>
      </c>
      <c r="J85" s="1227">
        <v>1112</v>
      </c>
      <c r="K85" s="1227">
        <f t="shared" si="6"/>
        <v>15568</v>
      </c>
      <c r="L85" s="1227">
        <v>1120</v>
      </c>
      <c r="M85" s="1227">
        <f t="shared" si="7"/>
        <v>15680</v>
      </c>
      <c r="N85" s="1227">
        <v>500</v>
      </c>
      <c r="O85" s="1227">
        <f t="shared" si="8"/>
        <v>7000</v>
      </c>
    </row>
    <row r="86" spans="1:15" ht="15" customHeight="1" thickBot="1" x14ac:dyDescent="0.4">
      <c r="A86" s="1232">
        <v>78</v>
      </c>
      <c r="B86" s="1233" t="s">
        <v>472</v>
      </c>
      <c r="C86" s="1234" t="s">
        <v>2834</v>
      </c>
      <c r="D86" s="1233">
        <v>72</v>
      </c>
      <c r="E86" s="1233" t="s">
        <v>3</v>
      </c>
      <c r="F86" s="1235">
        <v>115.99</v>
      </c>
      <c r="G86" s="1227">
        <f t="shared" si="10"/>
        <v>8351.2799999999988</v>
      </c>
      <c r="H86" s="1235">
        <v>90</v>
      </c>
      <c r="I86" s="1227">
        <f t="shared" si="5"/>
        <v>6480</v>
      </c>
      <c r="J86" s="1235">
        <v>82.5</v>
      </c>
      <c r="K86" s="1227">
        <f t="shared" si="6"/>
        <v>5940</v>
      </c>
      <c r="L86" s="1235">
        <v>60</v>
      </c>
      <c r="M86" s="1227">
        <f t="shared" si="7"/>
        <v>4320</v>
      </c>
      <c r="N86" s="1235">
        <v>80</v>
      </c>
      <c r="O86" s="1227">
        <f t="shared" si="8"/>
        <v>5760</v>
      </c>
    </row>
    <row r="87" spans="1:15" ht="15" customHeight="1" thickBot="1" x14ac:dyDescent="0.4">
      <c r="A87" s="1244">
        <v>79</v>
      </c>
      <c r="B87" s="1245" t="s">
        <v>472</v>
      </c>
      <c r="C87" s="1245" t="s">
        <v>2835</v>
      </c>
      <c r="D87" s="1244">
        <v>830</v>
      </c>
      <c r="E87" s="1244" t="s">
        <v>3</v>
      </c>
      <c r="F87" s="1246">
        <v>17.649999999999999</v>
      </c>
      <c r="G87" s="1227">
        <f t="shared" si="10"/>
        <v>14649.499999999998</v>
      </c>
      <c r="H87" s="1246">
        <v>20</v>
      </c>
      <c r="I87" s="1227">
        <f t="shared" si="5"/>
        <v>16600</v>
      </c>
      <c r="J87" s="1246">
        <v>28</v>
      </c>
      <c r="K87" s="1227">
        <f t="shared" si="6"/>
        <v>23240</v>
      </c>
      <c r="L87" s="1246">
        <v>25</v>
      </c>
      <c r="M87" s="1227">
        <f t="shared" si="7"/>
        <v>20750</v>
      </c>
      <c r="N87" s="1246">
        <v>45</v>
      </c>
      <c r="O87" s="1227">
        <f t="shared" si="8"/>
        <v>37350</v>
      </c>
    </row>
    <row r="88" spans="1:15" ht="15" customHeight="1" thickBot="1" x14ac:dyDescent="0.4">
      <c r="A88" s="1244">
        <v>80</v>
      </c>
      <c r="B88" s="1245" t="s">
        <v>472</v>
      </c>
      <c r="C88" s="1245" t="s">
        <v>2836</v>
      </c>
      <c r="D88" s="1244">
        <v>263</v>
      </c>
      <c r="E88" s="1244" t="s">
        <v>3</v>
      </c>
      <c r="F88" s="1246">
        <v>18.93</v>
      </c>
      <c r="G88" s="1227">
        <f t="shared" si="10"/>
        <v>4978.59</v>
      </c>
      <c r="H88" s="1246">
        <v>16</v>
      </c>
      <c r="I88" s="1227">
        <f t="shared" si="5"/>
        <v>4208</v>
      </c>
      <c r="J88" s="1246">
        <v>20</v>
      </c>
      <c r="K88" s="1227">
        <f t="shared" si="6"/>
        <v>5260</v>
      </c>
      <c r="L88" s="1246">
        <v>22</v>
      </c>
      <c r="M88" s="1227">
        <f t="shared" si="7"/>
        <v>5786</v>
      </c>
      <c r="N88" s="1246">
        <v>45</v>
      </c>
      <c r="O88" s="1227">
        <f t="shared" si="8"/>
        <v>11835</v>
      </c>
    </row>
    <row r="89" spans="1:15" ht="15" customHeight="1" thickBot="1" x14ac:dyDescent="0.4">
      <c r="A89" s="1228">
        <v>81</v>
      </c>
      <c r="B89" s="1229" t="s">
        <v>472</v>
      </c>
      <c r="C89" s="1230" t="s">
        <v>2837</v>
      </c>
      <c r="D89" s="1229">
        <v>288</v>
      </c>
      <c r="E89" s="1229" t="s">
        <v>2804</v>
      </c>
      <c r="F89" s="1227">
        <v>17.39</v>
      </c>
      <c r="G89" s="1227">
        <f t="shared" si="10"/>
        <v>5008.32</v>
      </c>
      <c r="H89" s="1227">
        <v>39</v>
      </c>
      <c r="I89" s="1227">
        <f t="shared" si="5"/>
        <v>11232</v>
      </c>
      <c r="J89" s="1227">
        <v>27</v>
      </c>
      <c r="K89" s="1227">
        <f t="shared" si="6"/>
        <v>7776</v>
      </c>
      <c r="L89" s="1227">
        <v>22</v>
      </c>
      <c r="M89" s="1227">
        <f t="shared" si="7"/>
        <v>6336</v>
      </c>
      <c r="N89" s="1227">
        <v>45</v>
      </c>
      <c r="O89" s="1227">
        <f t="shared" si="8"/>
        <v>12960</v>
      </c>
    </row>
    <row r="90" spans="1:15" ht="15" customHeight="1" thickBot="1" x14ac:dyDescent="0.4">
      <c r="A90" s="1228">
        <v>82</v>
      </c>
      <c r="B90" s="1229" t="s">
        <v>472</v>
      </c>
      <c r="C90" s="1230" t="s">
        <v>2838</v>
      </c>
      <c r="D90" s="1229">
        <v>48</v>
      </c>
      <c r="E90" s="1229" t="s">
        <v>2804</v>
      </c>
      <c r="F90" s="1227">
        <v>15.87</v>
      </c>
      <c r="G90" s="1227">
        <f t="shared" si="10"/>
        <v>761.76</v>
      </c>
      <c r="H90" s="1227">
        <v>37</v>
      </c>
      <c r="I90" s="1227">
        <f t="shared" si="5"/>
        <v>1776</v>
      </c>
      <c r="J90" s="1227">
        <v>28.5</v>
      </c>
      <c r="K90" s="1227">
        <f t="shared" si="6"/>
        <v>1368</v>
      </c>
      <c r="L90" s="1227">
        <v>23</v>
      </c>
      <c r="M90" s="1227">
        <f t="shared" si="7"/>
        <v>1104</v>
      </c>
      <c r="N90" s="1227">
        <v>45</v>
      </c>
      <c r="O90" s="1227">
        <f t="shared" si="8"/>
        <v>2160</v>
      </c>
    </row>
    <row r="91" spans="1:15" ht="15" customHeight="1" thickBot="1" x14ac:dyDescent="0.4">
      <c r="A91" s="1228">
        <v>83</v>
      </c>
      <c r="B91" s="1229" t="s">
        <v>472</v>
      </c>
      <c r="C91" s="1230" t="s">
        <v>2839</v>
      </c>
      <c r="D91" s="1229">
        <v>298</v>
      </c>
      <c r="E91" s="1229" t="s">
        <v>3</v>
      </c>
      <c r="F91" s="1227">
        <v>23.25</v>
      </c>
      <c r="G91" s="1227">
        <f t="shared" si="10"/>
        <v>6928.5</v>
      </c>
      <c r="H91" s="1227">
        <v>50</v>
      </c>
      <c r="I91" s="1227">
        <f t="shared" si="5"/>
        <v>14900</v>
      </c>
      <c r="J91" s="1227">
        <v>76.5</v>
      </c>
      <c r="K91" s="1227">
        <f t="shared" si="6"/>
        <v>22797</v>
      </c>
      <c r="L91" s="1227">
        <v>48</v>
      </c>
      <c r="M91" s="1227">
        <f t="shared" si="7"/>
        <v>14304</v>
      </c>
      <c r="N91" s="1227">
        <v>46</v>
      </c>
      <c r="O91" s="1227">
        <f t="shared" si="8"/>
        <v>13708</v>
      </c>
    </row>
    <row r="92" spans="1:15" ht="15" customHeight="1" thickBot="1" x14ac:dyDescent="0.4">
      <c r="A92" s="1228">
        <v>84</v>
      </c>
      <c r="B92" s="1229" t="s">
        <v>472</v>
      </c>
      <c r="C92" s="1230" t="s">
        <v>2840</v>
      </c>
      <c r="D92" s="1231">
        <v>2826</v>
      </c>
      <c r="E92" s="1229" t="s">
        <v>3</v>
      </c>
      <c r="F92" s="1227">
        <v>33.93</v>
      </c>
      <c r="G92" s="1227">
        <f t="shared" si="10"/>
        <v>95886.18</v>
      </c>
      <c r="H92" s="1227">
        <v>45</v>
      </c>
      <c r="I92" s="1227">
        <f t="shared" si="5"/>
        <v>127170</v>
      </c>
      <c r="J92" s="1227">
        <v>65</v>
      </c>
      <c r="K92" s="1227">
        <f t="shared" si="6"/>
        <v>183690</v>
      </c>
      <c r="L92" s="1227">
        <v>34</v>
      </c>
      <c r="M92" s="1227">
        <f t="shared" si="7"/>
        <v>96084</v>
      </c>
      <c r="N92" s="1227">
        <v>46</v>
      </c>
      <c r="O92" s="1227">
        <f t="shared" si="8"/>
        <v>129996</v>
      </c>
    </row>
    <row r="93" spans="1:15" ht="15" customHeight="1" thickBot="1" x14ac:dyDescent="0.4">
      <c r="A93" s="1228">
        <v>85</v>
      </c>
      <c r="B93" s="1229" t="s">
        <v>472</v>
      </c>
      <c r="C93" s="1230" t="s">
        <v>2841</v>
      </c>
      <c r="D93" s="1242">
        <v>100</v>
      </c>
      <c r="E93" s="1229" t="s">
        <v>3</v>
      </c>
      <c r="F93" s="1227">
        <v>46.18</v>
      </c>
      <c r="G93" s="1227">
        <f t="shared" si="10"/>
        <v>4618</v>
      </c>
      <c r="H93" s="1227">
        <v>55</v>
      </c>
      <c r="I93" s="1227">
        <f t="shared" si="5"/>
        <v>5500</v>
      </c>
      <c r="J93" s="1227">
        <v>66</v>
      </c>
      <c r="K93" s="1227">
        <f t="shared" si="6"/>
        <v>6600</v>
      </c>
      <c r="L93" s="1227">
        <v>220</v>
      </c>
      <c r="M93" s="1227">
        <f t="shared" si="7"/>
        <v>22000</v>
      </c>
      <c r="N93" s="1227">
        <v>58</v>
      </c>
      <c r="O93" s="1227">
        <f t="shared" si="8"/>
        <v>5800</v>
      </c>
    </row>
    <row r="94" spans="1:15" ht="15" customHeight="1" thickBot="1" x14ac:dyDescent="0.4">
      <c r="A94" s="1228">
        <v>86</v>
      </c>
      <c r="B94" s="1229" t="s">
        <v>472</v>
      </c>
      <c r="C94" s="1230" t="s">
        <v>2842</v>
      </c>
      <c r="D94" s="1231">
        <v>1829</v>
      </c>
      <c r="E94" s="1229" t="s">
        <v>3</v>
      </c>
      <c r="F94" s="1227">
        <v>74.55</v>
      </c>
      <c r="G94" s="1227">
        <f t="shared" si="10"/>
        <v>136351.94999999998</v>
      </c>
      <c r="H94" s="1227">
        <v>96</v>
      </c>
      <c r="I94" s="1227">
        <f t="shared" si="5"/>
        <v>175584</v>
      </c>
      <c r="J94" s="1227">
        <v>108</v>
      </c>
      <c r="K94" s="1227">
        <f t="shared" si="6"/>
        <v>197532</v>
      </c>
      <c r="L94" s="1227">
        <v>225</v>
      </c>
      <c r="M94" s="1227">
        <f t="shared" si="7"/>
        <v>411525</v>
      </c>
      <c r="N94" s="1227">
        <v>163</v>
      </c>
      <c r="O94" s="1227">
        <f t="shared" si="8"/>
        <v>298127</v>
      </c>
    </row>
    <row r="95" spans="1:15" ht="15" customHeight="1" thickBot="1" x14ac:dyDescent="0.4">
      <c r="A95" s="1228">
        <v>87</v>
      </c>
      <c r="B95" s="1229" t="s">
        <v>472</v>
      </c>
      <c r="C95" s="1230" t="s">
        <v>2843</v>
      </c>
      <c r="D95" s="1229">
        <v>2</v>
      </c>
      <c r="E95" s="1229" t="s">
        <v>10</v>
      </c>
      <c r="F95" s="1227">
        <v>5531.5</v>
      </c>
      <c r="G95" s="1227">
        <f t="shared" si="10"/>
        <v>11063</v>
      </c>
      <c r="H95" s="1227">
        <v>4000</v>
      </c>
      <c r="I95" s="1227">
        <f t="shared" si="5"/>
        <v>8000</v>
      </c>
      <c r="J95" s="1227">
        <v>5831</v>
      </c>
      <c r="K95" s="1227">
        <f t="shared" si="6"/>
        <v>11662</v>
      </c>
      <c r="L95" s="1227">
        <v>5200</v>
      </c>
      <c r="M95" s="1227">
        <f t="shared" si="7"/>
        <v>10400</v>
      </c>
      <c r="N95" s="1227">
        <v>3000</v>
      </c>
      <c r="O95" s="1227">
        <f t="shared" si="8"/>
        <v>6000</v>
      </c>
    </row>
    <row r="96" spans="1:15" ht="15" customHeight="1" thickBot="1" x14ac:dyDescent="0.4">
      <c r="A96" s="1228">
        <v>88</v>
      </c>
      <c r="B96" s="1229" t="s">
        <v>472</v>
      </c>
      <c r="C96" s="1230" t="s">
        <v>2844</v>
      </c>
      <c r="D96" s="1229">
        <v>6</v>
      </c>
      <c r="E96" s="1229" t="s">
        <v>2807</v>
      </c>
      <c r="F96" s="1227">
        <v>3101.17</v>
      </c>
      <c r="G96" s="1227">
        <f t="shared" si="10"/>
        <v>18607.02</v>
      </c>
      <c r="H96" s="1227">
        <v>3000</v>
      </c>
      <c r="I96" s="1227">
        <f t="shared" si="5"/>
        <v>18000</v>
      </c>
      <c r="J96" s="1227">
        <v>4821.5</v>
      </c>
      <c r="K96" s="1227">
        <f t="shared" si="6"/>
        <v>28929</v>
      </c>
      <c r="L96" s="1227">
        <v>5000</v>
      </c>
      <c r="M96" s="1227">
        <f t="shared" si="7"/>
        <v>30000</v>
      </c>
      <c r="N96" s="1227">
        <v>3300</v>
      </c>
      <c r="O96" s="1227">
        <f t="shared" si="8"/>
        <v>19800</v>
      </c>
    </row>
    <row r="97" spans="1:15" ht="15" customHeight="1" thickBot="1" x14ac:dyDescent="0.4">
      <c r="A97" s="1228">
        <v>89</v>
      </c>
      <c r="B97" s="1229" t="s">
        <v>472</v>
      </c>
      <c r="C97" s="1230" t="s">
        <v>2845</v>
      </c>
      <c r="D97" s="1229">
        <v>1</v>
      </c>
      <c r="E97" s="1229" t="s">
        <v>10</v>
      </c>
      <c r="F97" s="1227">
        <v>2415</v>
      </c>
      <c r="G97" s="1227">
        <f t="shared" si="10"/>
        <v>2415</v>
      </c>
      <c r="H97" s="1227">
        <v>500</v>
      </c>
      <c r="I97" s="1227">
        <f t="shared" si="5"/>
        <v>500</v>
      </c>
      <c r="J97" s="1227">
        <v>2603</v>
      </c>
      <c r="K97" s="1227">
        <f t="shared" si="6"/>
        <v>2603</v>
      </c>
      <c r="L97" s="1227">
        <v>1300</v>
      </c>
      <c r="M97" s="1227">
        <f t="shared" si="7"/>
        <v>1300</v>
      </c>
      <c r="N97" s="1227">
        <v>1000</v>
      </c>
      <c r="O97" s="1227">
        <f t="shared" si="8"/>
        <v>1000</v>
      </c>
    </row>
    <row r="98" spans="1:15" ht="15" customHeight="1" thickBot="1" x14ac:dyDescent="0.4">
      <c r="A98" s="1228">
        <v>90</v>
      </c>
      <c r="B98" s="1229" t="s">
        <v>472</v>
      </c>
      <c r="C98" s="1230" t="s">
        <v>2846</v>
      </c>
      <c r="D98" s="1229">
        <v>4</v>
      </c>
      <c r="E98" s="1229" t="s">
        <v>10</v>
      </c>
      <c r="F98" s="1227">
        <v>793.5</v>
      </c>
      <c r="G98" s="1227">
        <f t="shared" si="10"/>
        <v>3174</v>
      </c>
      <c r="H98" s="1227">
        <v>100</v>
      </c>
      <c r="I98" s="1227">
        <f t="shared" si="5"/>
        <v>400</v>
      </c>
      <c r="J98" s="1227">
        <v>1246</v>
      </c>
      <c r="K98" s="1227">
        <f t="shared" si="6"/>
        <v>4984</v>
      </c>
      <c r="L98" s="1227">
        <v>4000</v>
      </c>
      <c r="M98" s="1227">
        <f t="shared" si="7"/>
        <v>16000</v>
      </c>
      <c r="N98" s="1227">
        <v>400</v>
      </c>
      <c r="O98" s="1227">
        <f t="shared" si="8"/>
        <v>1600</v>
      </c>
    </row>
    <row r="99" spans="1:15" ht="15" customHeight="1" thickBot="1" x14ac:dyDescent="0.4">
      <c r="A99" s="1228">
        <v>91</v>
      </c>
      <c r="B99" s="1229" t="s">
        <v>472</v>
      </c>
      <c r="C99" s="1230" t="s">
        <v>2847</v>
      </c>
      <c r="D99" s="1229">
        <v>3</v>
      </c>
      <c r="E99" s="1229" t="s">
        <v>10</v>
      </c>
      <c r="F99" s="1227">
        <v>4585.05</v>
      </c>
      <c r="G99" s="1227">
        <f t="shared" si="10"/>
        <v>13755.150000000001</v>
      </c>
      <c r="H99" s="1227">
        <v>19000</v>
      </c>
      <c r="I99" s="1227">
        <f t="shared" si="5"/>
        <v>57000</v>
      </c>
      <c r="J99" s="1227">
        <v>2835</v>
      </c>
      <c r="K99" s="1240">
        <f t="shared" si="6"/>
        <v>8505</v>
      </c>
      <c r="L99" s="1227">
        <v>2500</v>
      </c>
      <c r="M99" s="1227">
        <f t="shared" si="7"/>
        <v>7500</v>
      </c>
      <c r="N99" s="1227">
        <v>2300</v>
      </c>
      <c r="O99" s="1227">
        <f t="shared" si="8"/>
        <v>6900</v>
      </c>
    </row>
    <row r="100" spans="1:15" ht="15" customHeight="1" thickBot="1" x14ac:dyDescent="0.4">
      <c r="A100" s="1228">
        <v>92</v>
      </c>
      <c r="B100" s="1229" t="s">
        <v>472</v>
      </c>
      <c r="C100" s="1230" t="s">
        <v>2848</v>
      </c>
      <c r="D100" s="1229">
        <v>151</v>
      </c>
      <c r="E100" s="1229" t="s">
        <v>3</v>
      </c>
      <c r="F100" s="1227">
        <v>19.87</v>
      </c>
      <c r="G100" s="1227">
        <f t="shared" si="10"/>
        <v>3000.3700000000003</v>
      </c>
      <c r="H100" s="1227">
        <v>15</v>
      </c>
      <c r="I100" s="1227">
        <f t="shared" si="5"/>
        <v>2265</v>
      </c>
      <c r="J100" s="1227">
        <v>8.5</v>
      </c>
      <c r="K100" s="1227">
        <f t="shared" si="6"/>
        <v>1283.5</v>
      </c>
      <c r="L100" s="1227">
        <v>12</v>
      </c>
      <c r="M100" s="1227">
        <f t="shared" si="7"/>
        <v>1812</v>
      </c>
      <c r="N100" s="1227">
        <v>50</v>
      </c>
      <c r="O100" s="1227">
        <f t="shared" si="8"/>
        <v>7550</v>
      </c>
    </row>
    <row r="101" spans="1:15" ht="15" customHeight="1" thickBot="1" x14ac:dyDescent="0.4">
      <c r="A101" s="1228">
        <v>93</v>
      </c>
      <c r="B101" s="1229" t="s">
        <v>472</v>
      </c>
      <c r="C101" s="1230" t="s">
        <v>2849</v>
      </c>
      <c r="D101" s="1229">
        <v>1</v>
      </c>
      <c r="E101" s="1229" t="s">
        <v>10</v>
      </c>
      <c r="F101" s="1227">
        <v>16951</v>
      </c>
      <c r="G101" s="1227">
        <f t="shared" si="10"/>
        <v>16951</v>
      </c>
      <c r="H101" s="1227">
        <v>3000</v>
      </c>
      <c r="I101" s="1227">
        <f t="shared" si="5"/>
        <v>3000</v>
      </c>
      <c r="J101" s="1227">
        <v>8807.5</v>
      </c>
      <c r="K101" s="1227">
        <f t="shared" si="6"/>
        <v>8807.5</v>
      </c>
      <c r="L101" s="1227">
        <v>5000</v>
      </c>
      <c r="M101" s="1227">
        <f t="shared" si="7"/>
        <v>5000</v>
      </c>
      <c r="N101" s="1227">
        <v>5500</v>
      </c>
      <c r="O101" s="1227">
        <f t="shared" si="8"/>
        <v>5500</v>
      </c>
    </row>
    <row r="102" spans="1:15" ht="15" customHeight="1" thickBot="1" x14ac:dyDescent="0.4">
      <c r="A102" s="1232">
        <v>94</v>
      </c>
      <c r="B102" s="1233" t="s">
        <v>472</v>
      </c>
      <c r="C102" s="1234" t="s">
        <v>2850</v>
      </c>
      <c r="D102" s="1233">
        <v>128</v>
      </c>
      <c r="E102" s="1233" t="s">
        <v>3</v>
      </c>
      <c r="F102" s="1235">
        <v>30.4</v>
      </c>
      <c r="G102" s="1227">
        <f t="shared" si="10"/>
        <v>3891.2</v>
      </c>
      <c r="H102" s="1235">
        <v>33</v>
      </c>
      <c r="I102" s="1227">
        <f t="shared" si="5"/>
        <v>4224</v>
      </c>
      <c r="J102" s="1235">
        <v>53.5</v>
      </c>
      <c r="K102" s="1227">
        <f t="shared" si="6"/>
        <v>6848</v>
      </c>
      <c r="L102" s="1235">
        <v>24</v>
      </c>
      <c r="M102" s="1227">
        <f t="shared" si="7"/>
        <v>3072</v>
      </c>
      <c r="N102" s="1235">
        <v>36</v>
      </c>
      <c r="O102" s="1227">
        <f t="shared" si="8"/>
        <v>4608</v>
      </c>
    </row>
    <row r="103" spans="1:15" ht="15" customHeight="1" thickBot="1" x14ac:dyDescent="0.4">
      <c r="A103" s="1228">
        <v>95</v>
      </c>
      <c r="B103" s="1229" t="s">
        <v>472</v>
      </c>
      <c r="C103" s="1230" t="s">
        <v>2851</v>
      </c>
      <c r="D103" s="1229">
        <v>80</v>
      </c>
      <c r="E103" s="1229" t="s">
        <v>3</v>
      </c>
      <c r="F103" s="1227">
        <v>34.1</v>
      </c>
      <c r="G103" s="1227">
        <f t="shared" si="10"/>
        <v>2728</v>
      </c>
      <c r="H103" s="1227">
        <v>27</v>
      </c>
      <c r="I103" s="1227">
        <f t="shared" si="5"/>
        <v>2160</v>
      </c>
      <c r="J103" s="1227">
        <v>25.5</v>
      </c>
      <c r="K103" s="1227">
        <f t="shared" si="6"/>
        <v>2040</v>
      </c>
      <c r="L103" s="1227">
        <v>26</v>
      </c>
      <c r="M103" s="1227">
        <f t="shared" si="7"/>
        <v>2080</v>
      </c>
      <c r="N103" s="1227">
        <v>30</v>
      </c>
      <c r="O103" s="1227">
        <f t="shared" si="8"/>
        <v>2400</v>
      </c>
    </row>
    <row r="104" spans="1:15" ht="15" customHeight="1" thickBot="1" x14ac:dyDescent="0.4">
      <c r="A104" s="1228">
        <v>96</v>
      </c>
      <c r="B104" s="1229" t="s">
        <v>472</v>
      </c>
      <c r="C104" s="1230" t="s">
        <v>2852</v>
      </c>
      <c r="D104" s="1229">
        <v>466</v>
      </c>
      <c r="E104" s="1229" t="s">
        <v>3</v>
      </c>
      <c r="F104" s="1227">
        <v>15.49</v>
      </c>
      <c r="G104" s="1227">
        <f t="shared" si="10"/>
        <v>7218.34</v>
      </c>
      <c r="H104" s="1227">
        <v>40</v>
      </c>
      <c r="I104" s="1227">
        <f t="shared" si="5"/>
        <v>18640</v>
      </c>
      <c r="J104" s="1227">
        <v>51</v>
      </c>
      <c r="K104" s="1227">
        <f t="shared" si="6"/>
        <v>23766</v>
      </c>
      <c r="L104" s="1227">
        <v>20</v>
      </c>
      <c r="M104" s="1227">
        <f t="shared" si="7"/>
        <v>9320</v>
      </c>
      <c r="N104" s="1227">
        <v>35</v>
      </c>
      <c r="O104" s="1227">
        <f t="shared" si="8"/>
        <v>16310</v>
      </c>
    </row>
    <row r="105" spans="1:15" ht="15" customHeight="1" thickBot="1" x14ac:dyDescent="0.4">
      <c r="A105" s="1228">
        <v>97</v>
      </c>
      <c r="B105" s="1247" t="s">
        <v>472</v>
      </c>
      <c r="C105" s="1230" t="s">
        <v>2853</v>
      </c>
      <c r="D105" s="1229">
        <v>474</v>
      </c>
      <c r="E105" s="1229" t="s">
        <v>3</v>
      </c>
      <c r="F105" s="1227">
        <v>21.73</v>
      </c>
      <c r="G105" s="1227">
        <f t="shared" si="10"/>
        <v>10300.02</v>
      </c>
      <c r="H105" s="1227">
        <v>43</v>
      </c>
      <c r="I105" s="1227">
        <f t="shared" si="5"/>
        <v>20382</v>
      </c>
      <c r="J105" s="1227">
        <v>56</v>
      </c>
      <c r="K105" s="1227">
        <f t="shared" si="6"/>
        <v>26544</v>
      </c>
      <c r="L105" s="1227">
        <v>42</v>
      </c>
      <c r="M105" s="1227">
        <f t="shared" si="7"/>
        <v>19908</v>
      </c>
      <c r="N105" s="1227">
        <v>40</v>
      </c>
      <c r="O105" s="1227">
        <f t="shared" si="8"/>
        <v>18960</v>
      </c>
    </row>
    <row r="106" spans="1:15" ht="15" customHeight="1" thickBot="1" x14ac:dyDescent="0.4">
      <c r="A106" s="1228">
        <v>98</v>
      </c>
      <c r="B106" s="1247" t="s">
        <v>472</v>
      </c>
      <c r="C106" s="1230" t="s">
        <v>2854</v>
      </c>
      <c r="D106" s="1229">
        <v>648</v>
      </c>
      <c r="E106" s="1229" t="s">
        <v>3</v>
      </c>
      <c r="F106" s="1227">
        <v>28.75</v>
      </c>
      <c r="G106" s="1227">
        <f t="shared" si="10"/>
        <v>18630</v>
      </c>
      <c r="H106" s="1227">
        <v>35</v>
      </c>
      <c r="I106" s="1227">
        <f t="shared" si="5"/>
        <v>22680</v>
      </c>
      <c r="J106" s="1227">
        <v>59.5</v>
      </c>
      <c r="K106" s="1227">
        <f t="shared" si="6"/>
        <v>38556</v>
      </c>
      <c r="L106" s="1227">
        <v>40</v>
      </c>
      <c r="M106" s="1227">
        <f t="shared" si="7"/>
        <v>25920</v>
      </c>
      <c r="N106" s="1227">
        <v>25</v>
      </c>
      <c r="O106" s="1227">
        <f t="shared" si="8"/>
        <v>16200</v>
      </c>
    </row>
    <row r="107" spans="1:15" ht="15" customHeight="1" thickBot="1" x14ac:dyDescent="0.4">
      <c r="A107" s="1228">
        <v>99</v>
      </c>
      <c r="B107" s="1247" t="s">
        <v>472</v>
      </c>
      <c r="C107" s="1230" t="s">
        <v>2855</v>
      </c>
      <c r="D107" s="1229">
        <v>1</v>
      </c>
      <c r="E107" s="1229" t="s">
        <v>100</v>
      </c>
      <c r="F107" s="1227">
        <v>7532.5</v>
      </c>
      <c r="G107" s="1227">
        <f t="shared" si="10"/>
        <v>7532.5</v>
      </c>
      <c r="H107" s="1227">
        <v>3000</v>
      </c>
      <c r="I107" s="1227">
        <f t="shared" si="5"/>
        <v>3000</v>
      </c>
      <c r="J107" s="1227">
        <v>9814.5</v>
      </c>
      <c r="K107" s="1227">
        <f t="shared" si="6"/>
        <v>9814.5</v>
      </c>
      <c r="L107" s="1227">
        <v>25000</v>
      </c>
      <c r="M107" s="1227">
        <f t="shared" si="7"/>
        <v>25000</v>
      </c>
      <c r="N107" s="1227">
        <v>15000</v>
      </c>
      <c r="O107" s="1227">
        <f t="shared" si="8"/>
        <v>15000</v>
      </c>
    </row>
    <row r="108" spans="1:15" ht="15" customHeight="1" thickBot="1" x14ac:dyDescent="0.4">
      <c r="A108" s="1228">
        <v>100</v>
      </c>
      <c r="B108" s="1247" t="s">
        <v>472</v>
      </c>
      <c r="C108" s="1230" t="s">
        <v>2856</v>
      </c>
      <c r="D108" s="1229">
        <v>1</v>
      </c>
      <c r="E108" s="1229" t="s">
        <v>2857</v>
      </c>
      <c r="F108" s="1227">
        <v>2679.5</v>
      </c>
      <c r="G108" s="1227">
        <f t="shared" si="10"/>
        <v>2679.5</v>
      </c>
      <c r="H108" s="1227">
        <v>2500</v>
      </c>
      <c r="I108" s="1227">
        <f t="shared" si="5"/>
        <v>2500</v>
      </c>
      <c r="J108" s="1227">
        <v>1494.5</v>
      </c>
      <c r="K108" s="1227">
        <f t="shared" si="6"/>
        <v>1494.5</v>
      </c>
      <c r="L108" s="1227">
        <v>18000</v>
      </c>
      <c r="M108" s="1227">
        <f t="shared" si="7"/>
        <v>18000</v>
      </c>
      <c r="N108" s="1227">
        <v>5000</v>
      </c>
      <c r="O108" s="1227">
        <f t="shared" si="8"/>
        <v>5000</v>
      </c>
    </row>
    <row r="109" spans="1:15" ht="15" customHeight="1" thickBot="1" x14ac:dyDescent="0.4">
      <c r="A109" s="1228">
        <v>101</v>
      </c>
      <c r="B109" s="1247" t="s">
        <v>472</v>
      </c>
      <c r="C109" s="1230" t="s">
        <v>2858</v>
      </c>
      <c r="D109" s="1229">
        <v>1</v>
      </c>
      <c r="E109" s="1229" t="s">
        <v>100</v>
      </c>
      <c r="F109" s="1227">
        <v>77694</v>
      </c>
      <c r="G109" s="1227">
        <f t="shared" si="10"/>
        <v>77694</v>
      </c>
      <c r="H109" s="1227">
        <v>40000</v>
      </c>
      <c r="I109" s="1227">
        <f t="shared" si="5"/>
        <v>40000</v>
      </c>
      <c r="J109" s="1227">
        <v>35256</v>
      </c>
      <c r="K109" s="1227">
        <f t="shared" si="6"/>
        <v>35256</v>
      </c>
      <c r="L109" s="1227">
        <v>9000</v>
      </c>
      <c r="M109" s="1227">
        <f t="shared" si="7"/>
        <v>9000</v>
      </c>
      <c r="N109" s="1227">
        <v>70000</v>
      </c>
      <c r="O109" s="1227">
        <f t="shared" si="8"/>
        <v>70000</v>
      </c>
    </row>
    <row r="110" spans="1:15" ht="15" customHeight="1" thickBot="1" x14ac:dyDescent="0.4">
      <c r="A110" s="1228">
        <v>102</v>
      </c>
      <c r="B110" s="1247" t="s">
        <v>472</v>
      </c>
      <c r="C110" s="1230" t="s">
        <v>2859</v>
      </c>
      <c r="D110" s="1229">
        <v>1</v>
      </c>
      <c r="E110" s="1229" t="s">
        <v>2857</v>
      </c>
      <c r="F110" s="1227">
        <v>39238</v>
      </c>
      <c r="G110" s="1227">
        <f t="shared" si="10"/>
        <v>39238</v>
      </c>
      <c r="H110" s="1227">
        <v>80000</v>
      </c>
      <c r="I110" s="1227">
        <f t="shared" si="5"/>
        <v>80000</v>
      </c>
      <c r="J110" s="1227">
        <v>44681.5</v>
      </c>
      <c r="K110" s="1227">
        <f t="shared" si="6"/>
        <v>44681.5</v>
      </c>
      <c r="L110" s="1227">
        <v>93000</v>
      </c>
      <c r="M110" s="1227">
        <f t="shared" si="7"/>
        <v>93000</v>
      </c>
      <c r="N110" s="1227">
        <v>30000</v>
      </c>
      <c r="O110" s="1227">
        <f t="shared" si="8"/>
        <v>30000</v>
      </c>
    </row>
    <row r="111" spans="1:15" ht="15" customHeight="1" thickBot="1" x14ac:dyDescent="0.4">
      <c r="A111" s="1228">
        <v>103</v>
      </c>
      <c r="B111" s="1247" t="s">
        <v>472</v>
      </c>
      <c r="C111" s="1230" t="s">
        <v>2860</v>
      </c>
      <c r="D111" s="1229">
        <v>1</v>
      </c>
      <c r="E111" s="1229" t="s">
        <v>100</v>
      </c>
      <c r="F111" s="1227">
        <v>713</v>
      </c>
      <c r="G111" s="1227">
        <f t="shared" si="10"/>
        <v>713</v>
      </c>
      <c r="H111" s="1227">
        <v>2500</v>
      </c>
      <c r="I111" s="1227">
        <f t="shared" si="5"/>
        <v>2500</v>
      </c>
      <c r="J111" s="1227">
        <v>828.5</v>
      </c>
      <c r="K111" s="1227">
        <f t="shared" si="6"/>
        <v>828.5</v>
      </c>
      <c r="L111" s="1227">
        <v>625</v>
      </c>
      <c r="M111" s="1227">
        <f t="shared" si="7"/>
        <v>625</v>
      </c>
      <c r="N111" s="1227">
        <v>1000</v>
      </c>
      <c r="O111" s="1227">
        <f t="shared" si="8"/>
        <v>1000</v>
      </c>
    </row>
    <row r="112" spans="1:15" ht="15" customHeight="1" thickBot="1" x14ac:dyDescent="0.4">
      <c r="A112" s="1228">
        <v>104</v>
      </c>
      <c r="B112" s="1247" t="s">
        <v>472</v>
      </c>
      <c r="C112" s="1230" t="s">
        <v>2861</v>
      </c>
      <c r="D112" s="1229">
        <v>13</v>
      </c>
      <c r="E112" s="1229" t="s">
        <v>3</v>
      </c>
      <c r="F112" s="1227">
        <v>66.88</v>
      </c>
      <c r="G112" s="1227">
        <f t="shared" si="10"/>
        <v>869.43999999999994</v>
      </c>
      <c r="H112" s="1227">
        <v>38</v>
      </c>
      <c r="I112" s="1227">
        <f t="shared" si="5"/>
        <v>494</v>
      </c>
      <c r="J112" s="1227">
        <v>93.5</v>
      </c>
      <c r="K112" s="1227">
        <f t="shared" si="6"/>
        <v>1215.5</v>
      </c>
      <c r="L112" s="1227">
        <v>150</v>
      </c>
      <c r="M112" s="1227">
        <f t="shared" si="7"/>
        <v>1950</v>
      </c>
      <c r="N112" s="1227">
        <v>53</v>
      </c>
      <c r="O112" s="1227">
        <f t="shared" si="8"/>
        <v>689</v>
      </c>
    </row>
    <row r="113" spans="1:15" ht="15" customHeight="1" thickBot="1" x14ac:dyDescent="0.4">
      <c r="A113" s="1228">
        <v>105</v>
      </c>
      <c r="B113" s="1247" t="s">
        <v>472</v>
      </c>
      <c r="C113" s="1230" t="s">
        <v>2862</v>
      </c>
      <c r="D113" s="1229">
        <v>100</v>
      </c>
      <c r="E113" s="1229" t="s">
        <v>2804</v>
      </c>
      <c r="F113" s="1227">
        <v>50.14</v>
      </c>
      <c r="G113" s="1227">
        <f t="shared" si="10"/>
        <v>5014</v>
      </c>
      <c r="H113" s="1227">
        <v>65</v>
      </c>
      <c r="I113" s="1227">
        <f t="shared" si="5"/>
        <v>6500</v>
      </c>
      <c r="J113" s="1227">
        <v>89</v>
      </c>
      <c r="K113" s="1227">
        <f t="shared" si="6"/>
        <v>8900</v>
      </c>
      <c r="L113" s="1227">
        <v>100</v>
      </c>
      <c r="M113" s="1227">
        <f t="shared" si="7"/>
        <v>10000</v>
      </c>
      <c r="N113" s="1227">
        <v>53</v>
      </c>
      <c r="O113" s="1227">
        <f t="shared" si="8"/>
        <v>5300</v>
      </c>
    </row>
    <row r="114" spans="1:15" ht="15" customHeight="1" thickBot="1" x14ac:dyDescent="0.4">
      <c r="A114" s="1228">
        <v>106</v>
      </c>
      <c r="B114" s="1247" t="s">
        <v>472</v>
      </c>
      <c r="C114" s="1230" t="s">
        <v>2863</v>
      </c>
      <c r="D114" s="1229">
        <v>200</v>
      </c>
      <c r="E114" s="1229" t="s">
        <v>2804</v>
      </c>
      <c r="F114" s="1227">
        <v>34.74</v>
      </c>
      <c r="G114" s="1227">
        <f t="shared" si="10"/>
        <v>6948</v>
      </c>
      <c r="H114" s="1227">
        <v>40</v>
      </c>
      <c r="I114" s="1227">
        <f t="shared" si="5"/>
        <v>8000</v>
      </c>
      <c r="J114" s="1227">
        <v>69.5</v>
      </c>
      <c r="K114" s="1227">
        <f t="shared" si="6"/>
        <v>13900</v>
      </c>
      <c r="L114" s="1227">
        <v>64</v>
      </c>
      <c r="M114" s="1227">
        <f t="shared" si="7"/>
        <v>12800</v>
      </c>
      <c r="N114" s="1227">
        <v>53</v>
      </c>
      <c r="O114" s="1227">
        <f t="shared" si="8"/>
        <v>10600</v>
      </c>
    </row>
    <row r="115" spans="1:15" ht="15" customHeight="1" thickBot="1" x14ac:dyDescent="0.4">
      <c r="A115" s="1228">
        <v>107</v>
      </c>
      <c r="B115" s="1247" t="s">
        <v>472</v>
      </c>
      <c r="C115" s="1230" t="s">
        <v>2864</v>
      </c>
      <c r="D115" s="1231">
        <v>2021</v>
      </c>
      <c r="E115" s="1229" t="s">
        <v>2804</v>
      </c>
      <c r="F115" s="1227">
        <v>47.24</v>
      </c>
      <c r="G115" s="1227">
        <f t="shared" si="10"/>
        <v>95472.040000000008</v>
      </c>
      <c r="H115" s="1227">
        <v>36</v>
      </c>
      <c r="I115" s="1227">
        <f t="shared" si="5"/>
        <v>72756</v>
      </c>
      <c r="J115" s="1227">
        <v>82.5</v>
      </c>
      <c r="K115" s="1227">
        <f t="shared" si="6"/>
        <v>166732.5</v>
      </c>
      <c r="L115" s="1227">
        <v>94</v>
      </c>
      <c r="M115" s="1227">
        <f t="shared" si="7"/>
        <v>189974</v>
      </c>
      <c r="N115" s="1227">
        <v>53</v>
      </c>
      <c r="O115" s="1227">
        <f t="shared" si="8"/>
        <v>107113</v>
      </c>
    </row>
    <row r="116" spans="1:15" ht="15" customHeight="1" thickBot="1" x14ac:dyDescent="0.4">
      <c r="A116" s="1224"/>
      <c r="B116" s="1225"/>
      <c r="C116" s="1230"/>
      <c r="D116" s="1225"/>
      <c r="E116" s="1225"/>
      <c r="F116" s="1227"/>
      <c r="G116" s="1227">
        <f t="shared" si="10"/>
        <v>0</v>
      </c>
      <c r="H116" s="1227"/>
      <c r="I116" s="1227">
        <f t="shared" si="5"/>
        <v>0</v>
      </c>
      <c r="J116" s="1227"/>
      <c r="K116" s="1227">
        <f t="shared" si="6"/>
        <v>0</v>
      </c>
      <c r="L116" s="1227"/>
      <c r="M116" s="1227">
        <f t="shared" si="7"/>
        <v>0</v>
      </c>
      <c r="N116" s="1227"/>
      <c r="O116" s="1227">
        <f t="shared" si="8"/>
        <v>0</v>
      </c>
    </row>
    <row r="117" spans="1:15" ht="15" customHeight="1" thickBot="1" x14ac:dyDescent="0.4">
      <c r="A117" s="1224"/>
      <c r="B117" s="1225"/>
      <c r="C117" s="1226" t="s">
        <v>207</v>
      </c>
      <c r="D117" s="1225"/>
      <c r="E117" s="1225"/>
      <c r="F117" s="1227"/>
      <c r="G117" s="1227">
        <f t="shared" si="10"/>
        <v>0</v>
      </c>
      <c r="H117" s="1227"/>
      <c r="I117" s="1227">
        <f t="shared" si="5"/>
        <v>0</v>
      </c>
      <c r="J117" s="1227"/>
      <c r="K117" s="1227">
        <f t="shared" si="6"/>
        <v>0</v>
      </c>
      <c r="L117" s="1227"/>
      <c r="M117" s="1227">
        <f t="shared" si="7"/>
        <v>0</v>
      </c>
      <c r="N117" s="1227"/>
      <c r="O117" s="1227">
        <f t="shared" si="8"/>
        <v>0</v>
      </c>
    </row>
    <row r="118" spans="1:15" ht="15" customHeight="1" thickBot="1" x14ac:dyDescent="0.4">
      <c r="A118" s="1228">
        <v>108</v>
      </c>
      <c r="B118" s="1229">
        <v>255</v>
      </c>
      <c r="C118" s="1230" t="s">
        <v>403</v>
      </c>
      <c r="D118" s="1229">
        <v>330</v>
      </c>
      <c r="E118" s="1229" t="s">
        <v>3</v>
      </c>
      <c r="F118" s="1227">
        <v>7.18</v>
      </c>
      <c r="G118" s="1227">
        <f t="shared" si="10"/>
        <v>2369.4</v>
      </c>
      <c r="H118" s="1227">
        <v>220</v>
      </c>
      <c r="I118" s="1227">
        <f t="shared" si="5"/>
        <v>72600</v>
      </c>
      <c r="J118" s="1227">
        <v>3.5</v>
      </c>
      <c r="K118" s="1227">
        <f t="shared" si="6"/>
        <v>1155</v>
      </c>
      <c r="L118" s="1227">
        <v>1</v>
      </c>
      <c r="M118" s="1227">
        <f t="shared" si="7"/>
        <v>330</v>
      </c>
      <c r="N118" s="1227">
        <v>1</v>
      </c>
      <c r="O118" s="1227">
        <f t="shared" si="8"/>
        <v>330</v>
      </c>
    </row>
    <row r="119" spans="1:15" ht="15" customHeight="1" thickBot="1" x14ac:dyDescent="0.4">
      <c r="A119" s="1228">
        <v>109</v>
      </c>
      <c r="B119" s="1229">
        <v>301</v>
      </c>
      <c r="C119" s="1230" t="s">
        <v>2865</v>
      </c>
      <c r="D119" s="1229">
        <v>702</v>
      </c>
      <c r="E119" s="1229" t="s">
        <v>4</v>
      </c>
      <c r="F119" s="1227">
        <v>185.61</v>
      </c>
      <c r="G119" s="1227">
        <f t="shared" si="10"/>
        <v>130298.22000000002</v>
      </c>
      <c r="H119" s="1227">
        <v>194</v>
      </c>
      <c r="I119" s="1227">
        <f t="shared" si="5"/>
        <v>136188</v>
      </c>
      <c r="J119" s="1227">
        <v>170</v>
      </c>
      <c r="K119" s="1227">
        <f t="shared" si="6"/>
        <v>119340</v>
      </c>
      <c r="L119" s="1227">
        <v>165</v>
      </c>
      <c r="M119" s="1227">
        <f t="shared" si="7"/>
        <v>115830</v>
      </c>
      <c r="N119" s="1227">
        <v>215</v>
      </c>
      <c r="O119" s="1227">
        <f t="shared" si="8"/>
        <v>150930</v>
      </c>
    </row>
    <row r="120" spans="1:15" ht="15" customHeight="1" thickBot="1" x14ac:dyDescent="0.4">
      <c r="A120" s="1228">
        <v>110</v>
      </c>
      <c r="B120" s="1229">
        <v>301</v>
      </c>
      <c r="C120" s="1230" t="s">
        <v>2866</v>
      </c>
      <c r="D120" s="1229">
        <v>144</v>
      </c>
      <c r="E120" s="1229" t="s">
        <v>4</v>
      </c>
      <c r="F120" s="1227">
        <v>185.61</v>
      </c>
      <c r="G120" s="1227">
        <f t="shared" si="10"/>
        <v>26727.840000000004</v>
      </c>
      <c r="H120" s="1227">
        <v>194</v>
      </c>
      <c r="I120" s="1227">
        <f t="shared" si="5"/>
        <v>27936</v>
      </c>
      <c r="J120" s="1227">
        <v>170</v>
      </c>
      <c r="K120" s="1227">
        <f t="shared" si="6"/>
        <v>24480</v>
      </c>
      <c r="L120" s="1227">
        <v>165</v>
      </c>
      <c r="M120" s="1227">
        <f t="shared" si="7"/>
        <v>23760</v>
      </c>
      <c r="N120" s="1227">
        <v>215</v>
      </c>
      <c r="O120" s="1227">
        <f t="shared" si="8"/>
        <v>30960</v>
      </c>
    </row>
    <row r="121" spans="1:15" ht="15" customHeight="1" thickBot="1" x14ac:dyDescent="0.4">
      <c r="A121" s="1228">
        <v>111</v>
      </c>
      <c r="B121" s="1229">
        <v>304</v>
      </c>
      <c r="C121" s="1230" t="s">
        <v>2323</v>
      </c>
      <c r="D121" s="1229">
        <v>739</v>
      </c>
      <c r="E121" s="1229" t="s">
        <v>4</v>
      </c>
      <c r="F121" s="1227">
        <v>66.930000000000007</v>
      </c>
      <c r="G121" s="1227">
        <f t="shared" si="10"/>
        <v>49461.270000000004</v>
      </c>
      <c r="H121" s="1227">
        <v>45</v>
      </c>
      <c r="I121" s="1227">
        <f t="shared" si="5"/>
        <v>33255</v>
      </c>
      <c r="J121" s="1227">
        <v>74.5</v>
      </c>
      <c r="K121" s="1227">
        <f t="shared" si="6"/>
        <v>55055.5</v>
      </c>
      <c r="L121" s="1227">
        <v>132</v>
      </c>
      <c r="M121" s="1227">
        <f t="shared" si="7"/>
        <v>97548</v>
      </c>
      <c r="N121" s="1227">
        <v>50</v>
      </c>
      <c r="O121" s="1227">
        <f t="shared" si="8"/>
        <v>36950</v>
      </c>
    </row>
    <row r="122" spans="1:15" ht="15" customHeight="1" thickBot="1" x14ac:dyDescent="0.4">
      <c r="A122" s="1228">
        <v>112</v>
      </c>
      <c r="B122" s="1229">
        <v>304</v>
      </c>
      <c r="C122" s="1230" t="s">
        <v>2867</v>
      </c>
      <c r="D122" s="1231">
        <v>1052</v>
      </c>
      <c r="E122" s="1229" t="s">
        <v>4</v>
      </c>
      <c r="F122" s="1227">
        <v>63.05</v>
      </c>
      <c r="G122" s="1227">
        <f t="shared" si="10"/>
        <v>66328.599999999991</v>
      </c>
      <c r="H122" s="1227">
        <v>45</v>
      </c>
      <c r="I122" s="1227">
        <f t="shared" si="5"/>
        <v>47340</v>
      </c>
      <c r="J122" s="1227">
        <v>68.5</v>
      </c>
      <c r="K122" s="1227">
        <f t="shared" si="6"/>
        <v>72062</v>
      </c>
      <c r="L122" s="1227">
        <v>60</v>
      </c>
      <c r="M122" s="1227">
        <f t="shared" si="7"/>
        <v>63120</v>
      </c>
      <c r="N122" s="1227">
        <v>100</v>
      </c>
      <c r="O122" s="1227">
        <f t="shared" si="8"/>
        <v>105200</v>
      </c>
    </row>
    <row r="123" spans="1:15" ht="15" customHeight="1" thickBot="1" x14ac:dyDescent="0.4">
      <c r="A123" s="1228">
        <v>113</v>
      </c>
      <c r="B123" s="1229">
        <v>304</v>
      </c>
      <c r="C123" s="1230" t="s">
        <v>2868</v>
      </c>
      <c r="D123" s="1229">
        <v>218</v>
      </c>
      <c r="E123" s="1229" t="s">
        <v>4</v>
      </c>
      <c r="F123" s="1227">
        <v>62.12</v>
      </c>
      <c r="G123" s="1227">
        <f t="shared" si="10"/>
        <v>13542.16</v>
      </c>
      <c r="H123" s="1227">
        <v>45</v>
      </c>
      <c r="I123" s="1227">
        <f t="shared" si="5"/>
        <v>9810</v>
      </c>
      <c r="J123" s="1227">
        <v>71</v>
      </c>
      <c r="K123" s="1227">
        <f t="shared" si="6"/>
        <v>15478</v>
      </c>
      <c r="L123" s="1227">
        <v>65</v>
      </c>
      <c r="M123" s="1227">
        <f t="shared" si="7"/>
        <v>14170</v>
      </c>
      <c r="N123" s="1227">
        <v>100</v>
      </c>
      <c r="O123" s="1227">
        <f t="shared" si="8"/>
        <v>21800</v>
      </c>
    </row>
    <row r="124" spans="1:15" ht="15" customHeight="1" thickBot="1" x14ac:dyDescent="0.4">
      <c r="A124" s="1228">
        <v>114</v>
      </c>
      <c r="B124" s="1229">
        <v>304</v>
      </c>
      <c r="C124" s="1230" t="s">
        <v>1026</v>
      </c>
      <c r="D124" s="1229">
        <v>25</v>
      </c>
      <c r="E124" s="1229" t="s">
        <v>4</v>
      </c>
      <c r="F124" s="1227">
        <v>76.13</v>
      </c>
      <c r="G124" s="1227">
        <f t="shared" si="10"/>
        <v>1903.25</v>
      </c>
      <c r="H124" s="1227">
        <v>45</v>
      </c>
      <c r="I124" s="1227">
        <f t="shared" si="5"/>
        <v>1125</v>
      </c>
      <c r="J124" s="1227">
        <v>90</v>
      </c>
      <c r="K124" s="1227">
        <f t="shared" si="6"/>
        <v>2250</v>
      </c>
      <c r="L124" s="1227">
        <v>92</v>
      </c>
      <c r="M124" s="1227">
        <f t="shared" si="7"/>
        <v>2300</v>
      </c>
      <c r="N124" s="1227">
        <v>50</v>
      </c>
      <c r="O124" s="1227">
        <f t="shared" si="8"/>
        <v>1250</v>
      </c>
    </row>
    <row r="125" spans="1:15" ht="15" customHeight="1" thickBot="1" x14ac:dyDescent="0.4">
      <c r="A125" s="1228">
        <v>115</v>
      </c>
      <c r="B125" s="1229">
        <v>304</v>
      </c>
      <c r="C125" s="1230" t="s">
        <v>2869</v>
      </c>
      <c r="D125" s="1229">
        <v>53</v>
      </c>
      <c r="E125" s="1229" t="s">
        <v>4</v>
      </c>
      <c r="F125" s="1227">
        <v>74.319999999999993</v>
      </c>
      <c r="G125" s="1227">
        <f t="shared" si="10"/>
        <v>3938.9599999999996</v>
      </c>
      <c r="H125" s="1227">
        <v>45</v>
      </c>
      <c r="I125" s="1227">
        <f t="shared" si="5"/>
        <v>2385</v>
      </c>
      <c r="J125" s="1227">
        <v>75</v>
      </c>
      <c r="K125" s="1227">
        <f t="shared" si="6"/>
        <v>3975</v>
      </c>
      <c r="L125" s="1227">
        <v>85</v>
      </c>
      <c r="M125" s="1227">
        <f t="shared" si="7"/>
        <v>4505</v>
      </c>
      <c r="N125" s="1227">
        <v>140</v>
      </c>
      <c r="O125" s="1227">
        <f t="shared" si="8"/>
        <v>7420</v>
      </c>
    </row>
    <row r="126" spans="1:15" ht="15" customHeight="1" thickBot="1" x14ac:dyDescent="0.4">
      <c r="A126" s="1228">
        <v>116</v>
      </c>
      <c r="B126" s="1229">
        <v>407</v>
      </c>
      <c r="C126" s="1230" t="s">
        <v>2325</v>
      </c>
      <c r="D126" s="1229">
        <v>584</v>
      </c>
      <c r="E126" s="1229" t="s">
        <v>9</v>
      </c>
      <c r="F126" s="1227">
        <v>3.45</v>
      </c>
      <c r="G126" s="1227">
        <f t="shared" si="10"/>
        <v>2014.8000000000002</v>
      </c>
      <c r="H126" s="1227">
        <v>6.6</v>
      </c>
      <c r="I126" s="1227">
        <f t="shared" si="5"/>
        <v>3854.3999999999996</v>
      </c>
      <c r="J126" s="1227">
        <v>2.5</v>
      </c>
      <c r="K126" s="1227">
        <f t="shared" si="6"/>
        <v>1460</v>
      </c>
      <c r="L126" s="1227">
        <v>2.25</v>
      </c>
      <c r="M126" s="1227">
        <f t="shared" si="7"/>
        <v>1314</v>
      </c>
      <c r="N126" s="1227">
        <v>2.5</v>
      </c>
      <c r="O126" s="1227">
        <f t="shared" si="8"/>
        <v>1460</v>
      </c>
    </row>
    <row r="127" spans="1:15" ht="15" customHeight="1" thickBot="1" x14ac:dyDescent="0.4">
      <c r="A127" s="1228">
        <v>117</v>
      </c>
      <c r="B127" s="1229">
        <v>408</v>
      </c>
      <c r="C127" s="1230" t="s">
        <v>2870</v>
      </c>
      <c r="D127" s="1231">
        <v>3277</v>
      </c>
      <c r="E127" s="1229" t="s">
        <v>9</v>
      </c>
      <c r="F127" s="1227">
        <v>3</v>
      </c>
      <c r="G127" s="1227">
        <f t="shared" si="10"/>
        <v>9831</v>
      </c>
      <c r="H127" s="1227">
        <v>6.6</v>
      </c>
      <c r="I127" s="1227">
        <f t="shared" si="5"/>
        <v>21628.199999999997</v>
      </c>
      <c r="J127" s="1227">
        <v>4.5</v>
      </c>
      <c r="K127" s="1227">
        <f t="shared" si="6"/>
        <v>14746.5</v>
      </c>
      <c r="L127" s="1227">
        <v>4.5</v>
      </c>
      <c r="M127" s="1227">
        <f t="shared" si="7"/>
        <v>14746.5</v>
      </c>
      <c r="N127" s="1227">
        <v>4</v>
      </c>
      <c r="O127" s="1227">
        <f t="shared" si="8"/>
        <v>13108</v>
      </c>
    </row>
    <row r="128" spans="1:15" ht="15" customHeight="1" thickBot="1" x14ac:dyDescent="0.4">
      <c r="A128" s="1228">
        <v>118</v>
      </c>
      <c r="B128" s="1229">
        <v>441</v>
      </c>
      <c r="C128" s="1230" t="s">
        <v>2871</v>
      </c>
      <c r="D128" s="1229">
        <v>354</v>
      </c>
      <c r="E128" s="1229" t="s">
        <v>4</v>
      </c>
      <c r="F128" s="1227">
        <v>213.1</v>
      </c>
      <c r="G128" s="1227">
        <f t="shared" si="10"/>
        <v>75437.399999999994</v>
      </c>
      <c r="H128" s="1227">
        <v>198</v>
      </c>
      <c r="I128" s="1227">
        <f t="shared" si="5"/>
        <v>70092</v>
      </c>
      <c r="J128" s="1227">
        <v>198</v>
      </c>
      <c r="K128" s="1227">
        <f t="shared" si="6"/>
        <v>70092</v>
      </c>
      <c r="L128" s="1227">
        <v>192</v>
      </c>
      <c r="M128" s="1227">
        <f t="shared" si="7"/>
        <v>67968</v>
      </c>
      <c r="N128" s="1227">
        <v>225</v>
      </c>
      <c r="O128" s="1227">
        <f t="shared" si="8"/>
        <v>79650</v>
      </c>
    </row>
    <row r="129" spans="1:15" ht="15" customHeight="1" thickBot="1" x14ac:dyDescent="0.4">
      <c r="A129" s="1228">
        <v>119</v>
      </c>
      <c r="B129" s="1229">
        <v>441</v>
      </c>
      <c r="C129" s="1230" t="s">
        <v>2872</v>
      </c>
      <c r="D129" s="1229">
        <v>253</v>
      </c>
      <c r="E129" s="1229" t="s">
        <v>4</v>
      </c>
      <c r="F129" s="1227">
        <v>222.3</v>
      </c>
      <c r="G129" s="1227">
        <f t="shared" si="10"/>
        <v>56241.9</v>
      </c>
      <c r="H129" s="1227">
        <v>209</v>
      </c>
      <c r="I129" s="1227">
        <f t="shared" si="5"/>
        <v>52877</v>
      </c>
      <c r="J129" s="1227">
        <v>218.5</v>
      </c>
      <c r="K129" s="1227">
        <f t="shared" si="6"/>
        <v>55280.5</v>
      </c>
      <c r="L129" s="1227">
        <v>212</v>
      </c>
      <c r="M129" s="1227">
        <f t="shared" si="7"/>
        <v>53636</v>
      </c>
      <c r="N129" s="1227">
        <v>250</v>
      </c>
      <c r="O129" s="1227">
        <f t="shared" si="8"/>
        <v>63250</v>
      </c>
    </row>
    <row r="130" spans="1:15" ht="15" customHeight="1" thickBot="1" x14ac:dyDescent="0.4">
      <c r="A130" s="1228">
        <v>120</v>
      </c>
      <c r="B130" s="1229">
        <v>448</v>
      </c>
      <c r="C130" s="1230" t="s">
        <v>2873</v>
      </c>
      <c r="D130" s="1229">
        <v>22</v>
      </c>
      <c r="E130" s="1229" t="s">
        <v>4</v>
      </c>
      <c r="F130" s="1227">
        <v>253</v>
      </c>
      <c r="G130" s="1227">
        <f t="shared" si="10"/>
        <v>5566</v>
      </c>
      <c r="H130" s="1227">
        <v>352</v>
      </c>
      <c r="I130" s="1227">
        <f t="shared" si="5"/>
        <v>7744</v>
      </c>
      <c r="J130" s="1227">
        <v>248</v>
      </c>
      <c r="K130" s="1227">
        <f t="shared" si="6"/>
        <v>5456</v>
      </c>
      <c r="L130" s="1227">
        <v>241</v>
      </c>
      <c r="M130" s="1227">
        <f t="shared" si="7"/>
        <v>5302</v>
      </c>
      <c r="N130" s="1227">
        <v>325</v>
      </c>
      <c r="O130" s="1227">
        <f t="shared" si="8"/>
        <v>7150</v>
      </c>
    </row>
    <row r="131" spans="1:15" ht="15" customHeight="1" thickBot="1" x14ac:dyDescent="0.4">
      <c r="A131" s="1228">
        <v>121</v>
      </c>
      <c r="B131" s="1229">
        <v>454</v>
      </c>
      <c r="C131" s="1230" t="s">
        <v>2329</v>
      </c>
      <c r="D131" s="1231">
        <v>6647</v>
      </c>
      <c r="E131" s="1229" t="s">
        <v>8</v>
      </c>
      <c r="F131" s="1227">
        <v>46</v>
      </c>
      <c r="G131" s="1227">
        <f t="shared" si="10"/>
        <v>305762</v>
      </c>
      <c r="H131" s="1227">
        <v>50</v>
      </c>
      <c r="I131" s="1227">
        <f t="shared" si="5"/>
        <v>332350</v>
      </c>
      <c r="J131" s="1227">
        <v>84.5</v>
      </c>
      <c r="K131" s="1227">
        <f t="shared" si="6"/>
        <v>561671.5</v>
      </c>
      <c r="L131" s="1227">
        <v>37</v>
      </c>
      <c r="M131" s="1227">
        <f t="shared" si="7"/>
        <v>245939</v>
      </c>
      <c r="N131" s="1227">
        <v>80.5</v>
      </c>
      <c r="O131" s="1227">
        <f t="shared" si="8"/>
        <v>535083.5</v>
      </c>
    </row>
    <row r="132" spans="1:15" ht="15" customHeight="1" thickBot="1" x14ac:dyDescent="0.4">
      <c r="A132" s="1228">
        <v>122</v>
      </c>
      <c r="B132" s="1229">
        <v>454</v>
      </c>
      <c r="C132" s="1230" t="s">
        <v>1045</v>
      </c>
      <c r="D132" s="1229">
        <v>20</v>
      </c>
      <c r="E132" s="1229" t="s">
        <v>8</v>
      </c>
      <c r="F132" s="1227">
        <v>304.75</v>
      </c>
      <c r="G132" s="1227">
        <f t="shared" si="10"/>
        <v>6095</v>
      </c>
      <c r="H132" s="1227">
        <v>50</v>
      </c>
      <c r="I132" s="1227">
        <f t="shared" si="5"/>
        <v>1000</v>
      </c>
      <c r="J132" s="1227">
        <v>85</v>
      </c>
      <c r="K132" s="1227">
        <f t="shared" si="6"/>
        <v>1700</v>
      </c>
      <c r="L132" s="1227">
        <v>85</v>
      </c>
      <c r="M132" s="1227">
        <f t="shared" si="7"/>
        <v>1700</v>
      </c>
      <c r="N132" s="1227">
        <v>80.5</v>
      </c>
      <c r="O132" s="1227">
        <f t="shared" si="8"/>
        <v>1610</v>
      </c>
    </row>
    <row r="133" spans="1:15" ht="15" customHeight="1" thickBot="1" x14ac:dyDescent="0.4">
      <c r="A133" s="1228">
        <v>123</v>
      </c>
      <c r="B133" s="1229">
        <v>608</v>
      </c>
      <c r="C133" s="1230" t="s">
        <v>2330</v>
      </c>
      <c r="D133" s="1231">
        <v>1966</v>
      </c>
      <c r="E133" s="1229" t="s">
        <v>131</v>
      </c>
      <c r="F133" s="1227">
        <v>4.68</v>
      </c>
      <c r="G133" s="1227">
        <f t="shared" si="10"/>
        <v>9200.8799999999992</v>
      </c>
      <c r="H133" s="1227">
        <v>6</v>
      </c>
      <c r="I133" s="1227">
        <f t="shared" si="5"/>
        <v>11796</v>
      </c>
      <c r="J133" s="1227">
        <v>10</v>
      </c>
      <c r="K133" s="1227">
        <f t="shared" si="6"/>
        <v>19660</v>
      </c>
      <c r="L133" s="1227">
        <v>7</v>
      </c>
      <c r="M133" s="1227">
        <f t="shared" si="7"/>
        <v>13762</v>
      </c>
      <c r="N133" s="1227">
        <v>5.5</v>
      </c>
      <c r="O133" s="1227">
        <f t="shared" si="8"/>
        <v>10813</v>
      </c>
    </row>
    <row r="134" spans="1:15" ht="15" customHeight="1" thickBot="1" x14ac:dyDescent="0.4">
      <c r="A134" s="1228">
        <v>124</v>
      </c>
      <c r="B134" s="1229">
        <v>630</v>
      </c>
      <c r="C134" s="1230" t="s">
        <v>1048</v>
      </c>
      <c r="D134" s="1229">
        <v>34</v>
      </c>
      <c r="E134" s="1229" t="s">
        <v>10</v>
      </c>
      <c r="F134" s="1227">
        <v>195.5</v>
      </c>
      <c r="G134" s="1227">
        <f t="shared" si="10"/>
        <v>6647</v>
      </c>
      <c r="H134" s="1227">
        <v>42</v>
      </c>
      <c r="I134" s="1227">
        <f t="shared" si="5"/>
        <v>1428</v>
      </c>
      <c r="J134" s="1227">
        <v>340.5</v>
      </c>
      <c r="K134" s="1227">
        <f t="shared" si="6"/>
        <v>11577</v>
      </c>
      <c r="L134" s="1227">
        <v>460</v>
      </c>
      <c r="M134" s="1227">
        <f t="shared" si="7"/>
        <v>15640</v>
      </c>
      <c r="N134" s="1227">
        <v>600</v>
      </c>
      <c r="O134" s="1227">
        <f t="shared" si="8"/>
        <v>20400</v>
      </c>
    </row>
    <row r="135" spans="1:15" ht="15" customHeight="1" thickBot="1" x14ac:dyDescent="0.4">
      <c r="A135" s="1228">
        <v>125</v>
      </c>
      <c r="B135" s="1229">
        <v>630</v>
      </c>
      <c r="C135" s="1230" t="s">
        <v>1049</v>
      </c>
      <c r="D135" s="1229">
        <v>2</v>
      </c>
      <c r="E135" s="1229" t="s">
        <v>10</v>
      </c>
      <c r="F135" s="1227">
        <v>195.5</v>
      </c>
      <c r="G135" s="1227">
        <f t="shared" si="10"/>
        <v>391</v>
      </c>
      <c r="H135" s="1227">
        <v>42</v>
      </c>
      <c r="I135" s="1227">
        <f t="shared" ref="I135:I198" si="11">H135*D135</f>
        <v>84</v>
      </c>
      <c r="J135" s="1227">
        <v>1809</v>
      </c>
      <c r="K135" s="1227">
        <f t="shared" ref="K135:K198" si="12">J135*D135</f>
        <v>3618</v>
      </c>
      <c r="L135" s="1227">
        <v>1575</v>
      </c>
      <c r="M135" s="1227">
        <f t="shared" ref="M135:M166" si="13">L135*D135</f>
        <v>3150</v>
      </c>
      <c r="N135" s="1227">
        <v>500</v>
      </c>
      <c r="O135" s="1227">
        <f t="shared" ref="O135:O166" si="14">N135*D135</f>
        <v>1000</v>
      </c>
    </row>
    <row r="136" spans="1:15" ht="15" customHeight="1" thickBot="1" x14ac:dyDescent="0.4">
      <c r="A136" s="1228">
        <v>126</v>
      </c>
      <c r="B136" s="1229">
        <v>630</v>
      </c>
      <c r="C136" s="1230" t="s">
        <v>1050</v>
      </c>
      <c r="D136" s="1229">
        <v>3</v>
      </c>
      <c r="E136" s="1229" t="s">
        <v>10</v>
      </c>
      <c r="F136" s="1227">
        <v>80.5</v>
      </c>
      <c r="G136" s="1227">
        <f t="shared" si="10"/>
        <v>241.5</v>
      </c>
      <c r="H136" s="1227">
        <v>150</v>
      </c>
      <c r="I136" s="1227">
        <f t="shared" si="11"/>
        <v>450</v>
      </c>
      <c r="J136" s="1227">
        <v>1091</v>
      </c>
      <c r="K136" s="1227">
        <f t="shared" si="12"/>
        <v>3273</v>
      </c>
      <c r="L136" s="1227">
        <v>950</v>
      </c>
      <c r="M136" s="1227">
        <f t="shared" si="13"/>
        <v>2850</v>
      </c>
      <c r="N136" s="1227">
        <v>100</v>
      </c>
      <c r="O136" s="1227">
        <f t="shared" si="14"/>
        <v>300</v>
      </c>
    </row>
    <row r="137" spans="1:15" ht="15" customHeight="1" thickBot="1" x14ac:dyDescent="0.4">
      <c r="A137" s="1228">
        <v>127</v>
      </c>
      <c r="B137" s="1229">
        <v>646</v>
      </c>
      <c r="C137" s="1230" t="s">
        <v>2331</v>
      </c>
      <c r="D137" s="1231">
        <v>1335</v>
      </c>
      <c r="E137" s="1229" t="s">
        <v>3</v>
      </c>
      <c r="F137" s="1227">
        <v>4.8499999999999996</v>
      </c>
      <c r="G137" s="1227">
        <f t="shared" si="10"/>
        <v>6474.7499999999991</v>
      </c>
      <c r="H137" s="1227">
        <v>5.2</v>
      </c>
      <c r="I137" s="1227">
        <f t="shared" si="11"/>
        <v>6942</v>
      </c>
      <c r="J137" s="1227">
        <v>3</v>
      </c>
      <c r="K137" s="1227">
        <f t="shared" si="12"/>
        <v>4005</v>
      </c>
      <c r="L137" s="1227">
        <v>4.3</v>
      </c>
      <c r="M137" s="1227">
        <f t="shared" si="13"/>
        <v>5740.5</v>
      </c>
      <c r="N137" s="1227">
        <v>4.05</v>
      </c>
      <c r="O137" s="1227">
        <f t="shared" si="14"/>
        <v>5406.75</v>
      </c>
    </row>
    <row r="138" spans="1:15" ht="15" customHeight="1" thickBot="1" x14ac:dyDescent="0.4">
      <c r="A138" s="1228">
        <v>128</v>
      </c>
      <c r="B138" s="1229">
        <v>646</v>
      </c>
      <c r="C138" s="1230" t="s">
        <v>2332</v>
      </c>
      <c r="D138" s="1229">
        <v>2</v>
      </c>
      <c r="E138" s="1229" t="s">
        <v>10</v>
      </c>
      <c r="F138" s="1227">
        <v>575</v>
      </c>
      <c r="G138" s="1227">
        <f t="shared" si="10"/>
        <v>1150</v>
      </c>
      <c r="H138" s="1227">
        <v>360</v>
      </c>
      <c r="I138" s="1227">
        <f t="shared" si="11"/>
        <v>720</v>
      </c>
      <c r="J138" s="1227">
        <v>324.5</v>
      </c>
      <c r="K138" s="1227">
        <f t="shared" si="12"/>
        <v>649</v>
      </c>
      <c r="L138" s="1227">
        <v>325</v>
      </c>
      <c r="M138" s="1227">
        <f t="shared" si="13"/>
        <v>650</v>
      </c>
      <c r="N138" s="1227">
        <v>472.5</v>
      </c>
      <c r="O138" s="1227">
        <f t="shared" si="14"/>
        <v>945</v>
      </c>
    </row>
    <row r="139" spans="1:15" ht="15" customHeight="1" thickBot="1" x14ac:dyDescent="0.4">
      <c r="A139" s="1228">
        <v>129</v>
      </c>
      <c r="B139" s="1229">
        <v>646</v>
      </c>
      <c r="C139" s="1230" t="s">
        <v>2333</v>
      </c>
      <c r="D139" s="1229">
        <v>875</v>
      </c>
      <c r="E139" s="1229" t="s">
        <v>3</v>
      </c>
      <c r="F139" s="1227">
        <v>4.55</v>
      </c>
      <c r="G139" s="1227">
        <f t="shared" si="10"/>
        <v>3981.25</v>
      </c>
      <c r="H139" s="1227">
        <v>4</v>
      </c>
      <c r="I139" s="1227">
        <f t="shared" si="11"/>
        <v>3500</v>
      </c>
      <c r="J139" s="1227">
        <v>3</v>
      </c>
      <c r="K139" s="1227">
        <f t="shared" si="12"/>
        <v>2625</v>
      </c>
      <c r="L139" s="1227">
        <v>3.65</v>
      </c>
      <c r="M139" s="1227">
        <f t="shared" si="13"/>
        <v>3193.75</v>
      </c>
      <c r="N139" s="1227">
        <v>4.7300000000000004</v>
      </c>
      <c r="O139" s="1227">
        <f t="shared" si="14"/>
        <v>4138.75</v>
      </c>
    </row>
    <row r="140" spans="1:15" ht="15" customHeight="1" thickBot="1" x14ac:dyDescent="0.4">
      <c r="A140" s="1228">
        <v>130</v>
      </c>
      <c r="B140" s="1229" t="s">
        <v>472</v>
      </c>
      <c r="C140" s="1230" t="s">
        <v>1057</v>
      </c>
      <c r="D140" s="1229">
        <v>267</v>
      </c>
      <c r="E140" s="1229" t="s">
        <v>8</v>
      </c>
      <c r="F140" s="1227">
        <v>4.97</v>
      </c>
      <c r="G140" s="1227">
        <f t="shared" ref="G140:G196" si="15">F140*D140</f>
        <v>1326.99</v>
      </c>
      <c r="H140" s="1227">
        <v>5</v>
      </c>
      <c r="I140" s="1227">
        <f t="shared" si="11"/>
        <v>1335</v>
      </c>
      <c r="J140" s="1227">
        <v>2.5</v>
      </c>
      <c r="K140" s="1227">
        <f t="shared" si="12"/>
        <v>667.5</v>
      </c>
      <c r="L140" s="1227">
        <v>3</v>
      </c>
      <c r="M140" s="1227">
        <f t="shared" si="13"/>
        <v>801</v>
      </c>
      <c r="N140" s="1227">
        <v>5</v>
      </c>
      <c r="O140" s="1227">
        <f t="shared" si="14"/>
        <v>1335</v>
      </c>
    </row>
    <row r="141" spans="1:15" ht="15" customHeight="1" thickBot="1" x14ac:dyDescent="0.4">
      <c r="A141" s="1228">
        <v>131</v>
      </c>
      <c r="B141" s="1229" t="s">
        <v>472</v>
      </c>
      <c r="C141" s="1230" t="s">
        <v>2874</v>
      </c>
      <c r="D141" s="1229">
        <v>92</v>
      </c>
      <c r="E141" s="1229" t="s">
        <v>4</v>
      </c>
      <c r="F141" s="1227">
        <v>56.93</v>
      </c>
      <c r="G141" s="1227">
        <f t="shared" si="15"/>
        <v>5237.5600000000004</v>
      </c>
      <c r="H141" s="1227">
        <v>45</v>
      </c>
      <c r="I141" s="1227">
        <f t="shared" si="11"/>
        <v>4140</v>
      </c>
      <c r="J141" s="1227">
        <v>88.5</v>
      </c>
      <c r="K141" s="1227">
        <f t="shared" si="12"/>
        <v>8142</v>
      </c>
      <c r="L141" s="1227">
        <v>65</v>
      </c>
      <c r="M141" s="1227">
        <f t="shared" si="13"/>
        <v>5980</v>
      </c>
      <c r="N141" s="1227">
        <v>54.5</v>
      </c>
      <c r="O141" s="1227">
        <f t="shared" si="14"/>
        <v>5014</v>
      </c>
    </row>
    <row r="142" spans="1:15" ht="15" customHeight="1" thickBot="1" x14ac:dyDescent="0.4">
      <c r="A142" s="1228">
        <v>132</v>
      </c>
      <c r="B142" s="1229" t="s">
        <v>472</v>
      </c>
      <c r="C142" s="1230" t="s">
        <v>2875</v>
      </c>
      <c r="D142" s="1229">
        <v>139</v>
      </c>
      <c r="E142" s="1229" t="s">
        <v>3</v>
      </c>
      <c r="F142" s="1227">
        <v>28.54</v>
      </c>
      <c r="G142" s="1227">
        <f t="shared" si="15"/>
        <v>3967.06</v>
      </c>
      <c r="H142" s="1227">
        <v>10</v>
      </c>
      <c r="I142" s="1227">
        <f t="shared" si="11"/>
        <v>1390</v>
      </c>
      <c r="J142" s="1227">
        <v>28</v>
      </c>
      <c r="K142" s="1227">
        <f t="shared" si="12"/>
        <v>3892</v>
      </c>
      <c r="L142" s="1227">
        <v>27</v>
      </c>
      <c r="M142" s="1227">
        <f t="shared" si="13"/>
        <v>3753</v>
      </c>
      <c r="N142" s="1227">
        <v>50</v>
      </c>
      <c r="O142" s="1227">
        <f t="shared" si="14"/>
        <v>6950</v>
      </c>
    </row>
    <row r="143" spans="1:15" ht="15" customHeight="1" thickBot="1" x14ac:dyDescent="0.4">
      <c r="A143" s="1228">
        <v>133</v>
      </c>
      <c r="B143" s="1229" t="s">
        <v>472</v>
      </c>
      <c r="C143" s="1230" t="s">
        <v>2876</v>
      </c>
      <c r="D143" s="1229">
        <v>3</v>
      </c>
      <c r="E143" s="1229" t="s">
        <v>10</v>
      </c>
      <c r="F143" s="1227">
        <v>1103.6199999999999</v>
      </c>
      <c r="G143" s="1227">
        <f t="shared" si="15"/>
        <v>3310.8599999999997</v>
      </c>
      <c r="H143" s="1227">
        <v>120</v>
      </c>
      <c r="I143" s="1227">
        <f t="shared" si="11"/>
        <v>360</v>
      </c>
      <c r="J143" s="1227">
        <v>598</v>
      </c>
      <c r="K143" s="1227">
        <f t="shared" si="12"/>
        <v>1794</v>
      </c>
      <c r="L143" s="1227">
        <v>760</v>
      </c>
      <c r="M143" s="1227">
        <f t="shared" si="13"/>
        <v>2280</v>
      </c>
      <c r="N143" s="1227">
        <v>300</v>
      </c>
      <c r="O143" s="1227">
        <f t="shared" si="14"/>
        <v>900</v>
      </c>
    </row>
    <row r="144" spans="1:15" ht="15" customHeight="1" thickBot="1" x14ac:dyDescent="0.4">
      <c r="A144" s="1228">
        <v>134</v>
      </c>
      <c r="B144" s="1229" t="s">
        <v>472</v>
      </c>
      <c r="C144" s="1230" t="s">
        <v>2877</v>
      </c>
      <c r="D144" s="1229">
        <v>36</v>
      </c>
      <c r="E144" s="1229" t="s">
        <v>10</v>
      </c>
      <c r="F144" s="1227">
        <v>112.13</v>
      </c>
      <c r="G144" s="1227">
        <f t="shared" si="15"/>
        <v>4036.68</v>
      </c>
      <c r="H144" s="1227">
        <v>121</v>
      </c>
      <c r="I144" s="1227">
        <f t="shared" si="11"/>
        <v>4356</v>
      </c>
      <c r="J144" s="1227">
        <v>113.5</v>
      </c>
      <c r="K144" s="1227">
        <f t="shared" si="12"/>
        <v>4086</v>
      </c>
      <c r="L144" s="1227">
        <v>110</v>
      </c>
      <c r="M144" s="1227">
        <f t="shared" si="13"/>
        <v>3960</v>
      </c>
      <c r="N144" s="1227">
        <v>69</v>
      </c>
      <c r="O144" s="1227">
        <f t="shared" si="14"/>
        <v>2484</v>
      </c>
    </row>
    <row r="145" spans="1:15" ht="15" customHeight="1" thickBot="1" x14ac:dyDescent="0.4">
      <c r="A145" s="1228">
        <v>135</v>
      </c>
      <c r="B145" s="1229" t="s">
        <v>472</v>
      </c>
      <c r="C145" s="1230" t="s">
        <v>2878</v>
      </c>
      <c r="D145" s="1229">
        <v>112</v>
      </c>
      <c r="E145" s="1229" t="s">
        <v>10</v>
      </c>
      <c r="F145" s="1227">
        <v>158.54</v>
      </c>
      <c r="G145" s="1227">
        <f t="shared" si="15"/>
        <v>17756.48</v>
      </c>
      <c r="H145" s="1227">
        <v>137.5</v>
      </c>
      <c r="I145" s="1227">
        <f t="shared" si="11"/>
        <v>15400</v>
      </c>
      <c r="J145" s="1227">
        <v>129</v>
      </c>
      <c r="K145" s="1227">
        <f t="shared" si="12"/>
        <v>14448</v>
      </c>
      <c r="L145" s="1227">
        <v>185</v>
      </c>
      <c r="M145" s="1227">
        <f t="shared" si="13"/>
        <v>20720</v>
      </c>
      <c r="N145" s="1227">
        <v>69</v>
      </c>
      <c r="O145" s="1227">
        <f t="shared" si="14"/>
        <v>7728</v>
      </c>
    </row>
    <row r="146" spans="1:15" ht="15" customHeight="1" thickBot="1" x14ac:dyDescent="0.4">
      <c r="A146" s="1224"/>
      <c r="B146" s="1225"/>
      <c r="C146" s="1230"/>
      <c r="D146" s="1225"/>
      <c r="E146" s="1225"/>
      <c r="F146" s="1227"/>
      <c r="G146" s="1227">
        <f t="shared" si="15"/>
        <v>0</v>
      </c>
      <c r="H146" s="1227"/>
      <c r="I146" s="1227">
        <f t="shared" si="11"/>
        <v>0</v>
      </c>
      <c r="J146" s="1227"/>
      <c r="K146" s="1227">
        <f t="shared" si="12"/>
        <v>0</v>
      </c>
      <c r="L146" s="1227"/>
      <c r="M146" s="1227">
        <f t="shared" si="13"/>
        <v>0</v>
      </c>
      <c r="N146" s="1227"/>
      <c r="O146" s="1227">
        <f t="shared" si="14"/>
        <v>0</v>
      </c>
    </row>
    <row r="147" spans="1:15" ht="15" customHeight="1" thickBot="1" x14ac:dyDescent="0.4">
      <c r="A147" s="1224"/>
      <c r="B147" s="1225"/>
      <c r="C147" s="1226" t="s">
        <v>238</v>
      </c>
      <c r="D147" s="1225"/>
      <c r="E147" s="1225"/>
      <c r="F147" s="1227"/>
      <c r="G147" s="1227">
        <f t="shared" si="15"/>
        <v>0</v>
      </c>
      <c r="H147" s="1227"/>
      <c r="I147" s="1227">
        <f t="shared" si="11"/>
        <v>0</v>
      </c>
      <c r="J147" s="1227"/>
      <c r="K147" s="1227">
        <f t="shared" si="12"/>
        <v>0</v>
      </c>
      <c r="L147" s="1227"/>
      <c r="M147" s="1227">
        <f t="shared" si="13"/>
        <v>0</v>
      </c>
      <c r="N147" s="1227"/>
      <c r="O147" s="1227">
        <f t="shared" si="14"/>
        <v>0</v>
      </c>
    </row>
    <row r="148" spans="1:15" ht="15" customHeight="1" thickBot="1" x14ac:dyDescent="0.4">
      <c r="A148" s="1228">
        <v>136</v>
      </c>
      <c r="B148" s="1229">
        <v>659</v>
      </c>
      <c r="C148" s="1230" t="s">
        <v>245</v>
      </c>
      <c r="D148" s="1231">
        <v>28469</v>
      </c>
      <c r="E148" s="1229" t="s">
        <v>8</v>
      </c>
      <c r="F148" s="1227">
        <v>1.75</v>
      </c>
      <c r="G148" s="1227">
        <f t="shared" si="15"/>
        <v>49820.75</v>
      </c>
      <c r="H148" s="1227">
        <v>1</v>
      </c>
      <c r="I148" s="1227">
        <f t="shared" si="11"/>
        <v>28469</v>
      </c>
      <c r="J148" s="1227">
        <v>1</v>
      </c>
      <c r="K148" s="1227">
        <f t="shared" si="12"/>
        <v>28469</v>
      </c>
      <c r="L148" s="1227">
        <v>0.99</v>
      </c>
      <c r="M148" s="1227">
        <f t="shared" si="13"/>
        <v>28184.31</v>
      </c>
      <c r="N148" s="1227">
        <v>2</v>
      </c>
      <c r="O148" s="1227">
        <f t="shared" si="14"/>
        <v>56938</v>
      </c>
    </row>
    <row r="149" spans="1:15" ht="15" customHeight="1" thickBot="1" x14ac:dyDescent="0.4">
      <c r="A149" s="1228">
        <v>137</v>
      </c>
      <c r="B149" s="1229">
        <v>659</v>
      </c>
      <c r="C149" s="1230" t="s">
        <v>2335</v>
      </c>
      <c r="D149" s="1229">
        <v>894</v>
      </c>
      <c r="E149" s="1229" t="s">
        <v>8</v>
      </c>
      <c r="F149" s="1227">
        <v>2.1</v>
      </c>
      <c r="G149" s="1227">
        <f t="shared" si="15"/>
        <v>1877.4</v>
      </c>
      <c r="H149" s="1227">
        <v>1</v>
      </c>
      <c r="I149" s="1227">
        <f t="shared" si="11"/>
        <v>894</v>
      </c>
      <c r="J149" s="1227">
        <v>1</v>
      </c>
      <c r="K149" s="1227">
        <f t="shared" si="12"/>
        <v>894</v>
      </c>
      <c r="L149" s="1227">
        <v>0.89</v>
      </c>
      <c r="M149" s="1227">
        <f t="shared" si="13"/>
        <v>795.66</v>
      </c>
      <c r="N149" s="1227">
        <v>4</v>
      </c>
      <c r="O149" s="1227">
        <f t="shared" si="14"/>
        <v>3576</v>
      </c>
    </row>
    <row r="150" spans="1:15" ht="15" customHeight="1" thickBot="1" x14ac:dyDescent="0.4">
      <c r="A150" s="1228">
        <v>138</v>
      </c>
      <c r="B150" s="1229">
        <v>659</v>
      </c>
      <c r="C150" s="1230" t="s">
        <v>246</v>
      </c>
      <c r="D150" s="1229">
        <v>3</v>
      </c>
      <c r="E150" s="1229" t="s">
        <v>247</v>
      </c>
      <c r="F150" s="1227">
        <v>1440</v>
      </c>
      <c r="G150" s="1227">
        <f t="shared" si="15"/>
        <v>4320</v>
      </c>
      <c r="H150" s="1227">
        <v>750</v>
      </c>
      <c r="I150" s="1227">
        <f t="shared" si="11"/>
        <v>2250</v>
      </c>
      <c r="J150" s="1227">
        <v>772.5</v>
      </c>
      <c r="K150" s="1227">
        <f t="shared" si="12"/>
        <v>2317.5</v>
      </c>
      <c r="L150" s="1227">
        <v>750</v>
      </c>
      <c r="M150" s="1227">
        <f t="shared" si="13"/>
        <v>2250</v>
      </c>
      <c r="N150" s="1227">
        <v>1500</v>
      </c>
      <c r="O150" s="1227">
        <f t="shared" si="14"/>
        <v>4500</v>
      </c>
    </row>
    <row r="151" spans="1:15" ht="15" customHeight="1" thickBot="1" x14ac:dyDescent="0.4">
      <c r="A151" s="1228">
        <v>139</v>
      </c>
      <c r="B151" s="1229">
        <v>659</v>
      </c>
      <c r="C151" s="1230" t="s">
        <v>248</v>
      </c>
      <c r="D151" s="1229">
        <v>100</v>
      </c>
      <c r="E151" s="1229" t="s">
        <v>2879</v>
      </c>
      <c r="F151" s="1227">
        <v>46</v>
      </c>
      <c r="G151" s="1227">
        <f t="shared" si="15"/>
        <v>4600</v>
      </c>
      <c r="H151" s="1227">
        <v>77</v>
      </c>
      <c r="I151" s="1227">
        <f t="shared" si="11"/>
        <v>7700</v>
      </c>
      <c r="J151" s="1227">
        <v>72</v>
      </c>
      <c r="K151" s="1227">
        <f t="shared" si="12"/>
        <v>7200</v>
      </c>
      <c r="L151" s="1227">
        <v>7.0000000000000007E-2</v>
      </c>
      <c r="M151" s="1240">
        <f t="shared" si="13"/>
        <v>7.0000000000000009</v>
      </c>
      <c r="N151" s="1227">
        <v>40</v>
      </c>
      <c r="O151" s="1227">
        <f t="shared" si="14"/>
        <v>4000</v>
      </c>
    </row>
    <row r="152" spans="1:15" ht="15" customHeight="1" thickBot="1" x14ac:dyDescent="0.4">
      <c r="A152" s="1228">
        <v>140</v>
      </c>
      <c r="B152" s="1229">
        <v>661</v>
      </c>
      <c r="C152" s="1230" t="s">
        <v>2880</v>
      </c>
      <c r="D152" s="1229">
        <v>15</v>
      </c>
      <c r="E152" s="1229" t="s">
        <v>10</v>
      </c>
      <c r="F152" s="1227">
        <v>384</v>
      </c>
      <c r="G152" s="1227">
        <f t="shared" si="15"/>
        <v>5760</v>
      </c>
      <c r="H152" s="1227">
        <v>430</v>
      </c>
      <c r="I152" s="1227">
        <f t="shared" si="11"/>
        <v>6450</v>
      </c>
      <c r="J152" s="1227">
        <v>402.5</v>
      </c>
      <c r="K152" s="1227">
        <f t="shared" si="12"/>
        <v>6037.5</v>
      </c>
      <c r="L152" s="1227">
        <v>390.98</v>
      </c>
      <c r="M152" s="1227">
        <f t="shared" si="13"/>
        <v>5864.7000000000007</v>
      </c>
      <c r="N152" s="1227">
        <v>444</v>
      </c>
      <c r="O152" s="1227">
        <f t="shared" si="14"/>
        <v>6660</v>
      </c>
    </row>
    <row r="153" spans="1:15" ht="15" customHeight="1" thickBot="1" x14ac:dyDescent="0.4">
      <c r="A153" s="1228">
        <v>141</v>
      </c>
      <c r="B153" s="1229">
        <v>661</v>
      </c>
      <c r="C153" s="1230" t="s">
        <v>2881</v>
      </c>
      <c r="D153" s="1229">
        <v>8</v>
      </c>
      <c r="E153" s="1229" t="s">
        <v>10</v>
      </c>
      <c r="F153" s="1227">
        <v>206</v>
      </c>
      <c r="G153" s="1227">
        <f t="shared" si="15"/>
        <v>1648</v>
      </c>
      <c r="H153" s="1227">
        <v>386</v>
      </c>
      <c r="I153" s="1227">
        <f t="shared" si="11"/>
        <v>3088</v>
      </c>
      <c r="J153" s="1227">
        <v>361</v>
      </c>
      <c r="K153" s="1227">
        <f t="shared" si="12"/>
        <v>2888</v>
      </c>
      <c r="L153" s="1227">
        <v>350.45</v>
      </c>
      <c r="M153" s="1227">
        <f t="shared" si="13"/>
        <v>2803.6</v>
      </c>
      <c r="N153" s="1227">
        <v>436.5</v>
      </c>
      <c r="O153" s="1227">
        <f t="shared" si="14"/>
        <v>3492</v>
      </c>
    </row>
    <row r="154" spans="1:15" ht="15" customHeight="1" thickBot="1" x14ac:dyDescent="0.4">
      <c r="A154" s="1228">
        <v>142</v>
      </c>
      <c r="B154" s="1229">
        <v>661</v>
      </c>
      <c r="C154" s="1230" t="s">
        <v>2882</v>
      </c>
      <c r="D154" s="1229">
        <v>2</v>
      </c>
      <c r="E154" s="1229" t="s">
        <v>10</v>
      </c>
      <c r="F154" s="1227">
        <v>283</v>
      </c>
      <c r="G154" s="1227">
        <f t="shared" si="15"/>
        <v>566</v>
      </c>
      <c r="H154" s="1227">
        <v>403</v>
      </c>
      <c r="I154" s="1227">
        <f t="shared" si="11"/>
        <v>806</v>
      </c>
      <c r="J154" s="1227">
        <v>376.5</v>
      </c>
      <c r="K154" s="1227">
        <f t="shared" si="12"/>
        <v>753</v>
      </c>
      <c r="L154" s="1227">
        <v>65.650000000000006</v>
      </c>
      <c r="M154" s="1227">
        <f t="shared" si="13"/>
        <v>131.30000000000001</v>
      </c>
      <c r="N154" s="1227">
        <v>415</v>
      </c>
      <c r="O154" s="1227">
        <f t="shared" si="14"/>
        <v>830</v>
      </c>
    </row>
    <row r="155" spans="1:15" ht="15" customHeight="1" thickBot="1" x14ac:dyDescent="0.4">
      <c r="A155" s="1228">
        <v>143</v>
      </c>
      <c r="B155" s="1229">
        <v>661</v>
      </c>
      <c r="C155" s="1230" t="s">
        <v>2883</v>
      </c>
      <c r="D155" s="1229">
        <v>36</v>
      </c>
      <c r="E155" s="1229" t="s">
        <v>10</v>
      </c>
      <c r="F155" s="1227">
        <v>455</v>
      </c>
      <c r="G155" s="1227">
        <f t="shared" si="15"/>
        <v>16380</v>
      </c>
      <c r="H155" s="1227">
        <v>447</v>
      </c>
      <c r="I155" s="1227">
        <f t="shared" si="11"/>
        <v>16092</v>
      </c>
      <c r="J155" s="1227">
        <v>418</v>
      </c>
      <c r="K155" s="1227">
        <f t="shared" si="12"/>
        <v>15048</v>
      </c>
      <c r="L155" s="1227">
        <v>405.58</v>
      </c>
      <c r="M155" s="1227">
        <f t="shared" si="13"/>
        <v>14600.88</v>
      </c>
      <c r="N155" s="1227">
        <v>510</v>
      </c>
      <c r="O155" s="1227">
        <f t="shared" si="14"/>
        <v>18360</v>
      </c>
    </row>
    <row r="156" spans="1:15" ht="15" customHeight="1" thickBot="1" x14ac:dyDescent="0.4">
      <c r="A156" s="1228">
        <v>144</v>
      </c>
      <c r="B156" s="1229">
        <v>661</v>
      </c>
      <c r="C156" s="1230" t="s">
        <v>2884</v>
      </c>
      <c r="D156" s="1229">
        <v>40</v>
      </c>
      <c r="E156" s="1229" t="s">
        <v>10</v>
      </c>
      <c r="F156" s="1227">
        <v>423</v>
      </c>
      <c r="G156" s="1227">
        <f t="shared" si="15"/>
        <v>16920</v>
      </c>
      <c r="H156" s="1227">
        <v>420</v>
      </c>
      <c r="I156" s="1227">
        <f t="shared" si="11"/>
        <v>16800</v>
      </c>
      <c r="J156" s="1227">
        <v>393</v>
      </c>
      <c r="K156" s="1227">
        <f t="shared" si="12"/>
        <v>15720</v>
      </c>
      <c r="L156" s="1227">
        <v>381.44</v>
      </c>
      <c r="M156" s="1227">
        <f t="shared" si="13"/>
        <v>15257.6</v>
      </c>
      <c r="N156" s="1227">
        <v>450</v>
      </c>
      <c r="O156" s="1227">
        <f t="shared" si="14"/>
        <v>18000</v>
      </c>
    </row>
    <row r="157" spans="1:15" ht="15" customHeight="1" thickBot="1" x14ac:dyDescent="0.4">
      <c r="A157" s="1228">
        <v>145</v>
      </c>
      <c r="B157" s="1229">
        <v>661</v>
      </c>
      <c r="C157" s="1230" t="s">
        <v>2885</v>
      </c>
      <c r="D157" s="1229">
        <v>35</v>
      </c>
      <c r="E157" s="1229" t="s">
        <v>10</v>
      </c>
      <c r="F157" s="1227">
        <v>468</v>
      </c>
      <c r="G157" s="1227">
        <f t="shared" si="15"/>
        <v>16380</v>
      </c>
      <c r="H157" s="1227">
        <v>422</v>
      </c>
      <c r="I157" s="1227">
        <f t="shared" si="11"/>
        <v>14770</v>
      </c>
      <c r="J157" s="1227">
        <v>394.5</v>
      </c>
      <c r="K157" s="1227">
        <f t="shared" si="12"/>
        <v>13807.5</v>
      </c>
      <c r="L157" s="1227">
        <v>382.8</v>
      </c>
      <c r="M157" s="1227">
        <f t="shared" si="13"/>
        <v>13398</v>
      </c>
      <c r="N157" s="1227">
        <v>450</v>
      </c>
      <c r="O157" s="1227">
        <f t="shared" si="14"/>
        <v>15750</v>
      </c>
    </row>
    <row r="158" spans="1:15" ht="15" customHeight="1" thickBot="1" x14ac:dyDescent="0.4">
      <c r="A158" s="1228">
        <v>146</v>
      </c>
      <c r="B158" s="1229">
        <v>661</v>
      </c>
      <c r="C158" s="1230" t="s">
        <v>2886</v>
      </c>
      <c r="D158" s="1229">
        <v>163</v>
      </c>
      <c r="E158" s="1229" t="s">
        <v>10</v>
      </c>
      <c r="F158" s="1227">
        <v>42</v>
      </c>
      <c r="G158" s="1227">
        <f t="shared" si="15"/>
        <v>6846</v>
      </c>
      <c r="H158" s="1227">
        <v>52</v>
      </c>
      <c r="I158" s="1227">
        <f t="shared" si="11"/>
        <v>8476</v>
      </c>
      <c r="J158" s="1227">
        <v>48.5</v>
      </c>
      <c r="K158" s="1227">
        <f t="shared" si="12"/>
        <v>7905.5</v>
      </c>
      <c r="L158" s="1227">
        <v>47.17</v>
      </c>
      <c r="M158" s="1227">
        <f t="shared" si="13"/>
        <v>7688.71</v>
      </c>
      <c r="N158" s="1227">
        <v>50</v>
      </c>
      <c r="O158" s="1227">
        <f t="shared" si="14"/>
        <v>8150</v>
      </c>
    </row>
    <row r="159" spans="1:15" ht="15" customHeight="1" thickBot="1" x14ac:dyDescent="0.4">
      <c r="A159" s="1228">
        <v>147</v>
      </c>
      <c r="B159" s="1229">
        <v>661</v>
      </c>
      <c r="C159" s="1230" t="s">
        <v>2887</v>
      </c>
      <c r="D159" s="1229">
        <v>68</v>
      </c>
      <c r="E159" s="1229" t="s">
        <v>10</v>
      </c>
      <c r="F159" s="1227">
        <v>39</v>
      </c>
      <c r="G159" s="1227">
        <f t="shared" si="15"/>
        <v>2652</v>
      </c>
      <c r="H159" s="1227">
        <v>71</v>
      </c>
      <c r="I159" s="1227">
        <f t="shared" si="11"/>
        <v>4828</v>
      </c>
      <c r="J159" s="1227">
        <v>65.5</v>
      </c>
      <c r="K159" s="1227">
        <f t="shared" si="12"/>
        <v>4454</v>
      </c>
      <c r="L159" s="1227">
        <v>63.8</v>
      </c>
      <c r="M159" s="1227">
        <f t="shared" si="13"/>
        <v>4338.3999999999996</v>
      </c>
      <c r="N159" s="1227">
        <v>50</v>
      </c>
      <c r="O159" s="1227">
        <f t="shared" si="14"/>
        <v>3400</v>
      </c>
    </row>
    <row r="160" spans="1:15" ht="15" customHeight="1" thickBot="1" x14ac:dyDescent="0.4">
      <c r="A160" s="1228">
        <v>148</v>
      </c>
      <c r="B160" s="1229">
        <v>661</v>
      </c>
      <c r="C160" s="1230" t="s">
        <v>2888</v>
      </c>
      <c r="D160" s="1229">
        <v>175</v>
      </c>
      <c r="E160" s="1229" t="s">
        <v>10</v>
      </c>
      <c r="F160" s="1227">
        <v>23</v>
      </c>
      <c r="G160" s="1227">
        <f t="shared" si="15"/>
        <v>4025</v>
      </c>
      <c r="H160" s="1227">
        <v>22</v>
      </c>
      <c r="I160" s="1227">
        <f t="shared" si="11"/>
        <v>3850</v>
      </c>
      <c r="J160" s="1227">
        <v>19.5</v>
      </c>
      <c r="K160" s="1227">
        <f t="shared" si="12"/>
        <v>3412.5</v>
      </c>
      <c r="L160" s="1227">
        <v>19.16</v>
      </c>
      <c r="M160" s="1227">
        <f t="shared" si="13"/>
        <v>3353</v>
      </c>
      <c r="N160" s="1227">
        <v>25</v>
      </c>
      <c r="O160" s="1227">
        <f t="shared" si="14"/>
        <v>4375</v>
      </c>
    </row>
    <row r="161" spans="1:15" ht="15" customHeight="1" thickBot="1" x14ac:dyDescent="0.4">
      <c r="A161" s="1228">
        <v>149</v>
      </c>
      <c r="B161" s="1229">
        <v>661</v>
      </c>
      <c r="C161" s="1230" t="s">
        <v>2889</v>
      </c>
      <c r="D161" s="1229">
        <v>48</v>
      </c>
      <c r="E161" s="1229" t="s">
        <v>10</v>
      </c>
      <c r="F161" s="1227">
        <v>52</v>
      </c>
      <c r="G161" s="1227">
        <f t="shared" si="15"/>
        <v>2496</v>
      </c>
      <c r="H161" s="1227">
        <v>75</v>
      </c>
      <c r="I161" s="1227">
        <f t="shared" si="11"/>
        <v>3600</v>
      </c>
      <c r="J161" s="1227">
        <v>69.5</v>
      </c>
      <c r="K161" s="1227">
        <f t="shared" si="12"/>
        <v>3336</v>
      </c>
      <c r="L161" s="1227">
        <v>67.45</v>
      </c>
      <c r="M161" s="1227">
        <f t="shared" si="13"/>
        <v>3237.6000000000004</v>
      </c>
      <c r="N161" s="1227">
        <v>55</v>
      </c>
      <c r="O161" s="1227">
        <f t="shared" si="14"/>
        <v>2640</v>
      </c>
    </row>
    <row r="162" spans="1:15" ht="15" customHeight="1" thickBot="1" x14ac:dyDescent="0.4">
      <c r="A162" s="1228">
        <v>150</v>
      </c>
      <c r="B162" s="1229">
        <v>661</v>
      </c>
      <c r="C162" s="1230" t="s">
        <v>2890</v>
      </c>
      <c r="D162" s="1229">
        <v>36</v>
      </c>
      <c r="E162" s="1229" t="s">
        <v>10</v>
      </c>
      <c r="F162" s="1227">
        <v>52</v>
      </c>
      <c r="G162" s="1227">
        <f t="shared" si="15"/>
        <v>1872</v>
      </c>
      <c r="H162" s="1227">
        <v>71</v>
      </c>
      <c r="I162" s="1227">
        <f t="shared" si="11"/>
        <v>2556</v>
      </c>
      <c r="J162" s="1227">
        <v>66.5</v>
      </c>
      <c r="K162" s="1227">
        <f t="shared" si="12"/>
        <v>2394</v>
      </c>
      <c r="L162" s="1227">
        <v>64.56</v>
      </c>
      <c r="M162" s="1227">
        <f t="shared" si="13"/>
        <v>2324.16</v>
      </c>
      <c r="N162" s="1227">
        <v>55</v>
      </c>
      <c r="O162" s="1227">
        <f t="shared" si="14"/>
        <v>1980</v>
      </c>
    </row>
    <row r="163" spans="1:15" ht="15" customHeight="1" thickBot="1" x14ac:dyDescent="0.4">
      <c r="A163" s="1228">
        <v>151</v>
      </c>
      <c r="B163" s="1229" t="s">
        <v>472</v>
      </c>
      <c r="C163" s="1230" t="s">
        <v>2891</v>
      </c>
      <c r="D163" s="1229">
        <v>1</v>
      </c>
      <c r="E163" s="1229" t="s">
        <v>100</v>
      </c>
      <c r="F163" s="1227">
        <v>71000</v>
      </c>
      <c r="G163" s="1227">
        <f t="shared" si="15"/>
        <v>71000</v>
      </c>
      <c r="H163" s="1227">
        <v>25350</v>
      </c>
      <c r="I163" s="1227">
        <f t="shared" si="11"/>
        <v>25350</v>
      </c>
      <c r="J163" s="1227">
        <v>23738.5</v>
      </c>
      <c r="K163" s="1227">
        <f t="shared" si="12"/>
        <v>23738.5</v>
      </c>
      <c r="L163" s="1227">
        <v>23047</v>
      </c>
      <c r="M163" s="1227">
        <f t="shared" si="13"/>
        <v>23047</v>
      </c>
      <c r="N163" s="1227">
        <v>80000</v>
      </c>
      <c r="O163" s="1227">
        <f t="shared" si="14"/>
        <v>80000</v>
      </c>
    </row>
    <row r="164" spans="1:15" ht="15" customHeight="1" thickBot="1" x14ac:dyDescent="0.4">
      <c r="A164" s="1224"/>
      <c r="B164" s="1225"/>
      <c r="C164" s="1230"/>
      <c r="D164" s="1225"/>
      <c r="E164" s="1225"/>
      <c r="F164" s="1227"/>
      <c r="G164" s="1227">
        <f t="shared" si="15"/>
        <v>0</v>
      </c>
      <c r="H164" s="1227"/>
      <c r="I164" s="1227">
        <f t="shared" si="11"/>
        <v>0</v>
      </c>
      <c r="J164" s="1227"/>
      <c r="K164" s="1227">
        <f t="shared" si="12"/>
        <v>0</v>
      </c>
      <c r="L164" s="1227"/>
      <c r="M164" s="1227">
        <f t="shared" si="13"/>
        <v>0</v>
      </c>
      <c r="N164" s="1227"/>
      <c r="O164" s="1227">
        <f t="shared" si="14"/>
        <v>0</v>
      </c>
    </row>
    <row r="165" spans="1:15" ht="15" customHeight="1" thickBot="1" x14ac:dyDescent="0.4">
      <c r="A165" s="1224"/>
      <c r="B165" s="1225"/>
      <c r="C165" s="1226" t="s">
        <v>251</v>
      </c>
      <c r="D165" s="1225"/>
      <c r="E165" s="1225"/>
      <c r="F165" s="1227"/>
      <c r="G165" s="1227">
        <f t="shared" si="15"/>
        <v>0</v>
      </c>
      <c r="H165" s="1227"/>
      <c r="I165" s="1227">
        <f t="shared" si="11"/>
        <v>0</v>
      </c>
      <c r="J165" s="1227"/>
      <c r="K165" s="1227">
        <f t="shared" si="12"/>
        <v>0</v>
      </c>
      <c r="L165" s="1227"/>
      <c r="M165" s="1227">
        <f t="shared" si="13"/>
        <v>0</v>
      </c>
      <c r="N165" s="1227"/>
      <c r="O165" s="1227">
        <f t="shared" si="14"/>
        <v>0</v>
      </c>
    </row>
    <row r="166" spans="1:15" ht="15" customHeight="1" thickBot="1" x14ac:dyDescent="0.4">
      <c r="A166" s="1228">
        <v>152</v>
      </c>
      <c r="B166" s="1229" t="s">
        <v>2892</v>
      </c>
      <c r="C166" s="1230" t="s">
        <v>2893</v>
      </c>
      <c r="D166" s="1229">
        <v>1</v>
      </c>
      <c r="E166" s="1229" t="s">
        <v>2857</v>
      </c>
      <c r="F166" s="1227">
        <v>27731.1</v>
      </c>
      <c r="G166" s="1227">
        <f t="shared" si="15"/>
        <v>27731.1</v>
      </c>
      <c r="H166" s="1227">
        <v>26525</v>
      </c>
      <c r="I166" s="1227">
        <f t="shared" si="11"/>
        <v>26525</v>
      </c>
      <c r="J166" s="1227">
        <v>24837.5</v>
      </c>
      <c r="K166" s="1227">
        <f t="shared" si="12"/>
        <v>24837.5</v>
      </c>
      <c r="L166" s="1227">
        <v>24114</v>
      </c>
      <c r="M166" s="1227">
        <f t="shared" si="13"/>
        <v>24114</v>
      </c>
      <c r="N166" s="1227">
        <v>20000</v>
      </c>
      <c r="O166" s="1227">
        <f t="shared" si="14"/>
        <v>20000</v>
      </c>
    </row>
    <row r="167" spans="1:15" ht="15" customHeight="1" thickBot="1" x14ac:dyDescent="0.4">
      <c r="A167" s="1228">
        <v>153</v>
      </c>
      <c r="B167" s="1229" t="s">
        <v>472</v>
      </c>
      <c r="C167" s="1243" t="s">
        <v>2894</v>
      </c>
      <c r="D167" s="1229">
        <v>0</v>
      </c>
      <c r="E167" s="1229" t="s">
        <v>990</v>
      </c>
      <c r="F167" s="1227"/>
      <c r="G167" s="1227"/>
      <c r="H167" s="1227"/>
      <c r="I167" s="1227">
        <f t="shared" si="11"/>
        <v>0</v>
      </c>
      <c r="J167" s="1227">
        <v>0</v>
      </c>
      <c r="K167" s="1227">
        <f t="shared" si="12"/>
        <v>0</v>
      </c>
      <c r="L167" s="1227"/>
      <c r="M167" s="1227"/>
      <c r="N167" s="1227"/>
      <c r="O167" s="1227"/>
    </row>
    <row r="168" spans="1:15" ht="15" customHeight="1" thickBot="1" x14ac:dyDescent="0.4">
      <c r="A168" s="1228">
        <v>154</v>
      </c>
      <c r="B168" s="1229" t="s">
        <v>472</v>
      </c>
      <c r="C168" s="1243" t="s">
        <v>2895</v>
      </c>
      <c r="D168" s="1248">
        <v>1500</v>
      </c>
      <c r="E168" s="1229" t="s">
        <v>3</v>
      </c>
      <c r="F168" s="1227">
        <v>4.91</v>
      </c>
      <c r="G168" s="1227">
        <f t="shared" si="15"/>
        <v>7365</v>
      </c>
      <c r="H168" s="1227">
        <v>5</v>
      </c>
      <c r="I168" s="1227">
        <f t="shared" si="11"/>
        <v>7500</v>
      </c>
      <c r="J168" s="1227">
        <v>4.5</v>
      </c>
      <c r="K168" s="1227">
        <f t="shared" si="12"/>
        <v>6750</v>
      </c>
      <c r="L168" s="1227">
        <v>4.28</v>
      </c>
      <c r="M168" s="1227">
        <f t="shared" ref="M168:M182" si="16">L168*D168</f>
        <v>6420</v>
      </c>
      <c r="N168" s="1227">
        <v>10</v>
      </c>
      <c r="O168" s="1227">
        <f t="shared" ref="O168:O182" si="17">N168*D168</f>
        <v>15000</v>
      </c>
    </row>
    <row r="169" spans="1:15" ht="15" customHeight="1" thickBot="1" x14ac:dyDescent="0.4">
      <c r="A169" s="1228">
        <v>155</v>
      </c>
      <c r="B169" s="1229" t="s">
        <v>472</v>
      </c>
      <c r="C169" s="1230" t="s">
        <v>2896</v>
      </c>
      <c r="D169" s="1248">
        <v>7169</v>
      </c>
      <c r="E169" s="1229" t="s">
        <v>3</v>
      </c>
      <c r="F169" s="1227">
        <v>14.92</v>
      </c>
      <c r="G169" s="1227">
        <f t="shared" si="15"/>
        <v>106961.48</v>
      </c>
      <c r="H169" s="1227">
        <v>14</v>
      </c>
      <c r="I169" s="1227">
        <f t="shared" si="11"/>
        <v>100366</v>
      </c>
      <c r="J169" s="1227">
        <v>13.5</v>
      </c>
      <c r="K169" s="1227">
        <f t="shared" si="12"/>
        <v>96781.5</v>
      </c>
      <c r="L169" s="1227">
        <v>12.97</v>
      </c>
      <c r="M169" s="1227">
        <f t="shared" si="16"/>
        <v>92981.930000000008</v>
      </c>
      <c r="N169" s="1227">
        <v>10</v>
      </c>
      <c r="O169" s="1227">
        <f t="shared" si="17"/>
        <v>71690</v>
      </c>
    </row>
    <row r="170" spans="1:15" ht="15" customHeight="1" thickBot="1" x14ac:dyDescent="0.4">
      <c r="A170" s="1249" t="s">
        <v>2897</v>
      </c>
      <c r="B170" s="1242" t="s">
        <v>472</v>
      </c>
      <c r="C170" s="1243" t="s">
        <v>2898</v>
      </c>
      <c r="D170" s="1248">
        <v>2516</v>
      </c>
      <c r="E170" s="1242" t="s">
        <v>2804</v>
      </c>
      <c r="F170" s="1227">
        <v>0.89</v>
      </c>
      <c r="G170" s="1227">
        <f t="shared" si="15"/>
        <v>2239.2400000000002</v>
      </c>
      <c r="H170" s="1227">
        <v>1</v>
      </c>
      <c r="I170" s="1227">
        <f t="shared" si="11"/>
        <v>2516</v>
      </c>
      <c r="J170" s="1227">
        <v>1</v>
      </c>
      <c r="K170" s="1227">
        <f t="shared" si="12"/>
        <v>2516</v>
      </c>
      <c r="L170" s="1227">
        <v>0.77</v>
      </c>
      <c r="M170" s="1227">
        <f t="shared" si="16"/>
        <v>1937.32</v>
      </c>
      <c r="N170" s="1227">
        <v>2</v>
      </c>
      <c r="O170" s="1227">
        <f t="shared" si="17"/>
        <v>5032</v>
      </c>
    </row>
    <row r="171" spans="1:15" ht="15" customHeight="1" thickBot="1" x14ac:dyDescent="0.4">
      <c r="A171" s="1249" t="s">
        <v>2899</v>
      </c>
      <c r="B171" s="1242" t="s">
        <v>472</v>
      </c>
      <c r="C171" s="1243" t="s">
        <v>2900</v>
      </c>
      <c r="D171" s="1248">
        <v>1812</v>
      </c>
      <c r="E171" s="1242" t="s">
        <v>3</v>
      </c>
      <c r="F171" s="1227">
        <v>2.06</v>
      </c>
      <c r="G171" s="1227">
        <f t="shared" si="15"/>
        <v>3732.7200000000003</v>
      </c>
      <c r="H171" s="1227">
        <v>2</v>
      </c>
      <c r="I171" s="1227">
        <f t="shared" si="11"/>
        <v>3624</v>
      </c>
      <c r="J171" s="1227">
        <v>2</v>
      </c>
      <c r="K171" s="1227">
        <f t="shared" si="12"/>
        <v>3624</v>
      </c>
      <c r="L171" s="1227">
        <v>1.79</v>
      </c>
      <c r="M171" s="1227">
        <f t="shared" si="16"/>
        <v>3243.48</v>
      </c>
      <c r="N171" s="1227">
        <v>3</v>
      </c>
      <c r="O171" s="1227">
        <f t="shared" si="17"/>
        <v>5436</v>
      </c>
    </row>
    <row r="172" spans="1:15" ht="15" customHeight="1" thickBot="1" x14ac:dyDescent="0.4">
      <c r="A172" s="1249" t="s">
        <v>2901</v>
      </c>
      <c r="B172" s="1242" t="s">
        <v>472</v>
      </c>
      <c r="C172" s="1243" t="s">
        <v>2902</v>
      </c>
      <c r="D172" s="1248">
        <v>3922</v>
      </c>
      <c r="E172" s="1242" t="s">
        <v>3</v>
      </c>
      <c r="F172" s="1227">
        <v>3.42</v>
      </c>
      <c r="G172" s="1227">
        <f t="shared" si="15"/>
        <v>13413.24</v>
      </c>
      <c r="H172" s="1227">
        <v>3.25</v>
      </c>
      <c r="I172" s="1227">
        <f t="shared" si="11"/>
        <v>12746.5</v>
      </c>
      <c r="J172" s="1227">
        <v>3</v>
      </c>
      <c r="K172" s="1227">
        <f t="shared" si="12"/>
        <v>11766</v>
      </c>
      <c r="L172" s="1227">
        <v>2.97</v>
      </c>
      <c r="M172" s="1227">
        <f t="shared" si="16"/>
        <v>11648.34</v>
      </c>
      <c r="N172" s="1227">
        <v>5</v>
      </c>
      <c r="O172" s="1227">
        <f t="shared" si="17"/>
        <v>19610</v>
      </c>
    </row>
    <row r="173" spans="1:15" ht="15" customHeight="1" thickBot="1" x14ac:dyDescent="0.4">
      <c r="A173" s="1249" t="s">
        <v>2903</v>
      </c>
      <c r="B173" s="1242" t="s">
        <v>472</v>
      </c>
      <c r="C173" s="1243" t="s">
        <v>2904</v>
      </c>
      <c r="D173" s="1248">
        <v>11583</v>
      </c>
      <c r="E173" s="1242" t="s">
        <v>3</v>
      </c>
      <c r="F173" s="1227">
        <v>7.71</v>
      </c>
      <c r="G173" s="1227">
        <f t="shared" si="15"/>
        <v>89304.93</v>
      </c>
      <c r="H173" s="1227">
        <v>7</v>
      </c>
      <c r="I173" s="1227">
        <f t="shared" si="11"/>
        <v>81081</v>
      </c>
      <c r="J173" s="1227">
        <v>7</v>
      </c>
      <c r="K173" s="1227">
        <f t="shared" si="12"/>
        <v>81081</v>
      </c>
      <c r="L173" s="1227">
        <v>6.7</v>
      </c>
      <c r="M173" s="1227">
        <f t="shared" si="16"/>
        <v>77606.100000000006</v>
      </c>
      <c r="N173" s="1227">
        <v>5</v>
      </c>
      <c r="O173" s="1227">
        <f t="shared" si="17"/>
        <v>57915</v>
      </c>
    </row>
    <row r="174" spans="1:15" ht="15" customHeight="1" thickBot="1" x14ac:dyDescent="0.4">
      <c r="A174" s="1249" t="s">
        <v>2905</v>
      </c>
      <c r="B174" s="1242" t="s">
        <v>472</v>
      </c>
      <c r="C174" s="1243" t="s">
        <v>2906</v>
      </c>
      <c r="D174" s="1248">
        <v>3861</v>
      </c>
      <c r="E174" s="1242" t="s">
        <v>3</v>
      </c>
      <c r="F174" s="1227">
        <v>2.35</v>
      </c>
      <c r="G174" s="1227">
        <f t="shared" si="15"/>
        <v>9073.35</v>
      </c>
      <c r="H174" s="1227">
        <v>2.25</v>
      </c>
      <c r="I174" s="1227">
        <f t="shared" si="11"/>
        <v>8687.25</v>
      </c>
      <c r="J174" s="1227">
        <v>2</v>
      </c>
      <c r="K174" s="1227">
        <f t="shared" si="12"/>
        <v>7722</v>
      </c>
      <c r="L174" s="1227">
        <v>2.04</v>
      </c>
      <c r="M174" s="1227">
        <f t="shared" si="16"/>
        <v>7876.4400000000005</v>
      </c>
      <c r="N174" s="1227">
        <v>2</v>
      </c>
      <c r="O174" s="1227">
        <f t="shared" si="17"/>
        <v>7722</v>
      </c>
    </row>
    <row r="175" spans="1:15" ht="15" customHeight="1" thickBot="1" x14ac:dyDescent="0.4">
      <c r="A175" s="1249" t="s">
        <v>2907</v>
      </c>
      <c r="B175" s="1242" t="s">
        <v>472</v>
      </c>
      <c r="C175" s="1243" t="s">
        <v>2908</v>
      </c>
      <c r="D175" s="1242">
        <v>733</v>
      </c>
      <c r="E175" s="1242" t="s">
        <v>3</v>
      </c>
      <c r="F175" s="1227">
        <v>5.73</v>
      </c>
      <c r="G175" s="1227">
        <f t="shared" si="15"/>
        <v>4200.09</v>
      </c>
      <c r="H175" s="1227">
        <v>5.5</v>
      </c>
      <c r="I175" s="1227">
        <f t="shared" si="11"/>
        <v>4031.5</v>
      </c>
      <c r="J175" s="1227">
        <v>5</v>
      </c>
      <c r="K175" s="1227">
        <f t="shared" si="12"/>
        <v>3665</v>
      </c>
      <c r="L175" s="1227">
        <v>4.97</v>
      </c>
      <c r="M175" s="1227">
        <f t="shared" si="16"/>
        <v>3643.0099999999998</v>
      </c>
      <c r="N175" s="1227">
        <v>2</v>
      </c>
      <c r="O175" s="1227">
        <f t="shared" si="17"/>
        <v>1466</v>
      </c>
    </row>
    <row r="176" spans="1:15" ht="15" customHeight="1" thickBot="1" x14ac:dyDescent="0.4">
      <c r="A176" s="1249" t="s">
        <v>2909</v>
      </c>
      <c r="B176" s="1242" t="s">
        <v>472</v>
      </c>
      <c r="C176" s="1243" t="s">
        <v>2910</v>
      </c>
      <c r="D176" s="1248">
        <v>1470</v>
      </c>
      <c r="E176" s="1242" t="s">
        <v>3</v>
      </c>
      <c r="F176" s="1227">
        <v>12.05</v>
      </c>
      <c r="G176" s="1227">
        <f t="shared" si="15"/>
        <v>17713.5</v>
      </c>
      <c r="H176" s="1227">
        <v>11.5</v>
      </c>
      <c r="I176" s="1227">
        <f t="shared" si="11"/>
        <v>16905</v>
      </c>
      <c r="J176" s="1227">
        <v>11</v>
      </c>
      <c r="K176" s="1227">
        <f t="shared" si="12"/>
        <v>16170</v>
      </c>
      <c r="L176" s="1227">
        <v>10.47</v>
      </c>
      <c r="M176" s="1227">
        <f t="shared" si="16"/>
        <v>15390.900000000001</v>
      </c>
      <c r="N176" s="1227">
        <v>10</v>
      </c>
      <c r="O176" s="1227">
        <f t="shared" si="17"/>
        <v>14700</v>
      </c>
    </row>
    <row r="177" spans="1:15" ht="15" customHeight="1" thickBot="1" x14ac:dyDescent="0.4">
      <c r="A177" s="1249" t="s">
        <v>2911</v>
      </c>
      <c r="B177" s="1242" t="s">
        <v>472</v>
      </c>
      <c r="C177" s="1243" t="s">
        <v>2912</v>
      </c>
      <c r="D177" s="1242">
        <v>733</v>
      </c>
      <c r="E177" s="1242" t="s">
        <v>3</v>
      </c>
      <c r="F177" s="1227">
        <v>4.57</v>
      </c>
      <c r="G177" s="1227">
        <f t="shared" si="15"/>
        <v>3349.8100000000004</v>
      </c>
      <c r="H177" s="1227">
        <v>4.4000000000000004</v>
      </c>
      <c r="I177" s="1227">
        <f t="shared" si="11"/>
        <v>3225.2000000000003</v>
      </c>
      <c r="J177" s="1227">
        <v>4</v>
      </c>
      <c r="K177" s="1227">
        <f t="shared" si="12"/>
        <v>2932</v>
      </c>
      <c r="L177" s="1227">
        <v>3.97</v>
      </c>
      <c r="M177" s="1227">
        <f t="shared" si="16"/>
        <v>2910.01</v>
      </c>
      <c r="N177" s="1227">
        <v>5</v>
      </c>
      <c r="O177" s="1227">
        <f t="shared" si="17"/>
        <v>3665</v>
      </c>
    </row>
    <row r="178" spans="1:15" ht="15" customHeight="1" thickBot="1" x14ac:dyDescent="0.4">
      <c r="A178" s="1249" t="s">
        <v>2913</v>
      </c>
      <c r="B178" s="1242" t="s">
        <v>472</v>
      </c>
      <c r="C178" s="1243" t="s">
        <v>2914</v>
      </c>
      <c r="D178" s="1242">
        <v>729</v>
      </c>
      <c r="E178" s="1242" t="s">
        <v>3</v>
      </c>
      <c r="F178" s="1227">
        <v>15.14</v>
      </c>
      <c r="G178" s="1227">
        <f t="shared" si="15"/>
        <v>11037.060000000001</v>
      </c>
      <c r="H178" s="1227">
        <v>14.5</v>
      </c>
      <c r="I178" s="1227">
        <f t="shared" si="11"/>
        <v>10570.5</v>
      </c>
      <c r="J178" s="1227">
        <v>13.5</v>
      </c>
      <c r="K178" s="1227">
        <f t="shared" si="12"/>
        <v>9841.5</v>
      </c>
      <c r="L178" s="1227">
        <v>13.14</v>
      </c>
      <c r="M178" s="1227">
        <f t="shared" si="16"/>
        <v>9579.0600000000013</v>
      </c>
      <c r="N178" s="1227">
        <v>10</v>
      </c>
      <c r="O178" s="1227">
        <f t="shared" si="17"/>
        <v>7290</v>
      </c>
    </row>
    <row r="179" spans="1:15" ht="15" customHeight="1" thickBot="1" x14ac:dyDescent="0.4">
      <c r="A179" s="1249" t="s">
        <v>2915</v>
      </c>
      <c r="B179" s="1242" t="s">
        <v>472</v>
      </c>
      <c r="C179" s="1243" t="s">
        <v>2916</v>
      </c>
      <c r="D179" s="1242">
        <v>246</v>
      </c>
      <c r="E179" s="1242" t="s">
        <v>3</v>
      </c>
      <c r="F179" s="1227">
        <v>2.85</v>
      </c>
      <c r="G179" s="1227">
        <f t="shared" si="15"/>
        <v>701.1</v>
      </c>
      <c r="H179" s="1227">
        <v>2.75</v>
      </c>
      <c r="I179" s="1227">
        <f t="shared" si="11"/>
        <v>676.5</v>
      </c>
      <c r="J179" s="1227">
        <v>2.5</v>
      </c>
      <c r="K179" s="1227">
        <f t="shared" si="12"/>
        <v>615</v>
      </c>
      <c r="L179" s="1227">
        <v>2.48</v>
      </c>
      <c r="M179" s="1227">
        <f t="shared" si="16"/>
        <v>610.08000000000004</v>
      </c>
      <c r="N179" s="1227">
        <v>2</v>
      </c>
      <c r="O179" s="1227">
        <f t="shared" si="17"/>
        <v>492</v>
      </c>
    </row>
    <row r="180" spans="1:15" ht="15" customHeight="1" thickBot="1" x14ac:dyDescent="0.4">
      <c r="A180" s="1249" t="s">
        <v>2917</v>
      </c>
      <c r="B180" s="1242" t="s">
        <v>472</v>
      </c>
      <c r="C180" s="1243" t="s">
        <v>2918</v>
      </c>
      <c r="D180" s="1242">
        <v>738</v>
      </c>
      <c r="E180" s="1242" t="s">
        <v>3</v>
      </c>
      <c r="F180" s="1227">
        <v>1.87</v>
      </c>
      <c r="G180" s="1227">
        <f t="shared" si="15"/>
        <v>1380.0600000000002</v>
      </c>
      <c r="H180" s="1227">
        <v>1.75</v>
      </c>
      <c r="I180" s="1227">
        <f t="shared" si="11"/>
        <v>1291.5</v>
      </c>
      <c r="J180" s="1227">
        <v>1.5</v>
      </c>
      <c r="K180" s="1227">
        <f t="shared" si="12"/>
        <v>1107</v>
      </c>
      <c r="L180" s="1227">
        <v>1.59</v>
      </c>
      <c r="M180" s="1227">
        <f t="shared" si="16"/>
        <v>1173.42</v>
      </c>
      <c r="N180" s="1227">
        <v>5</v>
      </c>
      <c r="O180" s="1227">
        <f t="shared" si="17"/>
        <v>3690</v>
      </c>
    </row>
    <row r="181" spans="1:15" ht="15" customHeight="1" thickBot="1" x14ac:dyDescent="0.4">
      <c r="A181" s="1249" t="s">
        <v>2919</v>
      </c>
      <c r="B181" s="1242" t="s">
        <v>472</v>
      </c>
      <c r="C181" s="1243" t="s">
        <v>2920</v>
      </c>
      <c r="D181" s="1248">
        <v>3136</v>
      </c>
      <c r="E181" s="1242" t="s">
        <v>3</v>
      </c>
      <c r="F181" s="1227">
        <v>0.77</v>
      </c>
      <c r="G181" s="1227">
        <f t="shared" si="15"/>
        <v>2414.7200000000003</v>
      </c>
      <c r="H181" s="1227">
        <v>0.75</v>
      </c>
      <c r="I181" s="1227">
        <f t="shared" si="11"/>
        <v>2352</v>
      </c>
      <c r="J181" s="1227">
        <v>0.5</v>
      </c>
      <c r="K181" s="1227">
        <f t="shared" si="12"/>
        <v>1568</v>
      </c>
      <c r="L181" s="1227">
        <v>0.67</v>
      </c>
      <c r="M181" s="1227">
        <f t="shared" si="16"/>
        <v>2101.1200000000003</v>
      </c>
      <c r="N181" s="1227">
        <v>2</v>
      </c>
      <c r="O181" s="1227">
        <f t="shared" si="17"/>
        <v>6272</v>
      </c>
    </row>
    <row r="182" spans="1:15" ht="15" customHeight="1" thickBot="1" x14ac:dyDescent="0.4">
      <c r="A182" s="1249" t="s">
        <v>2921</v>
      </c>
      <c r="B182" s="1242" t="s">
        <v>472</v>
      </c>
      <c r="C182" s="1243" t="s">
        <v>2922</v>
      </c>
      <c r="D182" s="1248">
        <v>1822</v>
      </c>
      <c r="E182" s="1242" t="s">
        <v>3</v>
      </c>
      <c r="F182" s="1227">
        <v>1.55</v>
      </c>
      <c r="G182" s="1227">
        <f t="shared" si="15"/>
        <v>2824.1</v>
      </c>
      <c r="H182" s="1227">
        <v>1.5</v>
      </c>
      <c r="I182" s="1227">
        <f t="shared" si="11"/>
        <v>2733</v>
      </c>
      <c r="J182" s="1227">
        <v>1.5</v>
      </c>
      <c r="K182" s="1227">
        <f t="shared" si="12"/>
        <v>2733</v>
      </c>
      <c r="L182" s="1227">
        <v>1.34</v>
      </c>
      <c r="M182" s="1227">
        <f t="shared" si="16"/>
        <v>2441.48</v>
      </c>
      <c r="N182" s="1227">
        <v>2</v>
      </c>
      <c r="O182" s="1227">
        <f t="shared" si="17"/>
        <v>3644</v>
      </c>
    </row>
    <row r="183" spans="1:15" ht="15" customHeight="1" thickBot="1" x14ac:dyDescent="0.4">
      <c r="A183" s="1228">
        <v>156</v>
      </c>
      <c r="B183" s="1229" t="s">
        <v>472</v>
      </c>
      <c r="C183" s="1243" t="s">
        <v>2894</v>
      </c>
      <c r="D183" s="1229">
        <v>0</v>
      </c>
      <c r="E183" s="1229" t="s">
        <v>990</v>
      </c>
      <c r="F183" s="1227"/>
      <c r="G183" s="1227"/>
      <c r="H183" s="1227">
        <v>0</v>
      </c>
      <c r="I183" s="1227">
        <f t="shared" si="11"/>
        <v>0</v>
      </c>
      <c r="J183" s="1227">
        <v>0</v>
      </c>
      <c r="K183" s="1227">
        <f t="shared" si="12"/>
        <v>0</v>
      </c>
      <c r="L183" s="1227"/>
      <c r="M183" s="1227"/>
      <c r="N183" s="1227"/>
      <c r="O183" s="1227"/>
    </row>
    <row r="184" spans="1:15" ht="15" customHeight="1" thickBot="1" x14ac:dyDescent="0.4">
      <c r="A184" s="1228">
        <v>157</v>
      </c>
      <c r="B184" s="1229" t="s">
        <v>472</v>
      </c>
      <c r="C184" s="1230" t="s">
        <v>2923</v>
      </c>
      <c r="D184" s="1229">
        <v>2</v>
      </c>
      <c r="E184" s="1229" t="s">
        <v>10</v>
      </c>
      <c r="F184" s="1227">
        <v>6612.5</v>
      </c>
      <c r="G184" s="1227">
        <f t="shared" si="15"/>
        <v>13225</v>
      </c>
      <c r="H184" s="1227">
        <v>6314</v>
      </c>
      <c r="I184" s="1227">
        <f t="shared" si="11"/>
        <v>12628</v>
      </c>
      <c r="J184" s="1227">
        <v>5912</v>
      </c>
      <c r="K184" s="1227">
        <f t="shared" si="12"/>
        <v>11824</v>
      </c>
      <c r="L184" s="1227">
        <v>5740</v>
      </c>
      <c r="M184" s="1227">
        <f>L184*D184</f>
        <v>11480</v>
      </c>
      <c r="N184" s="1227">
        <v>10000</v>
      </c>
      <c r="O184" s="1227">
        <f>N184*D184</f>
        <v>20000</v>
      </c>
    </row>
    <row r="185" spans="1:15" ht="15" customHeight="1" thickBot="1" x14ac:dyDescent="0.4">
      <c r="A185" s="1249" t="s">
        <v>2924</v>
      </c>
      <c r="B185" s="1242" t="s">
        <v>472</v>
      </c>
      <c r="C185" s="1243" t="s">
        <v>2925</v>
      </c>
      <c r="D185" s="1242">
        <v>1</v>
      </c>
      <c r="E185" s="1242" t="s">
        <v>10</v>
      </c>
      <c r="F185" s="1227">
        <v>6601</v>
      </c>
      <c r="G185" s="1227">
        <f t="shared" si="15"/>
        <v>6601</v>
      </c>
      <c r="H185" s="1227">
        <v>6314</v>
      </c>
      <c r="I185" s="1227">
        <f t="shared" si="11"/>
        <v>6314</v>
      </c>
      <c r="J185" s="1227">
        <v>5912</v>
      </c>
      <c r="K185" s="1227">
        <f t="shared" si="12"/>
        <v>5912</v>
      </c>
      <c r="L185" s="1227">
        <v>5740</v>
      </c>
      <c r="M185" s="1227">
        <f>L185*D185</f>
        <v>5740</v>
      </c>
      <c r="N185" s="1227">
        <v>10000</v>
      </c>
      <c r="O185" s="1227">
        <f>N185*D185</f>
        <v>10000</v>
      </c>
    </row>
    <row r="186" spans="1:15" ht="15" customHeight="1" thickBot="1" x14ac:dyDescent="0.4">
      <c r="A186" s="1228">
        <v>158</v>
      </c>
      <c r="B186" s="1229" t="s">
        <v>472</v>
      </c>
      <c r="C186" s="1230" t="s">
        <v>2926</v>
      </c>
      <c r="D186" s="1242">
        <v>3</v>
      </c>
      <c r="E186" s="1229" t="s">
        <v>10</v>
      </c>
      <c r="F186" s="1227">
        <v>3573.05</v>
      </c>
      <c r="G186" s="1227">
        <f t="shared" si="15"/>
        <v>10719.150000000001</v>
      </c>
      <c r="H186" s="1227">
        <v>3418</v>
      </c>
      <c r="I186" s="1227">
        <f t="shared" si="11"/>
        <v>10254</v>
      </c>
      <c r="J186" s="1227">
        <v>3200</v>
      </c>
      <c r="K186" s="1227">
        <f t="shared" si="12"/>
        <v>9600</v>
      </c>
      <c r="L186" s="1227">
        <v>3107</v>
      </c>
      <c r="M186" s="1227">
        <f>L186*D186</f>
        <v>9321</v>
      </c>
      <c r="N186" s="1227">
        <v>10000</v>
      </c>
      <c r="O186" s="1227">
        <f>N186*D186</f>
        <v>30000</v>
      </c>
    </row>
    <row r="187" spans="1:15" ht="15" customHeight="1" thickBot="1" x14ac:dyDescent="0.4">
      <c r="A187" s="1228">
        <v>159</v>
      </c>
      <c r="B187" s="1229" t="s">
        <v>472</v>
      </c>
      <c r="C187" s="1230" t="s">
        <v>2927</v>
      </c>
      <c r="D187" s="1242">
        <v>3</v>
      </c>
      <c r="E187" s="1229" t="s">
        <v>10</v>
      </c>
      <c r="F187" s="1227">
        <v>316.25</v>
      </c>
      <c r="G187" s="1227">
        <f t="shared" si="15"/>
        <v>948.75</v>
      </c>
      <c r="H187" s="1227">
        <v>302</v>
      </c>
      <c r="I187" s="1227">
        <f t="shared" si="11"/>
        <v>906</v>
      </c>
      <c r="J187" s="1227">
        <v>283.5</v>
      </c>
      <c r="K187" s="1227">
        <f t="shared" si="12"/>
        <v>850.5</v>
      </c>
      <c r="L187" s="1227">
        <v>275</v>
      </c>
      <c r="M187" s="1227">
        <f>L187*D187</f>
        <v>825</v>
      </c>
      <c r="N187" s="1227">
        <v>500</v>
      </c>
      <c r="O187" s="1227">
        <f>N187*D187</f>
        <v>1500</v>
      </c>
    </row>
    <row r="188" spans="1:15" ht="15" customHeight="1" thickBot="1" x14ac:dyDescent="0.4">
      <c r="A188" s="1228">
        <v>160</v>
      </c>
      <c r="B188" s="1229" t="s">
        <v>472</v>
      </c>
      <c r="C188" s="1243" t="s">
        <v>2928</v>
      </c>
      <c r="D188" s="1229">
        <v>0</v>
      </c>
      <c r="E188" s="1229" t="s">
        <v>990</v>
      </c>
      <c r="F188" s="1227"/>
      <c r="G188" s="1227"/>
      <c r="H188" s="1227">
        <v>0</v>
      </c>
      <c r="I188" s="1227">
        <f t="shared" si="11"/>
        <v>0</v>
      </c>
      <c r="J188" s="1227">
        <v>0</v>
      </c>
      <c r="K188" s="1227">
        <f t="shared" si="12"/>
        <v>0</v>
      </c>
      <c r="L188" s="1227"/>
      <c r="M188" s="1227"/>
      <c r="N188" s="1227"/>
      <c r="O188" s="1227"/>
    </row>
    <row r="189" spans="1:15" ht="15" customHeight="1" thickBot="1" x14ac:dyDescent="0.4">
      <c r="A189" s="1228">
        <v>161</v>
      </c>
      <c r="B189" s="1229" t="s">
        <v>472</v>
      </c>
      <c r="C189" s="1230" t="s">
        <v>2929</v>
      </c>
      <c r="D189" s="1242">
        <v>2</v>
      </c>
      <c r="E189" s="1229" t="s">
        <v>10</v>
      </c>
      <c r="F189" s="1227">
        <v>3220</v>
      </c>
      <c r="G189" s="1227">
        <f t="shared" si="15"/>
        <v>6440</v>
      </c>
      <c r="H189" s="1227">
        <v>3074</v>
      </c>
      <c r="I189" s="1227">
        <f t="shared" si="11"/>
        <v>6148</v>
      </c>
      <c r="J189" s="1227">
        <v>2878</v>
      </c>
      <c r="K189" s="1227">
        <f t="shared" si="12"/>
        <v>5756</v>
      </c>
      <c r="L189" s="1227">
        <v>2794</v>
      </c>
      <c r="M189" s="1227">
        <f t="shared" ref="M189:M196" si="18">L189*D189</f>
        <v>5588</v>
      </c>
      <c r="N189" s="1227">
        <v>10000</v>
      </c>
      <c r="O189" s="1227">
        <f t="shared" ref="O189:O221" si="19">N189*D189</f>
        <v>20000</v>
      </c>
    </row>
    <row r="190" spans="1:15" ht="15" customHeight="1" thickBot="1" x14ac:dyDescent="0.4">
      <c r="A190" s="1228">
        <v>162</v>
      </c>
      <c r="B190" s="1229" t="s">
        <v>472</v>
      </c>
      <c r="C190" s="1230" t="s">
        <v>2930</v>
      </c>
      <c r="D190" s="1242">
        <v>2</v>
      </c>
      <c r="E190" s="1229" t="s">
        <v>10</v>
      </c>
      <c r="F190" s="1227">
        <v>3573.63</v>
      </c>
      <c r="G190" s="1227">
        <f t="shared" si="15"/>
        <v>7147.26</v>
      </c>
      <c r="H190" s="1227">
        <v>3418</v>
      </c>
      <c r="I190" s="1227">
        <f t="shared" si="11"/>
        <v>6836</v>
      </c>
      <c r="J190" s="1227">
        <v>3200</v>
      </c>
      <c r="K190" s="1227">
        <f t="shared" si="12"/>
        <v>6400</v>
      </c>
      <c r="L190" s="1227">
        <v>3107</v>
      </c>
      <c r="M190" s="1227">
        <f t="shared" si="18"/>
        <v>6214</v>
      </c>
      <c r="N190" s="1227">
        <v>1000</v>
      </c>
      <c r="O190" s="1227">
        <f t="shared" si="19"/>
        <v>2000</v>
      </c>
    </row>
    <row r="191" spans="1:15" ht="15" customHeight="1" thickBot="1" x14ac:dyDescent="0.4">
      <c r="A191" s="1249" t="s">
        <v>2931</v>
      </c>
      <c r="B191" s="1242" t="s">
        <v>472</v>
      </c>
      <c r="C191" s="1243" t="s">
        <v>2932</v>
      </c>
      <c r="D191" s="1242">
        <v>2</v>
      </c>
      <c r="E191" s="1242" t="s">
        <v>10</v>
      </c>
      <c r="F191" s="1227">
        <v>316.25</v>
      </c>
      <c r="G191" s="1227">
        <f t="shared" si="15"/>
        <v>632.5</v>
      </c>
      <c r="H191" s="1227">
        <v>302</v>
      </c>
      <c r="I191" s="1227">
        <f t="shared" si="11"/>
        <v>604</v>
      </c>
      <c r="J191" s="1227">
        <v>283.5</v>
      </c>
      <c r="K191" s="1227">
        <f t="shared" si="12"/>
        <v>567</v>
      </c>
      <c r="L191" s="1227">
        <v>275</v>
      </c>
      <c r="M191" s="1227">
        <f t="shared" si="18"/>
        <v>550</v>
      </c>
      <c r="N191" s="1227">
        <v>500</v>
      </c>
      <c r="O191" s="1227">
        <f t="shared" si="19"/>
        <v>1000</v>
      </c>
    </row>
    <row r="192" spans="1:15" ht="15" customHeight="1" thickBot="1" x14ac:dyDescent="0.4">
      <c r="A192" s="1249" t="s">
        <v>2933</v>
      </c>
      <c r="B192" s="1242" t="s">
        <v>2892</v>
      </c>
      <c r="C192" s="1243" t="s">
        <v>2934</v>
      </c>
      <c r="D192" s="1242">
        <v>1</v>
      </c>
      <c r="E192" s="1242" t="s">
        <v>2807</v>
      </c>
      <c r="F192" s="1227">
        <v>3573.06</v>
      </c>
      <c r="G192" s="1227">
        <f t="shared" si="15"/>
        <v>3573.06</v>
      </c>
      <c r="H192" s="1227">
        <v>3418</v>
      </c>
      <c r="I192" s="1227">
        <f t="shared" si="11"/>
        <v>3418</v>
      </c>
      <c r="J192" s="1227">
        <v>3200</v>
      </c>
      <c r="K192" s="1227">
        <f t="shared" si="12"/>
        <v>3200</v>
      </c>
      <c r="L192" s="1227">
        <v>3107</v>
      </c>
      <c r="M192" s="1227">
        <f t="shared" si="18"/>
        <v>3107</v>
      </c>
      <c r="N192" s="1227">
        <v>1000</v>
      </c>
      <c r="O192" s="1227">
        <f t="shared" si="19"/>
        <v>1000</v>
      </c>
    </row>
    <row r="193" spans="1:15" ht="15" customHeight="1" thickBot="1" x14ac:dyDescent="0.4">
      <c r="A193" s="1250" t="s">
        <v>2935</v>
      </c>
      <c r="B193" s="1242" t="s">
        <v>2892</v>
      </c>
      <c r="C193" s="1243" t="s">
        <v>2936</v>
      </c>
      <c r="D193" s="1242">
        <v>1</v>
      </c>
      <c r="E193" s="1242" t="s">
        <v>2807</v>
      </c>
      <c r="F193" s="1227">
        <v>316.25</v>
      </c>
      <c r="G193" s="1227">
        <f t="shared" si="15"/>
        <v>316.25</v>
      </c>
      <c r="H193" s="1227">
        <v>302</v>
      </c>
      <c r="I193" s="1227">
        <f t="shared" si="11"/>
        <v>302</v>
      </c>
      <c r="J193" s="1227">
        <v>283.5</v>
      </c>
      <c r="K193" s="1227">
        <f t="shared" si="12"/>
        <v>283.5</v>
      </c>
      <c r="L193" s="1227">
        <v>275</v>
      </c>
      <c r="M193" s="1227">
        <f t="shared" si="18"/>
        <v>275</v>
      </c>
      <c r="N193" s="1227">
        <v>500</v>
      </c>
      <c r="O193" s="1227">
        <f t="shared" si="19"/>
        <v>500</v>
      </c>
    </row>
    <row r="194" spans="1:15" ht="15" customHeight="1" thickBot="1" x14ac:dyDescent="0.4">
      <c r="A194" s="1228">
        <v>163</v>
      </c>
      <c r="B194" s="1229" t="s">
        <v>472</v>
      </c>
      <c r="C194" s="1230" t="s">
        <v>2937</v>
      </c>
      <c r="D194" s="1242">
        <v>6</v>
      </c>
      <c r="E194" s="1229" t="s">
        <v>10</v>
      </c>
      <c r="F194" s="1227">
        <v>893.55</v>
      </c>
      <c r="G194" s="1227">
        <f t="shared" si="15"/>
        <v>5361.2999999999993</v>
      </c>
      <c r="H194" s="1227">
        <v>855</v>
      </c>
      <c r="I194" s="1227">
        <f t="shared" si="11"/>
        <v>5130</v>
      </c>
      <c r="J194" s="1227">
        <v>800.5</v>
      </c>
      <c r="K194" s="1227">
        <f t="shared" si="12"/>
        <v>4803</v>
      </c>
      <c r="L194" s="1227">
        <v>777</v>
      </c>
      <c r="M194" s="1227">
        <f t="shared" si="18"/>
        <v>4662</v>
      </c>
      <c r="N194" s="1227">
        <v>500</v>
      </c>
      <c r="O194" s="1227">
        <f t="shared" si="19"/>
        <v>3000</v>
      </c>
    </row>
    <row r="195" spans="1:15" ht="15" customHeight="1" thickBot="1" x14ac:dyDescent="0.4">
      <c r="A195" s="1249" t="s">
        <v>2938</v>
      </c>
      <c r="B195" s="1242" t="s">
        <v>2892</v>
      </c>
      <c r="C195" s="1243" t="s">
        <v>2939</v>
      </c>
      <c r="D195" s="1242">
        <v>8</v>
      </c>
      <c r="E195" s="1242" t="s">
        <v>2807</v>
      </c>
      <c r="F195" s="1227">
        <v>264.5</v>
      </c>
      <c r="G195" s="1227">
        <f t="shared" si="15"/>
        <v>2116</v>
      </c>
      <c r="H195" s="1227">
        <v>253</v>
      </c>
      <c r="I195" s="1227">
        <f t="shared" si="11"/>
        <v>2024</v>
      </c>
      <c r="J195" s="1227">
        <v>237</v>
      </c>
      <c r="K195" s="1227">
        <f t="shared" si="12"/>
        <v>1896</v>
      </c>
      <c r="L195" s="1227">
        <v>230</v>
      </c>
      <c r="M195" s="1227">
        <f t="shared" si="18"/>
        <v>1840</v>
      </c>
      <c r="N195" s="1227">
        <v>500</v>
      </c>
      <c r="O195" s="1227">
        <f t="shared" si="19"/>
        <v>4000</v>
      </c>
    </row>
    <row r="196" spans="1:15" ht="15" customHeight="1" thickBot="1" x14ac:dyDescent="0.4">
      <c r="A196" s="1228">
        <v>164</v>
      </c>
      <c r="B196" s="1229" t="s">
        <v>472</v>
      </c>
      <c r="C196" s="1230" t="s">
        <v>2940</v>
      </c>
      <c r="D196" s="1242">
        <v>6</v>
      </c>
      <c r="E196" s="1229" t="s">
        <v>10</v>
      </c>
      <c r="F196" s="1227">
        <v>4485</v>
      </c>
      <c r="G196" s="1227">
        <f t="shared" si="15"/>
        <v>26910</v>
      </c>
      <c r="H196" s="1227">
        <v>4287</v>
      </c>
      <c r="I196" s="1227">
        <f t="shared" si="11"/>
        <v>25722</v>
      </c>
      <c r="J196" s="1227">
        <v>4014</v>
      </c>
      <c r="K196" s="1227">
        <f t="shared" si="12"/>
        <v>24084</v>
      </c>
      <c r="L196" s="1227">
        <v>3867</v>
      </c>
      <c r="M196" s="1227">
        <f t="shared" si="18"/>
        <v>23202</v>
      </c>
      <c r="N196" s="1227">
        <v>400</v>
      </c>
      <c r="O196" s="1227">
        <f t="shared" si="19"/>
        <v>2400</v>
      </c>
    </row>
    <row r="197" spans="1:15" ht="15" customHeight="1" thickBot="1" x14ac:dyDescent="0.4">
      <c r="A197" s="1228">
        <v>165</v>
      </c>
      <c r="B197" s="1229" t="s">
        <v>472</v>
      </c>
      <c r="C197" s="1243" t="s">
        <v>2928</v>
      </c>
      <c r="D197" s="1229">
        <v>0</v>
      </c>
      <c r="E197" s="1229" t="s">
        <v>990</v>
      </c>
      <c r="F197" s="1227"/>
      <c r="G197" s="1227"/>
      <c r="H197" s="1227">
        <v>0</v>
      </c>
      <c r="I197" s="1227">
        <f t="shared" si="11"/>
        <v>0</v>
      </c>
      <c r="J197" s="1227">
        <v>0</v>
      </c>
      <c r="K197" s="1227">
        <f t="shared" si="12"/>
        <v>0</v>
      </c>
      <c r="L197" s="1227"/>
      <c r="M197" s="1227"/>
      <c r="N197" s="1227"/>
      <c r="O197" s="1227">
        <f t="shared" si="19"/>
        <v>0</v>
      </c>
    </row>
    <row r="198" spans="1:15" ht="15" customHeight="1" thickBot="1" x14ac:dyDescent="0.4">
      <c r="A198" s="1228">
        <v>166</v>
      </c>
      <c r="B198" s="1229" t="s">
        <v>472</v>
      </c>
      <c r="C198" s="1243" t="s">
        <v>2928</v>
      </c>
      <c r="D198" s="1229">
        <v>0</v>
      </c>
      <c r="E198" s="1229" t="s">
        <v>990</v>
      </c>
      <c r="F198" s="1227"/>
      <c r="G198" s="1227"/>
      <c r="H198" s="1227">
        <v>0</v>
      </c>
      <c r="I198" s="1227">
        <f t="shared" si="11"/>
        <v>0</v>
      </c>
      <c r="J198" s="1227">
        <v>0</v>
      </c>
      <c r="K198" s="1227">
        <f t="shared" si="12"/>
        <v>0</v>
      </c>
      <c r="L198" s="1227"/>
      <c r="M198" s="1227"/>
      <c r="N198" s="1227"/>
      <c r="O198" s="1227">
        <f t="shared" si="19"/>
        <v>0</v>
      </c>
    </row>
    <row r="199" spans="1:15" ht="15" customHeight="1" thickBot="1" x14ac:dyDescent="0.4">
      <c r="A199" s="1228">
        <v>167</v>
      </c>
      <c r="B199" s="1229" t="s">
        <v>472</v>
      </c>
      <c r="C199" s="1243" t="s">
        <v>2928</v>
      </c>
      <c r="D199" s="1229">
        <v>0</v>
      </c>
      <c r="E199" s="1229" t="s">
        <v>990</v>
      </c>
      <c r="F199" s="1227"/>
      <c r="G199" s="1227"/>
      <c r="H199" s="1227">
        <v>0</v>
      </c>
      <c r="I199" s="1227">
        <f t="shared" ref="I199:I230" si="20">H199*D199</f>
        <v>0</v>
      </c>
      <c r="J199" s="1227">
        <v>0</v>
      </c>
      <c r="K199" s="1227">
        <f t="shared" ref="K199:K230" si="21">J199*D199</f>
        <v>0</v>
      </c>
      <c r="L199" s="1227"/>
      <c r="M199" s="1227"/>
      <c r="N199" s="1227"/>
      <c r="O199" s="1227">
        <f t="shared" si="19"/>
        <v>0</v>
      </c>
    </row>
    <row r="200" spans="1:15" ht="15" customHeight="1" thickBot="1" x14ac:dyDescent="0.4">
      <c r="A200" s="1228">
        <v>168</v>
      </c>
      <c r="B200" s="1229" t="s">
        <v>472</v>
      </c>
      <c r="C200" s="1243" t="s">
        <v>2928</v>
      </c>
      <c r="D200" s="1229">
        <v>0</v>
      </c>
      <c r="E200" s="1229" t="s">
        <v>990</v>
      </c>
      <c r="F200" s="1227"/>
      <c r="G200" s="1227"/>
      <c r="H200" s="1227">
        <v>0</v>
      </c>
      <c r="I200" s="1227">
        <f t="shared" si="20"/>
        <v>0</v>
      </c>
      <c r="J200" s="1227">
        <v>0</v>
      </c>
      <c r="K200" s="1227">
        <f t="shared" si="21"/>
        <v>0</v>
      </c>
      <c r="L200" s="1227"/>
      <c r="M200" s="1227"/>
      <c r="N200" s="1227"/>
      <c r="O200" s="1227">
        <f t="shared" si="19"/>
        <v>0</v>
      </c>
    </row>
    <row r="201" spans="1:15" ht="15" customHeight="1" thickBot="1" x14ac:dyDescent="0.4">
      <c r="A201" s="1228">
        <v>169</v>
      </c>
      <c r="B201" s="1229" t="s">
        <v>472</v>
      </c>
      <c r="C201" s="1243" t="s">
        <v>2928</v>
      </c>
      <c r="D201" s="1229">
        <v>0</v>
      </c>
      <c r="E201" s="1229" t="s">
        <v>990</v>
      </c>
      <c r="F201" s="1227"/>
      <c r="G201" s="1227"/>
      <c r="H201" s="1227">
        <v>0</v>
      </c>
      <c r="I201" s="1227">
        <f t="shared" si="20"/>
        <v>0</v>
      </c>
      <c r="J201" s="1227">
        <v>0</v>
      </c>
      <c r="K201" s="1227">
        <f t="shared" si="21"/>
        <v>0</v>
      </c>
      <c r="L201" s="1227"/>
      <c r="M201" s="1227"/>
      <c r="N201" s="1227"/>
      <c r="O201" s="1227">
        <f t="shared" si="19"/>
        <v>0</v>
      </c>
    </row>
    <row r="202" spans="1:15" ht="15" customHeight="1" thickBot="1" x14ac:dyDescent="0.4">
      <c r="A202" s="1228">
        <v>170</v>
      </c>
      <c r="B202" s="1229" t="s">
        <v>472</v>
      </c>
      <c r="C202" s="1230" t="s">
        <v>2941</v>
      </c>
      <c r="D202" s="1229">
        <v>1</v>
      </c>
      <c r="E202" s="1229" t="s">
        <v>100</v>
      </c>
      <c r="F202" s="1227">
        <v>1322.5</v>
      </c>
      <c r="G202" s="1227">
        <f t="shared" ref="G202:G230" si="22">F202*D202</f>
        <v>1322.5</v>
      </c>
      <c r="H202" s="1227">
        <v>1262</v>
      </c>
      <c r="I202" s="1227">
        <f t="shared" si="20"/>
        <v>1262</v>
      </c>
      <c r="J202" s="1227">
        <v>1181.5</v>
      </c>
      <c r="K202" s="1227">
        <f t="shared" si="21"/>
        <v>1181.5</v>
      </c>
      <c r="L202" s="1227">
        <v>1147</v>
      </c>
      <c r="M202" s="1227">
        <f>L202*D202</f>
        <v>1147</v>
      </c>
      <c r="N202" s="1227">
        <v>35876</v>
      </c>
      <c r="O202" s="1227">
        <f t="shared" si="19"/>
        <v>35876</v>
      </c>
    </row>
    <row r="203" spans="1:15" ht="15" customHeight="1" thickBot="1" x14ac:dyDescent="0.4">
      <c r="A203" s="1228">
        <v>171</v>
      </c>
      <c r="B203" s="1229" t="s">
        <v>472</v>
      </c>
      <c r="C203" s="1230" t="s">
        <v>2942</v>
      </c>
      <c r="D203" s="1242">
        <v>8</v>
      </c>
      <c r="E203" s="1242" t="s">
        <v>2807</v>
      </c>
      <c r="F203" s="1227">
        <v>10580</v>
      </c>
      <c r="G203" s="1227">
        <f t="shared" si="22"/>
        <v>84640</v>
      </c>
      <c r="H203" s="1227">
        <v>10117</v>
      </c>
      <c r="I203" s="1227">
        <f t="shared" si="20"/>
        <v>80936</v>
      </c>
      <c r="J203" s="1227">
        <v>9473</v>
      </c>
      <c r="K203" s="1227">
        <f t="shared" si="21"/>
        <v>75784</v>
      </c>
      <c r="L203" s="1227">
        <v>9197</v>
      </c>
      <c r="M203" s="1227">
        <f>L203*D203</f>
        <v>73576</v>
      </c>
      <c r="N203" s="1227">
        <v>10000</v>
      </c>
      <c r="O203" s="1227">
        <f t="shared" si="19"/>
        <v>80000</v>
      </c>
    </row>
    <row r="204" spans="1:15" ht="15" customHeight="1" thickBot="1" x14ac:dyDescent="0.4">
      <c r="A204" s="1228">
        <v>172</v>
      </c>
      <c r="B204" s="1229" t="s">
        <v>2892</v>
      </c>
      <c r="C204" s="1251" t="s">
        <v>2928</v>
      </c>
      <c r="D204" s="1229">
        <v>0</v>
      </c>
      <c r="E204" s="1229" t="s">
        <v>990</v>
      </c>
      <c r="F204" s="1227"/>
      <c r="G204" s="1227"/>
      <c r="H204" s="1227">
        <v>0</v>
      </c>
      <c r="I204" s="1227">
        <f t="shared" si="20"/>
        <v>0</v>
      </c>
      <c r="J204" s="1227">
        <v>0</v>
      </c>
      <c r="K204" s="1227">
        <f t="shared" si="21"/>
        <v>0</v>
      </c>
      <c r="L204" s="1227"/>
      <c r="M204" s="1227"/>
      <c r="N204" s="1227"/>
      <c r="O204" s="1227">
        <f t="shared" si="19"/>
        <v>0</v>
      </c>
    </row>
    <row r="205" spans="1:15" ht="15" customHeight="1" thickBot="1" x14ac:dyDescent="0.4">
      <c r="A205" s="1228">
        <v>173</v>
      </c>
      <c r="B205" s="1229" t="s">
        <v>2892</v>
      </c>
      <c r="C205" s="1241" t="s">
        <v>2943</v>
      </c>
      <c r="D205" s="1229">
        <v>1</v>
      </c>
      <c r="E205" s="1229" t="s">
        <v>100</v>
      </c>
      <c r="F205" s="1227">
        <v>1495</v>
      </c>
      <c r="G205" s="1227">
        <f t="shared" si="22"/>
        <v>1495</v>
      </c>
      <c r="H205" s="1227">
        <v>1405</v>
      </c>
      <c r="I205" s="1227">
        <f t="shared" si="20"/>
        <v>1405</v>
      </c>
      <c r="J205" s="1227">
        <v>1315.5</v>
      </c>
      <c r="K205" s="1227">
        <f t="shared" si="21"/>
        <v>1315.5</v>
      </c>
      <c r="L205" s="1227">
        <v>1277</v>
      </c>
      <c r="M205" s="1227">
        <f t="shared" ref="M205:M230" si="23">L205*D205</f>
        <v>1277</v>
      </c>
      <c r="N205" s="1227">
        <v>1000</v>
      </c>
      <c r="O205" s="1227">
        <f t="shared" si="19"/>
        <v>1000</v>
      </c>
    </row>
    <row r="206" spans="1:15" ht="15" customHeight="1" thickBot="1" x14ac:dyDescent="0.4">
      <c r="A206" s="1228">
        <v>174</v>
      </c>
      <c r="B206" s="1229" t="s">
        <v>472</v>
      </c>
      <c r="C206" s="1241" t="s">
        <v>2944</v>
      </c>
      <c r="D206" s="1229">
        <v>61</v>
      </c>
      <c r="E206" s="1229" t="s">
        <v>10</v>
      </c>
      <c r="F206" s="1227">
        <v>1434.67</v>
      </c>
      <c r="G206" s="1240">
        <f t="shared" si="22"/>
        <v>87514.87000000001</v>
      </c>
      <c r="H206" s="1227">
        <v>1372</v>
      </c>
      <c r="I206" s="1227">
        <f t="shared" si="20"/>
        <v>83692</v>
      </c>
      <c r="J206" s="1227">
        <v>1284.5</v>
      </c>
      <c r="K206" s="1227">
        <f t="shared" si="21"/>
        <v>78354.5</v>
      </c>
      <c r="L206" s="1227">
        <v>1247</v>
      </c>
      <c r="M206" s="1227">
        <f t="shared" si="23"/>
        <v>76067</v>
      </c>
      <c r="N206" s="1227">
        <v>500</v>
      </c>
      <c r="O206" s="1227">
        <f t="shared" si="19"/>
        <v>30500</v>
      </c>
    </row>
    <row r="207" spans="1:15" ht="15" customHeight="1" thickBot="1" x14ac:dyDescent="0.4">
      <c r="A207" s="1228"/>
      <c r="B207" s="1225"/>
      <c r="C207" s="1230"/>
      <c r="D207" s="1225"/>
      <c r="E207" s="1225"/>
      <c r="F207" s="1227"/>
      <c r="G207" s="1227">
        <f t="shared" si="22"/>
        <v>0</v>
      </c>
      <c r="H207" s="1227">
        <v>0</v>
      </c>
      <c r="I207" s="1227">
        <f t="shared" si="20"/>
        <v>0</v>
      </c>
      <c r="J207" s="1227">
        <v>0</v>
      </c>
      <c r="K207" s="1227">
        <f t="shared" si="21"/>
        <v>0</v>
      </c>
      <c r="L207" s="1227"/>
      <c r="M207" s="1227">
        <f t="shared" si="23"/>
        <v>0</v>
      </c>
      <c r="N207" s="1227"/>
      <c r="O207" s="1227">
        <f t="shared" si="19"/>
        <v>0</v>
      </c>
    </row>
    <row r="208" spans="1:15" ht="15" customHeight="1" thickBot="1" x14ac:dyDescent="0.4">
      <c r="A208" s="1228"/>
      <c r="B208" s="1225"/>
      <c r="C208" s="1226" t="s">
        <v>285</v>
      </c>
      <c r="D208" s="1225"/>
      <c r="E208" s="1225"/>
      <c r="F208" s="1227"/>
      <c r="G208" s="1227">
        <f t="shared" si="22"/>
        <v>0</v>
      </c>
      <c r="H208" s="1227">
        <v>0</v>
      </c>
      <c r="I208" s="1227">
        <f t="shared" si="20"/>
        <v>0</v>
      </c>
      <c r="J208" s="1227">
        <v>0</v>
      </c>
      <c r="K208" s="1227">
        <f t="shared" si="21"/>
        <v>0</v>
      </c>
      <c r="L208" s="1227"/>
      <c r="M208" s="1227">
        <f t="shared" si="23"/>
        <v>0</v>
      </c>
      <c r="N208" s="1227"/>
      <c r="O208" s="1227">
        <f t="shared" si="19"/>
        <v>0</v>
      </c>
    </row>
    <row r="209" spans="1:15" ht="15" customHeight="1" thickBot="1" x14ac:dyDescent="0.4">
      <c r="A209" s="1228">
        <v>175</v>
      </c>
      <c r="B209" s="1229" t="s">
        <v>472</v>
      </c>
      <c r="C209" s="1230" t="s">
        <v>224</v>
      </c>
      <c r="D209" s="1229">
        <v>1</v>
      </c>
      <c r="E209" s="1229" t="s">
        <v>100</v>
      </c>
      <c r="F209" s="1227">
        <v>18400</v>
      </c>
      <c r="G209" s="1227">
        <f t="shared" si="22"/>
        <v>18400</v>
      </c>
      <c r="H209" s="1227">
        <v>29000</v>
      </c>
      <c r="I209" s="1227">
        <f t="shared" si="20"/>
        <v>29000</v>
      </c>
      <c r="J209" s="1227">
        <v>30900</v>
      </c>
      <c r="K209" s="1227">
        <f t="shared" si="21"/>
        <v>30900</v>
      </c>
      <c r="L209" s="1227">
        <v>24000</v>
      </c>
      <c r="M209" s="1227">
        <f t="shared" si="23"/>
        <v>24000</v>
      </c>
      <c r="N209" s="1227">
        <v>23100</v>
      </c>
      <c r="O209" s="1227">
        <f t="shared" si="19"/>
        <v>23100</v>
      </c>
    </row>
    <row r="210" spans="1:15" ht="15" customHeight="1" thickBot="1" x14ac:dyDescent="0.4">
      <c r="A210" s="1228">
        <v>176</v>
      </c>
      <c r="B210" s="1229" t="s">
        <v>472</v>
      </c>
      <c r="C210" s="1230" t="s">
        <v>2945</v>
      </c>
      <c r="D210" s="1229">
        <v>1</v>
      </c>
      <c r="E210" s="1229" t="s">
        <v>100</v>
      </c>
      <c r="F210" s="1227">
        <v>1005100</v>
      </c>
      <c r="G210" s="1227">
        <f t="shared" si="22"/>
        <v>1005100</v>
      </c>
      <c r="H210" s="1227">
        <v>475000</v>
      </c>
      <c r="I210" s="1227">
        <f t="shared" si="20"/>
        <v>475000</v>
      </c>
      <c r="J210" s="1227">
        <v>594958</v>
      </c>
      <c r="K210" s="1227">
        <f t="shared" si="21"/>
        <v>594958</v>
      </c>
      <c r="L210" s="1227">
        <v>846763.27</v>
      </c>
      <c r="M210" s="1227">
        <f t="shared" si="23"/>
        <v>846763.27</v>
      </c>
      <c r="N210" s="1227">
        <v>1218000</v>
      </c>
      <c r="O210" s="1227">
        <f t="shared" si="19"/>
        <v>1218000</v>
      </c>
    </row>
    <row r="211" spans="1:15" ht="15" customHeight="1" thickBot="1" x14ac:dyDescent="0.4">
      <c r="A211" s="1228">
        <v>177</v>
      </c>
      <c r="B211" s="1229" t="s">
        <v>2892</v>
      </c>
      <c r="C211" s="1230" t="s">
        <v>2946</v>
      </c>
      <c r="D211" s="1229">
        <v>1</v>
      </c>
      <c r="E211" s="1229" t="s">
        <v>100</v>
      </c>
      <c r="F211" s="1227">
        <v>83800.5</v>
      </c>
      <c r="G211" s="1227">
        <f t="shared" si="22"/>
        <v>83800.5</v>
      </c>
      <c r="H211" s="1227">
        <v>80157</v>
      </c>
      <c r="I211" s="1227">
        <f t="shared" si="20"/>
        <v>80157</v>
      </c>
      <c r="J211" s="1227">
        <v>75056</v>
      </c>
      <c r="K211" s="1227">
        <f t="shared" si="21"/>
        <v>75056</v>
      </c>
      <c r="L211" s="1227">
        <v>72870</v>
      </c>
      <c r="M211" s="1227">
        <f t="shared" si="23"/>
        <v>72870</v>
      </c>
      <c r="N211" s="1227">
        <v>142160</v>
      </c>
      <c r="O211" s="1227">
        <f t="shared" si="19"/>
        <v>142160</v>
      </c>
    </row>
    <row r="212" spans="1:15" ht="15" customHeight="1" thickBot="1" x14ac:dyDescent="0.4">
      <c r="A212" s="1228">
        <v>178</v>
      </c>
      <c r="B212" s="1229" t="s">
        <v>2892</v>
      </c>
      <c r="C212" s="1230" t="s">
        <v>2947</v>
      </c>
      <c r="D212" s="1229">
        <v>1</v>
      </c>
      <c r="E212" s="1229" t="s">
        <v>100</v>
      </c>
      <c r="F212" s="1227">
        <v>158700</v>
      </c>
      <c r="G212" s="1227">
        <f t="shared" si="22"/>
        <v>158700</v>
      </c>
      <c r="H212" s="1227">
        <v>214000</v>
      </c>
      <c r="I212" s="1227">
        <f t="shared" si="20"/>
        <v>214000</v>
      </c>
      <c r="J212" s="1227">
        <v>145419.5</v>
      </c>
      <c r="K212" s="1227">
        <f t="shared" si="21"/>
        <v>145419.5</v>
      </c>
      <c r="L212" s="1227">
        <v>141341</v>
      </c>
      <c r="M212" s="1227">
        <f t="shared" si="23"/>
        <v>141341</v>
      </c>
      <c r="N212" s="1227">
        <v>188000</v>
      </c>
      <c r="O212" s="1227">
        <f t="shared" si="19"/>
        <v>188000</v>
      </c>
    </row>
    <row r="213" spans="1:15" ht="15" customHeight="1" thickBot="1" x14ac:dyDescent="0.4">
      <c r="A213" s="1228">
        <v>179</v>
      </c>
      <c r="B213" s="1229" t="s">
        <v>2892</v>
      </c>
      <c r="C213" s="1230" t="s">
        <v>2948</v>
      </c>
      <c r="D213" s="1229">
        <v>1</v>
      </c>
      <c r="E213" s="1229" t="s">
        <v>100</v>
      </c>
      <c r="F213" s="1227">
        <v>82800</v>
      </c>
      <c r="G213" s="1227">
        <f t="shared" si="22"/>
        <v>82800</v>
      </c>
      <c r="H213" s="1227">
        <v>79000</v>
      </c>
      <c r="I213" s="1227">
        <f t="shared" si="20"/>
        <v>79000</v>
      </c>
      <c r="J213" s="1227">
        <v>73645</v>
      </c>
      <c r="K213" s="1227">
        <f t="shared" si="21"/>
        <v>73645</v>
      </c>
      <c r="L213" s="1227">
        <v>71500</v>
      </c>
      <c r="M213" s="1227">
        <f t="shared" si="23"/>
        <v>71500</v>
      </c>
      <c r="N213" s="1227">
        <v>134000</v>
      </c>
      <c r="O213" s="1227">
        <f t="shared" si="19"/>
        <v>134000</v>
      </c>
    </row>
    <row r="214" spans="1:15" ht="15" customHeight="1" thickBot="1" x14ac:dyDescent="0.4">
      <c r="A214" s="1228"/>
      <c r="B214" s="1225"/>
      <c r="C214" s="1230"/>
      <c r="D214" s="1225"/>
      <c r="E214" s="1225"/>
      <c r="F214" s="1227"/>
      <c r="G214" s="1227">
        <f t="shared" si="22"/>
        <v>0</v>
      </c>
      <c r="H214" s="1227"/>
      <c r="I214" s="1227">
        <f t="shared" si="20"/>
        <v>0</v>
      </c>
      <c r="J214" s="1227"/>
      <c r="K214" s="1227">
        <f t="shared" si="21"/>
        <v>0</v>
      </c>
      <c r="L214" s="1227"/>
      <c r="M214" s="1227">
        <f t="shared" si="23"/>
        <v>0</v>
      </c>
      <c r="N214" s="1227"/>
      <c r="O214" s="1227">
        <f t="shared" si="19"/>
        <v>0</v>
      </c>
    </row>
    <row r="215" spans="1:15" ht="15" customHeight="1" thickBot="1" x14ac:dyDescent="0.4">
      <c r="A215" s="1228"/>
      <c r="B215" s="1225"/>
      <c r="C215" s="1226" t="s">
        <v>291</v>
      </c>
      <c r="D215" s="1225"/>
      <c r="E215" s="1225"/>
      <c r="F215" s="1227"/>
      <c r="G215" s="1227">
        <f t="shared" si="22"/>
        <v>0</v>
      </c>
      <c r="H215" s="1227"/>
      <c r="I215" s="1227">
        <f t="shared" si="20"/>
        <v>0</v>
      </c>
      <c r="J215" s="1227"/>
      <c r="K215" s="1227">
        <f t="shared" si="21"/>
        <v>0</v>
      </c>
      <c r="L215" s="1227"/>
      <c r="M215" s="1227">
        <f t="shared" si="23"/>
        <v>0</v>
      </c>
      <c r="N215" s="1227"/>
      <c r="O215" s="1227">
        <f t="shared" si="19"/>
        <v>0</v>
      </c>
    </row>
    <row r="216" spans="1:15" ht="15" customHeight="1" thickBot="1" x14ac:dyDescent="0.4">
      <c r="A216" s="1228">
        <v>180</v>
      </c>
      <c r="B216" s="1229">
        <v>103</v>
      </c>
      <c r="C216" s="1230" t="s">
        <v>2362</v>
      </c>
      <c r="D216" s="1229">
        <v>1</v>
      </c>
      <c r="E216" s="1229" t="s">
        <v>100</v>
      </c>
      <c r="F216" s="1227">
        <v>54050</v>
      </c>
      <c r="G216" s="1227">
        <f t="shared" si="22"/>
        <v>54050</v>
      </c>
      <c r="H216" s="1227">
        <v>145000</v>
      </c>
      <c r="I216" s="1227">
        <f t="shared" si="20"/>
        <v>145000</v>
      </c>
      <c r="J216" s="1227">
        <v>100174.5</v>
      </c>
      <c r="K216" s="1227">
        <f t="shared" si="21"/>
        <v>100174.5</v>
      </c>
      <c r="L216" s="1227">
        <v>35500</v>
      </c>
      <c r="M216" s="1227">
        <f t="shared" si="23"/>
        <v>35500</v>
      </c>
      <c r="N216" s="1227">
        <v>45000</v>
      </c>
      <c r="O216" s="1227">
        <f t="shared" si="19"/>
        <v>45000</v>
      </c>
    </row>
    <row r="217" spans="1:15" ht="15" customHeight="1" thickBot="1" x14ac:dyDescent="0.4">
      <c r="A217" s="1228">
        <v>181</v>
      </c>
      <c r="B217" s="1229">
        <v>614</v>
      </c>
      <c r="C217" s="1230" t="s">
        <v>679</v>
      </c>
      <c r="D217" s="1229">
        <v>1</v>
      </c>
      <c r="E217" s="1229" t="s">
        <v>100</v>
      </c>
      <c r="F217" s="1227">
        <v>4025</v>
      </c>
      <c r="G217" s="1227">
        <f t="shared" si="22"/>
        <v>4025</v>
      </c>
      <c r="H217" s="1227">
        <v>97000</v>
      </c>
      <c r="I217" s="1227">
        <f t="shared" si="20"/>
        <v>97000</v>
      </c>
      <c r="J217" s="1227">
        <v>14680</v>
      </c>
      <c r="K217" s="1227">
        <f t="shared" si="21"/>
        <v>14680</v>
      </c>
      <c r="L217" s="1227">
        <v>68000</v>
      </c>
      <c r="M217" s="1227">
        <f t="shared" si="23"/>
        <v>68000</v>
      </c>
      <c r="N217" s="1227">
        <v>5000</v>
      </c>
      <c r="O217" s="1227">
        <f t="shared" si="19"/>
        <v>5000</v>
      </c>
    </row>
    <row r="218" spans="1:15" ht="15" customHeight="1" thickBot="1" x14ac:dyDescent="0.4">
      <c r="A218" s="1228">
        <v>182</v>
      </c>
      <c r="B218" s="1229">
        <v>616</v>
      </c>
      <c r="C218" s="1230" t="s">
        <v>2949</v>
      </c>
      <c r="D218" s="1229">
        <v>300</v>
      </c>
      <c r="E218" s="1229" t="s">
        <v>2950</v>
      </c>
      <c r="F218" s="1227">
        <v>76.67</v>
      </c>
      <c r="G218" s="1227">
        <f t="shared" si="22"/>
        <v>23001</v>
      </c>
      <c r="H218" s="1227">
        <v>77</v>
      </c>
      <c r="I218" s="1227">
        <f t="shared" si="20"/>
        <v>23100</v>
      </c>
      <c r="J218" s="1227">
        <v>12.5</v>
      </c>
      <c r="K218" s="1227">
        <f t="shared" si="21"/>
        <v>3750</v>
      </c>
      <c r="L218" s="1227">
        <v>0.02</v>
      </c>
      <c r="M218" s="1240">
        <f t="shared" si="23"/>
        <v>6</v>
      </c>
      <c r="N218" s="1227">
        <v>10</v>
      </c>
      <c r="O218" s="1227">
        <f t="shared" si="19"/>
        <v>3000</v>
      </c>
    </row>
    <row r="219" spans="1:15" ht="15" customHeight="1" thickBot="1" x14ac:dyDescent="0.4">
      <c r="A219" s="1228">
        <v>183</v>
      </c>
      <c r="B219" s="1229">
        <v>619</v>
      </c>
      <c r="C219" s="1230" t="s">
        <v>1094</v>
      </c>
      <c r="D219" s="1229">
        <v>1</v>
      </c>
      <c r="E219" s="1229" t="s">
        <v>100</v>
      </c>
      <c r="F219" s="1227">
        <v>9775</v>
      </c>
      <c r="G219" s="1227">
        <f t="shared" si="22"/>
        <v>9775</v>
      </c>
      <c r="H219" s="1227">
        <v>9000</v>
      </c>
      <c r="I219" s="1227">
        <f t="shared" si="20"/>
        <v>9000</v>
      </c>
      <c r="J219" s="1227">
        <v>20330</v>
      </c>
      <c r="K219" s="1227">
        <f t="shared" si="21"/>
        <v>20330</v>
      </c>
      <c r="L219" s="1227">
        <v>8500</v>
      </c>
      <c r="M219" s="1227">
        <f t="shared" si="23"/>
        <v>8500</v>
      </c>
      <c r="N219" s="1227">
        <v>10000</v>
      </c>
      <c r="O219" s="1227">
        <f t="shared" si="19"/>
        <v>10000</v>
      </c>
    </row>
    <row r="220" spans="1:15" ht="15" customHeight="1" thickBot="1" x14ac:dyDescent="0.4">
      <c r="A220" s="1228">
        <v>184</v>
      </c>
      <c r="B220" s="1229">
        <v>623</v>
      </c>
      <c r="C220" s="1230" t="s">
        <v>292</v>
      </c>
      <c r="D220" s="1229">
        <v>1</v>
      </c>
      <c r="E220" s="1229" t="s">
        <v>100</v>
      </c>
      <c r="F220" s="1227">
        <v>16013.75</v>
      </c>
      <c r="G220" s="1227">
        <f t="shared" si="22"/>
        <v>16013.75</v>
      </c>
      <c r="H220" s="1227">
        <v>37000</v>
      </c>
      <c r="I220" s="1227">
        <f t="shared" si="20"/>
        <v>37000</v>
      </c>
      <c r="J220" s="1227">
        <v>56147.5</v>
      </c>
      <c r="K220" s="1227">
        <f t="shared" si="21"/>
        <v>56147.5</v>
      </c>
      <c r="L220" s="1227">
        <v>14000</v>
      </c>
      <c r="M220" s="1227">
        <f t="shared" si="23"/>
        <v>14000</v>
      </c>
      <c r="N220" s="1227">
        <v>43000</v>
      </c>
      <c r="O220" s="1227">
        <f t="shared" si="19"/>
        <v>43000</v>
      </c>
    </row>
    <row r="221" spans="1:15" ht="15" customHeight="1" thickBot="1" x14ac:dyDescent="0.4">
      <c r="A221" s="1228">
        <v>185</v>
      </c>
      <c r="B221" s="1229">
        <v>624</v>
      </c>
      <c r="C221" s="1230" t="s">
        <v>51</v>
      </c>
      <c r="D221" s="1229">
        <v>1</v>
      </c>
      <c r="E221" s="1229" t="s">
        <v>100</v>
      </c>
      <c r="F221" s="1227">
        <v>17255.75</v>
      </c>
      <c r="G221" s="1227">
        <f t="shared" si="22"/>
        <v>17255.75</v>
      </c>
      <c r="H221" s="1227">
        <v>49000</v>
      </c>
      <c r="I221" s="1227">
        <f t="shared" si="20"/>
        <v>49000</v>
      </c>
      <c r="J221" s="1227">
        <v>301106</v>
      </c>
      <c r="K221" s="1227">
        <f t="shared" si="21"/>
        <v>301106</v>
      </c>
      <c r="L221" s="1227">
        <v>160000</v>
      </c>
      <c r="M221" s="1227">
        <f t="shared" si="23"/>
        <v>160000</v>
      </c>
      <c r="N221" s="1227">
        <v>225000</v>
      </c>
      <c r="O221" s="1227">
        <f t="shared" si="19"/>
        <v>225000</v>
      </c>
    </row>
    <row r="222" spans="1:15" ht="15" customHeight="1" thickBot="1" x14ac:dyDescent="0.4">
      <c r="A222" s="1228">
        <v>186</v>
      </c>
      <c r="B222" s="1229" t="s">
        <v>472</v>
      </c>
      <c r="C222" s="1230" t="s">
        <v>2363</v>
      </c>
      <c r="D222" s="1229">
        <v>1</v>
      </c>
      <c r="E222" s="1229" t="s">
        <v>100</v>
      </c>
      <c r="F222" s="1252">
        <v>5000</v>
      </c>
      <c r="G222" s="1227">
        <f t="shared" si="22"/>
        <v>5000</v>
      </c>
      <c r="H222" s="1252">
        <v>5000</v>
      </c>
      <c r="I222" s="1227">
        <f t="shared" si="20"/>
        <v>5000</v>
      </c>
      <c r="J222" s="1252">
        <v>5000</v>
      </c>
      <c r="K222" s="1227">
        <f t="shared" si="21"/>
        <v>5000</v>
      </c>
      <c r="L222" s="1252">
        <v>5000</v>
      </c>
      <c r="M222" s="1227">
        <f t="shared" si="23"/>
        <v>5000</v>
      </c>
      <c r="N222" s="1252">
        <v>5000</v>
      </c>
      <c r="O222" s="1227">
        <v>5000</v>
      </c>
    </row>
    <row r="223" spans="1:15" ht="15" customHeight="1" thickBot="1" x14ac:dyDescent="0.4">
      <c r="A223" s="1228">
        <v>187</v>
      </c>
      <c r="B223" s="1229" t="s">
        <v>472</v>
      </c>
      <c r="C223" s="1230" t="s">
        <v>2032</v>
      </c>
      <c r="D223" s="1229">
        <v>1</v>
      </c>
      <c r="E223" s="1229" t="s">
        <v>100</v>
      </c>
      <c r="F223" s="1252">
        <v>75000</v>
      </c>
      <c r="G223" s="1227">
        <f t="shared" si="22"/>
        <v>75000</v>
      </c>
      <c r="H223" s="1252">
        <v>75000</v>
      </c>
      <c r="I223" s="1227">
        <f t="shared" si="20"/>
        <v>75000</v>
      </c>
      <c r="J223" s="1252">
        <v>75000</v>
      </c>
      <c r="K223" s="1227">
        <f t="shared" si="21"/>
        <v>75000</v>
      </c>
      <c r="L223" s="1252">
        <v>75000</v>
      </c>
      <c r="M223" s="1227">
        <f t="shared" si="23"/>
        <v>75000</v>
      </c>
      <c r="N223" s="1252">
        <v>75000</v>
      </c>
      <c r="O223" s="1227">
        <v>75000</v>
      </c>
    </row>
    <row r="224" spans="1:15" ht="15" customHeight="1" thickBot="1" x14ac:dyDescent="0.4">
      <c r="A224" s="1228">
        <v>188</v>
      </c>
      <c r="B224" s="1229" t="s">
        <v>472</v>
      </c>
      <c r="C224" s="1230" t="s">
        <v>2951</v>
      </c>
      <c r="D224" s="1229">
        <v>45</v>
      </c>
      <c r="E224" s="1229" t="s">
        <v>4</v>
      </c>
      <c r="F224" s="1227">
        <v>460</v>
      </c>
      <c r="G224" s="1227">
        <f t="shared" si="22"/>
        <v>20700</v>
      </c>
      <c r="H224" s="1227">
        <v>660</v>
      </c>
      <c r="I224" s="1227">
        <f t="shared" si="20"/>
        <v>29700</v>
      </c>
      <c r="J224" s="1227">
        <v>329.5</v>
      </c>
      <c r="K224" s="1227">
        <f t="shared" si="21"/>
        <v>14827.5</v>
      </c>
      <c r="L224" s="1227">
        <v>320</v>
      </c>
      <c r="M224" s="1227">
        <f t="shared" si="23"/>
        <v>14400</v>
      </c>
      <c r="N224" s="1227">
        <v>375</v>
      </c>
      <c r="O224" s="1227">
        <f t="shared" ref="O224:O230" si="24">N224*D224</f>
        <v>16875</v>
      </c>
    </row>
    <row r="225" spans="1:15" ht="28.5" customHeight="1" thickBot="1" x14ac:dyDescent="0.4">
      <c r="A225" s="2094">
        <v>189</v>
      </c>
      <c r="B225" s="2094" t="s">
        <v>472</v>
      </c>
      <c r="C225" s="1253" t="s">
        <v>2952</v>
      </c>
      <c r="D225" s="2094">
        <v>45</v>
      </c>
      <c r="E225" s="2094" t="s">
        <v>4</v>
      </c>
      <c r="F225" s="2096">
        <v>460</v>
      </c>
      <c r="G225" s="1227">
        <f t="shared" si="22"/>
        <v>20700</v>
      </c>
      <c r="H225" s="2096">
        <v>660</v>
      </c>
      <c r="I225" s="1227">
        <f t="shared" si="20"/>
        <v>29700</v>
      </c>
      <c r="J225" s="2096">
        <v>335</v>
      </c>
      <c r="K225" s="1227">
        <f t="shared" si="21"/>
        <v>15075</v>
      </c>
      <c r="L225" s="2096">
        <v>325</v>
      </c>
      <c r="M225" s="1227">
        <f t="shared" si="23"/>
        <v>14625</v>
      </c>
      <c r="N225" s="2096">
        <v>375</v>
      </c>
      <c r="O225" s="1227">
        <f t="shared" si="24"/>
        <v>16875</v>
      </c>
    </row>
    <row r="226" spans="1:15" ht="16.5" customHeight="1" thickBot="1" x14ac:dyDescent="0.4">
      <c r="A226" s="2095"/>
      <c r="B226" s="2095"/>
      <c r="C226" s="1241" t="s">
        <v>2953</v>
      </c>
      <c r="D226" s="2095"/>
      <c r="E226" s="2095"/>
      <c r="F226" s="2097"/>
      <c r="G226" s="1227">
        <f t="shared" si="22"/>
        <v>0</v>
      </c>
      <c r="H226" s="2097"/>
      <c r="I226" s="1227">
        <f t="shared" si="20"/>
        <v>0</v>
      </c>
      <c r="J226" s="2097"/>
      <c r="K226" s="1227">
        <f t="shared" si="21"/>
        <v>0</v>
      </c>
      <c r="L226" s="2097"/>
      <c r="M226" s="1227">
        <f t="shared" si="23"/>
        <v>0</v>
      </c>
      <c r="N226" s="2097"/>
      <c r="O226" s="1227">
        <f t="shared" si="24"/>
        <v>0</v>
      </c>
    </row>
    <row r="227" spans="1:15" ht="15" customHeight="1" thickBot="1" x14ac:dyDescent="0.4">
      <c r="A227" s="1228">
        <v>190</v>
      </c>
      <c r="B227" s="1229" t="s">
        <v>472</v>
      </c>
      <c r="C227" s="1230" t="s">
        <v>2954</v>
      </c>
      <c r="D227" s="1229">
        <v>120</v>
      </c>
      <c r="E227" s="1229" t="s">
        <v>4</v>
      </c>
      <c r="F227" s="1227">
        <v>253</v>
      </c>
      <c r="G227" s="1227">
        <f t="shared" si="22"/>
        <v>30360</v>
      </c>
      <c r="H227" s="1227">
        <v>880</v>
      </c>
      <c r="I227" s="1227">
        <f t="shared" si="20"/>
        <v>105600</v>
      </c>
      <c r="J227" s="1227">
        <v>274</v>
      </c>
      <c r="K227" s="1240">
        <f t="shared" si="21"/>
        <v>32880</v>
      </c>
      <c r="L227" s="1227">
        <v>266</v>
      </c>
      <c r="M227" s="1227">
        <f t="shared" si="23"/>
        <v>31920</v>
      </c>
      <c r="N227" s="1227">
        <v>350</v>
      </c>
      <c r="O227" s="1227">
        <f t="shared" si="24"/>
        <v>42000</v>
      </c>
    </row>
    <row r="228" spans="1:15" ht="15" customHeight="1" thickBot="1" x14ac:dyDescent="0.4">
      <c r="A228" s="1228">
        <v>191</v>
      </c>
      <c r="B228" s="1229" t="s">
        <v>472</v>
      </c>
      <c r="C228" s="1230" t="s">
        <v>2955</v>
      </c>
      <c r="D228" s="1229">
        <v>160</v>
      </c>
      <c r="E228" s="1229" t="s">
        <v>4</v>
      </c>
      <c r="F228" s="1227">
        <v>51.75</v>
      </c>
      <c r="G228" s="1227">
        <f t="shared" si="22"/>
        <v>8280</v>
      </c>
      <c r="H228" s="1227">
        <v>90</v>
      </c>
      <c r="I228" s="1227">
        <f t="shared" si="20"/>
        <v>14400</v>
      </c>
      <c r="J228" s="1227">
        <v>84</v>
      </c>
      <c r="K228" s="1227">
        <f t="shared" si="21"/>
        <v>13440</v>
      </c>
      <c r="L228" s="1227">
        <v>70</v>
      </c>
      <c r="M228" s="1227">
        <f t="shared" si="23"/>
        <v>11200</v>
      </c>
      <c r="N228" s="1227">
        <v>160</v>
      </c>
      <c r="O228" s="1227">
        <f t="shared" si="24"/>
        <v>25600</v>
      </c>
    </row>
    <row r="229" spans="1:15" ht="15" customHeight="1" thickBot="1" x14ac:dyDescent="0.4">
      <c r="A229" s="1228">
        <v>192</v>
      </c>
      <c r="B229" s="1229" t="s">
        <v>472</v>
      </c>
      <c r="C229" s="1230" t="s">
        <v>2371</v>
      </c>
      <c r="D229" s="1229">
        <v>500</v>
      </c>
      <c r="E229" s="1229" t="s">
        <v>8</v>
      </c>
      <c r="F229" s="1227">
        <v>63.25</v>
      </c>
      <c r="G229" s="1227">
        <f t="shared" si="22"/>
        <v>31625</v>
      </c>
      <c r="H229" s="1227">
        <v>70</v>
      </c>
      <c r="I229" s="1227">
        <f t="shared" si="20"/>
        <v>35000</v>
      </c>
      <c r="J229" s="1227">
        <v>47.5</v>
      </c>
      <c r="K229" s="1227">
        <f t="shared" si="21"/>
        <v>23750</v>
      </c>
      <c r="L229" s="1227">
        <v>400</v>
      </c>
      <c r="M229" s="1240">
        <f t="shared" si="23"/>
        <v>200000</v>
      </c>
      <c r="N229" s="1227">
        <v>10</v>
      </c>
      <c r="O229" s="1227">
        <f t="shared" si="24"/>
        <v>5000</v>
      </c>
    </row>
    <row r="230" spans="1:15" ht="15" customHeight="1" thickBot="1" x14ac:dyDescent="0.4">
      <c r="A230" s="1228">
        <v>193</v>
      </c>
      <c r="B230" s="1229" t="s">
        <v>472</v>
      </c>
      <c r="C230" s="1230" t="s">
        <v>2956</v>
      </c>
      <c r="D230" s="1229">
        <v>300</v>
      </c>
      <c r="E230" s="1229" t="s">
        <v>3</v>
      </c>
      <c r="F230" s="1227">
        <v>51.75</v>
      </c>
      <c r="G230" s="1227">
        <f t="shared" si="22"/>
        <v>15525</v>
      </c>
      <c r="H230" s="1227">
        <v>43</v>
      </c>
      <c r="I230" s="1227">
        <f t="shared" si="20"/>
        <v>12900</v>
      </c>
      <c r="J230" s="1227">
        <v>83</v>
      </c>
      <c r="K230" s="1227">
        <f t="shared" si="21"/>
        <v>24900</v>
      </c>
      <c r="L230" s="1227">
        <v>30</v>
      </c>
      <c r="M230" s="1227">
        <f t="shared" si="23"/>
        <v>9000</v>
      </c>
      <c r="N230" s="1227">
        <v>5</v>
      </c>
      <c r="O230" s="1227">
        <f t="shared" si="24"/>
        <v>1500</v>
      </c>
    </row>
    <row r="231" spans="1:15" ht="15" customHeight="1" thickBot="1" x14ac:dyDescent="0.4">
      <c r="A231" s="1254"/>
      <c r="B231" s="1254"/>
      <c r="C231" s="1255"/>
      <c r="D231" s="1254"/>
      <c r="E231" s="1254"/>
      <c r="F231" s="1256"/>
      <c r="G231" s="1227"/>
      <c r="H231" s="1256"/>
      <c r="I231" s="1256"/>
      <c r="J231" s="1256"/>
      <c r="K231" s="1256"/>
      <c r="L231" s="1256"/>
      <c r="M231" s="1227"/>
      <c r="N231" s="1256"/>
      <c r="O231" s="1256"/>
    </row>
    <row r="232" spans="1:15" ht="15" customHeight="1" x14ac:dyDescent="0.35">
      <c r="A232" s="1254"/>
      <c r="B232" s="1254"/>
      <c r="C232" s="1255"/>
      <c r="D232" s="2104" t="s">
        <v>2957</v>
      </c>
      <c r="E232" s="2104"/>
      <c r="F232" s="1256"/>
      <c r="G232" s="1256">
        <f>SUM(G7:G230)</f>
        <v>4753430.620000001</v>
      </c>
      <c r="H232" s="1256"/>
      <c r="I232" s="1256">
        <f>SUM(I7:I230)</f>
        <v>5234739.3000000007</v>
      </c>
      <c r="J232" s="1256"/>
      <c r="K232" s="1256">
        <f>SUM(K7:K230)</f>
        <v>5535679</v>
      </c>
      <c r="L232" s="1256"/>
      <c r="M232" s="1256">
        <f>SUM(M7:M230)</f>
        <v>5572176.0800000001</v>
      </c>
      <c r="N232" s="1256"/>
      <c r="O232" s="1256">
        <f>SUM(O7:O230)</f>
        <v>5839605</v>
      </c>
    </row>
    <row r="233" spans="1:15" ht="15" customHeight="1" x14ac:dyDescent="0.35">
      <c r="A233" s="1254"/>
      <c r="B233" s="1254"/>
      <c r="C233" s="1255"/>
      <c r="D233" s="2104" t="s">
        <v>2958</v>
      </c>
      <c r="E233" s="2104"/>
      <c r="F233" s="1256"/>
      <c r="G233" s="1256">
        <v>4758409.03</v>
      </c>
      <c r="H233" s="1256"/>
      <c r="I233" s="1256">
        <v>5244639.3</v>
      </c>
      <c r="J233" s="1256"/>
      <c r="K233" s="1256">
        <v>5591656</v>
      </c>
      <c r="L233" s="1256"/>
      <c r="M233" s="1256">
        <v>5223900.08</v>
      </c>
      <c r="N233" s="1256"/>
      <c r="O233" s="1256">
        <v>5839605</v>
      </c>
    </row>
    <row r="234" spans="1:15" ht="15" customHeight="1" x14ac:dyDescent="0.35">
      <c r="A234" s="1254"/>
      <c r="B234" s="1254"/>
      <c r="C234" s="1255"/>
      <c r="D234" s="2104" t="s">
        <v>145</v>
      </c>
      <c r="E234" s="2104"/>
      <c r="F234" s="1256"/>
      <c r="G234" s="1256">
        <f>G232-G233</f>
        <v>-4978.4099999992177</v>
      </c>
      <c r="H234" s="1256"/>
      <c r="I234" s="1256">
        <f>I232-I233</f>
        <v>-9899.9999999990687</v>
      </c>
      <c r="J234" s="1256"/>
      <c r="K234" s="1256">
        <f>K232-K233</f>
        <v>-55977</v>
      </c>
      <c r="L234" s="1256"/>
      <c r="M234" s="1256">
        <f>M232-M233</f>
        <v>348276</v>
      </c>
      <c r="N234" s="1256"/>
      <c r="O234" s="1256">
        <f>O232-O233</f>
        <v>0</v>
      </c>
    </row>
    <row r="235" spans="1:15" ht="15" customHeight="1" x14ac:dyDescent="0.35">
      <c r="A235" s="529"/>
      <c r="B235" s="529"/>
      <c r="C235" s="529"/>
      <c r="D235" s="529"/>
      <c r="E235" s="529"/>
      <c r="F235" s="529"/>
      <c r="G235" s="529"/>
      <c r="H235" s="529"/>
      <c r="I235" s="529"/>
      <c r="J235" s="529"/>
      <c r="K235" s="529"/>
      <c r="L235" s="529"/>
      <c r="M235" s="529"/>
      <c r="N235" s="529"/>
      <c r="O235" s="529"/>
    </row>
    <row r="236" spans="1:15" ht="15" customHeight="1" thickBot="1" x14ac:dyDescent="0.55000000000000004">
      <c r="A236" s="2105" t="s">
        <v>1106</v>
      </c>
      <c r="B236" s="2105"/>
      <c r="C236" s="2105"/>
      <c r="D236" s="2105"/>
      <c r="E236" s="2105"/>
      <c r="F236" s="2105"/>
      <c r="G236" s="2105"/>
      <c r="H236" s="529"/>
      <c r="I236" s="529"/>
      <c r="J236" s="529"/>
      <c r="K236" s="529"/>
      <c r="L236" s="529"/>
      <c r="M236" s="529"/>
      <c r="N236" s="529"/>
      <c r="O236" s="529"/>
    </row>
    <row r="237" spans="1:15" ht="15" customHeight="1" thickBot="1" x14ac:dyDescent="0.55000000000000004">
      <c r="A237" s="1257"/>
      <c r="B237" s="1257"/>
      <c r="C237" s="1257" t="s">
        <v>2959</v>
      </c>
      <c r="D237" s="1257"/>
      <c r="E237" s="1257"/>
      <c r="F237" s="1257"/>
      <c r="G237" s="1257"/>
      <c r="H237" s="1257"/>
      <c r="I237" s="1257"/>
      <c r="J237" s="1257"/>
      <c r="K237" s="1257"/>
      <c r="L237" s="1257"/>
      <c r="M237" s="1257"/>
      <c r="N237" s="1257"/>
      <c r="O237" s="1257"/>
    </row>
    <row r="238" spans="1:15" ht="15" customHeight="1" x14ac:dyDescent="0.35">
      <c r="A238" s="1061" t="s">
        <v>93</v>
      </c>
      <c r="B238" s="1769" t="s">
        <v>2373</v>
      </c>
      <c r="C238" s="1769" t="s">
        <v>322</v>
      </c>
      <c r="D238" s="1769" t="s">
        <v>456</v>
      </c>
      <c r="E238" s="580" t="s">
        <v>1187</v>
      </c>
      <c r="F238" s="1020" t="s">
        <v>1188</v>
      </c>
      <c r="G238" s="1771" t="s">
        <v>480</v>
      </c>
      <c r="H238" s="1020" t="s">
        <v>1188</v>
      </c>
      <c r="I238" s="1771" t="s">
        <v>480</v>
      </c>
      <c r="J238" s="1020" t="s">
        <v>1188</v>
      </c>
      <c r="K238" s="1771" t="s">
        <v>480</v>
      </c>
      <c r="L238" s="1020" t="s">
        <v>1188</v>
      </c>
      <c r="M238" s="1771" t="s">
        <v>480</v>
      </c>
      <c r="N238" s="1020" t="s">
        <v>1188</v>
      </c>
      <c r="O238" s="1771" t="s">
        <v>480</v>
      </c>
    </row>
    <row r="239" spans="1:15" ht="15" customHeight="1" thickBot="1" x14ac:dyDescent="0.4">
      <c r="A239" s="1062" t="s">
        <v>320</v>
      </c>
      <c r="B239" s="1770"/>
      <c r="C239" s="1770"/>
      <c r="D239" s="1770"/>
      <c r="E239" s="507" t="s">
        <v>459</v>
      </c>
      <c r="F239" s="1021" t="s">
        <v>1189</v>
      </c>
      <c r="G239" s="1772"/>
      <c r="H239" s="1021" t="s">
        <v>1189</v>
      </c>
      <c r="I239" s="1772"/>
      <c r="J239" s="1021" t="s">
        <v>1189</v>
      </c>
      <c r="K239" s="1772"/>
      <c r="L239" s="1021" t="s">
        <v>1189</v>
      </c>
      <c r="M239" s="1772"/>
      <c r="N239" s="1021" t="s">
        <v>1189</v>
      </c>
      <c r="O239" s="1772"/>
    </row>
    <row r="240" spans="1:15" ht="15" customHeight="1" thickBot="1" x14ac:dyDescent="0.4">
      <c r="A240" s="1063" t="s">
        <v>1108</v>
      </c>
      <c r="B240" s="510" t="s">
        <v>472</v>
      </c>
      <c r="C240" s="509" t="s">
        <v>2960</v>
      </c>
      <c r="D240" s="510" t="s">
        <v>3</v>
      </c>
      <c r="E240" s="510">
        <v>185</v>
      </c>
      <c r="F240" s="511">
        <v>16.48</v>
      </c>
      <c r="G240" s="511">
        <f>F240*E240</f>
        <v>3048.8</v>
      </c>
      <c r="H240" s="511">
        <v>60.75</v>
      </c>
      <c r="I240" s="511">
        <f>H240*E240</f>
        <v>11238.75</v>
      </c>
      <c r="J240" s="511">
        <v>20.5</v>
      </c>
      <c r="K240" s="511">
        <f>J240*E240</f>
        <v>3792.5</v>
      </c>
      <c r="L240" s="511">
        <v>55</v>
      </c>
      <c r="M240" s="511">
        <f>L240*E240</f>
        <v>10175</v>
      </c>
      <c r="N240" s="511">
        <v>33</v>
      </c>
      <c r="O240" s="511">
        <f>N240*E240</f>
        <v>6105</v>
      </c>
    </row>
    <row r="241" spans="1:15" ht="15" customHeight="1" thickBot="1" x14ac:dyDescent="0.4">
      <c r="A241" s="1063" t="s">
        <v>1110</v>
      </c>
      <c r="B241" s="510" t="s">
        <v>472</v>
      </c>
      <c r="C241" s="509" t="s">
        <v>2961</v>
      </c>
      <c r="D241" s="510" t="s">
        <v>3</v>
      </c>
      <c r="E241" s="513">
        <v>1192</v>
      </c>
      <c r="F241" s="511">
        <v>14.38</v>
      </c>
      <c r="G241" s="511">
        <f t="shared" ref="G241:G244" si="25">F241*E241</f>
        <v>17140.96</v>
      </c>
      <c r="H241" s="511">
        <v>47.28</v>
      </c>
      <c r="I241" s="511">
        <f>H241*E241</f>
        <v>56357.760000000002</v>
      </c>
      <c r="J241" s="511">
        <v>20.5</v>
      </c>
      <c r="K241" s="511">
        <f>J241*E241</f>
        <v>24436</v>
      </c>
      <c r="L241" s="511">
        <v>52</v>
      </c>
      <c r="M241" s="511">
        <f>L241*E241</f>
        <v>61984</v>
      </c>
      <c r="N241" s="511">
        <v>26</v>
      </c>
      <c r="O241" s="511">
        <f>N241*E241</f>
        <v>30992</v>
      </c>
    </row>
    <row r="242" spans="1:15" ht="15" customHeight="1" thickBot="1" x14ac:dyDescent="0.4">
      <c r="A242" s="1063" t="s">
        <v>1112</v>
      </c>
      <c r="B242" s="510" t="s">
        <v>472</v>
      </c>
      <c r="C242" s="509" t="s">
        <v>2962</v>
      </c>
      <c r="D242" s="510" t="s">
        <v>3</v>
      </c>
      <c r="E242" s="510">
        <v>204</v>
      </c>
      <c r="F242" s="511">
        <v>10.66</v>
      </c>
      <c r="G242" s="511">
        <f t="shared" si="25"/>
        <v>2174.64</v>
      </c>
      <c r="H242" s="511">
        <v>32.03</v>
      </c>
      <c r="I242" s="511">
        <f>H242*E242</f>
        <v>6534.12</v>
      </c>
      <c r="J242" s="511">
        <v>20.5</v>
      </c>
      <c r="K242" s="511">
        <f>J242*E242</f>
        <v>4182</v>
      </c>
      <c r="L242" s="511">
        <v>45</v>
      </c>
      <c r="M242" s="511">
        <f>L242*E242</f>
        <v>9180</v>
      </c>
      <c r="N242" s="511">
        <v>24</v>
      </c>
      <c r="O242" s="511">
        <f>N242*E242</f>
        <v>4896</v>
      </c>
    </row>
    <row r="243" spans="1:15" ht="15" customHeight="1" thickBot="1" x14ac:dyDescent="0.4">
      <c r="A243" s="1063" t="s">
        <v>1114</v>
      </c>
      <c r="B243" s="510" t="s">
        <v>472</v>
      </c>
      <c r="C243" s="509" t="s">
        <v>2963</v>
      </c>
      <c r="D243" s="510" t="s">
        <v>3</v>
      </c>
      <c r="E243" s="510">
        <v>146</v>
      </c>
      <c r="F243" s="511">
        <v>10.64</v>
      </c>
      <c r="G243" s="511">
        <f t="shared" si="25"/>
        <v>1553.44</v>
      </c>
      <c r="H243" s="511">
        <v>55.71</v>
      </c>
      <c r="I243" s="511">
        <f>H243*E243</f>
        <v>8133.66</v>
      </c>
      <c r="J243" s="511">
        <v>20.5</v>
      </c>
      <c r="K243" s="511">
        <f>J243*E243</f>
        <v>2993</v>
      </c>
      <c r="L243" s="511">
        <v>45</v>
      </c>
      <c r="M243" s="511">
        <f>L243*E243</f>
        <v>6570</v>
      </c>
      <c r="N243" s="511">
        <v>34</v>
      </c>
      <c r="O243" s="511">
        <f>N243*E243</f>
        <v>4964</v>
      </c>
    </row>
    <row r="244" spans="1:15" ht="15" customHeight="1" thickBot="1" x14ac:dyDescent="0.4">
      <c r="A244" s="1063" t="s">
        <v>2964</v>
      </c>
      <c r="B244" s="510" t="s">
        <v>472</v>
      </c>
      <c r="C244" s="509" t="s">
        <v>2965</v>
      </c>
      <c r="D244" s="510" t="s">
        <v>3</v>
      </c>
      <c r="E244" s="510">
        <v>362</v>
      </c>
      <c r="F244" s="511">
        <v>9.85</v>
      </c>
      <c r="G244" s="511">
        <f t="shared" si="25"/>
        <v>3565.7</v>
      </c>
      <c r="H244" s="511">
        <v>51.3</v>
      </c>
      <c r="I244" s="511">
        <f>H244*E244</f>
        <v>18570.599999999999</v>
      </c>
      <c r="J244" s="511">
        <v>20.5</v>
      </c>
      <c r="K244" s="511">
        <f>J244*E244</f>
        <v>7421</v>
      </c>
      <c r="L244" s="511">
        <v>42</v>
      </c>
      <c r="M244" s="511">
        <f>L244*E244</f>
        <v>15204</v>
      </c>
      <c r="N244" s="511">
        <v>34</v>
      </c>
      <c r="O244" s="511">
        <f>N244*E244</f>
        <v>12308</v>
      </c>
    </row>
    <row r="245" spans="1:15" ht="15" customHeight="1" x14ac:dyDescent="0.35">
      <c r="A245" s="525"/>
      <c r="B245" s="525"/>
      <c r="C245" s="1258" t="s">
        <v>2966</v>
      </c>
      <c r="D245" s="525"/>
      <c r="E245" s="525"/>
      <c r="F245" s="527"/>
      <c r="G245" s="527">
        <f>SUM(G240:G244)</f>
        <v>27483.539999999997</v>
      </c>
      <c r="H245" s="527"/>
      <c r="I245" s="527">
        <f>SUM(I240:I244)</f>
        <v>100834.89000000001</v>
      </c>
      <c r="J245" s="527"/>
      <c r="K245" s="527">
        <f>SUM(K240:K244)</f>
        <v>42824.5</v>
      </c>
      <c r="L245" s="527"/>
      <c r="M245" s="527">
        <f>SUM(M240:M244)</f>
        <v>103113</v>
      </c>
      <c r="N245" s="527"/>
      <c r="O245" s="527">
        <f>SUM(O240:O244)</f>
        <v>59265</v>
      </c>
    </row>
    <row r="246" spans="1:15" ht="15" customHeight="1" thickBot="1" x14ac:dyDescent="0.55000000000000004">
      <c r="A246" s="529"/>
      <c r="B246" s="529"/>
      <c r="C246" s="1257" t="s">
        <v>2967</v>
      </c>
      <c r="D246" s="529"/>
      <c r="E246" s="529"/>
      <c r="F246" s="529"/>
      <c r="G246" s="529"/>
      <c r="H246" s="529"/>
      <c r="I246" s="529"/>
      <c r="J246" s="529"/>
      <c r="K246" s="529"/>
      <c r="L246" s="529"/>
      <c r="M246" s="529"/>
      <c r="N246" s="529"/>
      <c r="O246" s="529"/>
    </row>
    <row r="247" spans="1:15" ht="15" customHeight="1" x14ac:dyDescent="0.35">
      <c r="A247" s="1061" t="s">
        <v>93</v>
      </c>
      <c r="B247" s="1769" t="s">
        <v>2373</v>
      </c>
      <c r="C247" s="1769" t="s">
        <v>322</v>
      </c>
      <c r="D247" s="1769" t="s">
        <v>456</v>
      </c>
      <c r="E247" s="580" t="s">
        <v>1187</v>
      </c>
      <c r="F247" s="1020" t="s">
        <v>1188</v>
      </c>
      <c r="G247" s="1771" t="s">
        <v>480</v>
      </c>
      <c r="H247" s="1020" t="s">
        <v>1188</v>
      </c>
      <c r="I247" s="1771" t="s">
        <v>480</v>
      </c>
      <c r="J247" s="1020" t="s">
        <v>1188</v>
      </c>
      <c r="K247" s="1771" t="s">
        <v>480</v>
      </c>
      <c r="L247" s="1020" t="s">
        <v>1188</v>
      </c>
      <c r="M247" s="1771" t="s">
        <v>480</v>
      </c>
      <c r="N247" s="1020" t="s">
        <v>1188</v>
      </c>
      <c r="O247" s="1771" t="s">
        <v>480</v>
      </c>
    </row>
    <row r="248" spans="1:15" ht="15" customHeight="1" thickBot="1" x14ac:dyDescent="0.4">
      <c r="A248" s="1062" t="s">
        <v>320</v>
      </c>
      <c r="B248" s="1770"/>
      <c r="C248" s="1770"/>
      <c r="D248" s="1770"/>
      <c r="E248" s="507" t="s">
        <v>459</v>
      </c>
      <c r="F248" s="1021" t="s">
        <v>1189</v>
      </c>
      <c r="G248" s="1772"/>
      <c r="H248" s="1021" t="s">
        <v>1189</v>
      </c>
      <c r="I248" s="1772"/>
      <c r="J248" s="1021" t="s">
        <v>1189</v>
      </c>
      <c r="K248" s="1772"/>
      <c r="L248" s="1021" t="s">
        <v>1189</v>
      </c>
      <c r="M248" s="1772"/>
      <c r="N248" s="1021" t="s">
        <v>1189</v>
      </c>
      <c r="O248" s="1772"/>
    </row>
    <row r="249" spans="1:15" ht="15" customHeight="1" thickBot="1" x14ac:dyDescent="0.4">
      <c r="A249" s="1063">
        <v>61</v>
      </c>
      <c r="B249" s="510">
        <v>638</v>
      </c>
      <c r="C249" s="509" t="s">
        <v>2968</v>
      </c>
      <c r="D249" s="510" t="s">
        <v>3</v>
      </c>
      <c r="E249" s="510">
        <v>185</v>
      </c>
      <c r="F249" s="511">
        <v>26.5</v>
      </c>
      <c r="G249" s="511">
        <f>F249*E249</f>
        <v>4902.5</v>
      </c>
      <c r="H249" s="511">
        <v>50</v>
      </c>
      <c r="I249" s="511">
        <f>H249*E249</f>
        <v>9250</v>
      </c>
      <c r="J249" s="511">
        <v>86.5</v>
      </c>
      <c r="K249" s="511">
        <f>J249*E249</f>
        <v>16002.5</v>
      </c>
      <c r="L249" s="511">
        <v>55</v>
      </c>
      <c r="M249" s="511">
        <f>L249*E249</f>
        <v>10175</v>
      </c>
      <c r="N249" s="511">
        <v>45</v>
      </c>
      <c r="O249" s="511">
        <f>N249*E249</f>
        <v>8325</v>
      </c>
    </row>
    <row r="250" spans="1:15" ht="15" customHeight="1" thickBot="1" x14ac:dyDescent="0.4">
      <c r="A250" s="1063">
        <v>62</v>
      </c>
      <c r="B250" s="510">
        <v>638</v>
      </c>
      <c r="C250" s="509" t="s">
        <v>2969</v>
      </c>
      <c r="D250" s="510" t="s">
        <v>3</v>
      </c>
      <c r="E250" s="513">
        <v>1192</v>
      </c>
      <c r="F250" s="511">
        <v>19.29</v>
      </c>
      <c r="G250" s="511">
        <f t="shared" ref="G250:G253" si="26">F250*E250</f>
        <v>22993.68</v>
      </c>
      <c r="H250" s="511">
        <v>49</v>
      </c>
      <c r="I250" s="511">
        <f>H250*E250</f>
        <v>58408</v>
      </c>
      <c r="J250" s="511">
        <v>51.5</v>
      </c>
      <c r="K250" s="511">
        <f>J250*E250</f>
        <v>61388</v>
      </c>
      <c r="L250" s="511">
        <v>43</v>
      </c>
      <c r="M250" s="511">
        <f>L250*E250</f>
        <v>51256</v>
      </c>
      <c r="N250" s="511">
        <v>38</v>
      </c>
      <c r="O250" s="511">
        <f>N250*E250</f>
        <v>45296</v>
      </c>
    </row>
    <row r="251" spans="1:15" ht="15" customHeight="1" thickBot="1" x14ac:dyDescent="0.4">
      <c r="A251" s="1063">
        <v>63</v>
      </c>
      <c r="B251" s="510">
        <v>638</v>
      </c>
      <c r="C251" s="509" t="s">
        <v>2970</v>
      </c>
      <c r="D251" s="510" t="s">
        <v>3</v>
      </c>
      <c r="E251" s="510">
        <v>204</v>
      </c>
      <c r="F251" s="511">
        <v>17.68</v>
      </c>
      <c r="G251" s="511">
        <f t="shared" si="26"/>
        <v>3606.72</v>
      </c>
      <c r="H251" s="511">
        <v>47</v>
      </c>
      <c r="I251" s="511">
        <f>H251*E251</f>
        <v>9588</v>
      </c>
      <c r="J251" s="511">
        <v>48.5</v>
      </c>
      <c r="K251" s="511">
        <f>J251*E251</f>
        <v>9894</v>
      </c>
      <c r="L251" s="511">
        <v>39</v>
      </c>
      <c r="M251" s="511">
        <f>L251*E251</f>
        <v>7956</v>
      </c>
      <c r="N251" s="511">
        <v>36</v>
      </c>
      <c r="O251" s="511">
        <f>N251*E251</f>
        <v>7344</v>
      </c>
    </row>
    <row r="252" spans="1:15" ht="15" customHeight="1" thickBot="1" x14ac:dyDescent="0.4">
      <c r="A252" s="1063">
        <v>83</v>
      </c>
      <c r="B252" s="510" t="s">
        <v>472</v>
      </c>
      <c r="C252" s="509" t="s">
        <v>2971</v>
      </c>
      <c r="D252" s="510" t="s">
        <v>3</v>
      </c>
      <c r="E252" s="510">
        <v>146</v>
      </c>
      <c r="F252" s="511">
        <v>23.25</v>
      </c>
      <c r="G252" s="511">
        <f t="shared" si="26"/>
        <v>3394.5</v>
      </c>
      <c r="H252" s="511">
        <v>50</v>
      </c>
      <c r="I252" s="511">
        <f>H252*E252</f>
        <v>7300</v>
      </c>
      <c r="J252" s="511">
        <v>76.5</v>
      </c>
      <c r="K252" s="511">
        <f>J252*E252</f>
        <v>11169</v>
      </c>
      <c r="L252" s="511">
        <v>48</v>
      </c>
      <c r="M252" s="511">
        <f>L252*E252</f>
        <v>7008</v>
      </c>
      <c r="N252" s="511">
        <v>46</v>
      </c>
      <c r="O252" s="511">
        <f>N252*E252</f>
        <v>6716</v>
      </c>
    </row>
    <row r="253" spans="1:15" ht="15" customHeight="1" thickBot="1" x14ac:dyDescent="0.4">
      <c r="A253" s="1063">
        <v>84</v>
      </c>
      <c r="B253" s="510" t="s">
        <v>472</v>
      </c>
      <c r="C253" s="509" t="s">
        <v>2972</v>
      </c>
      <c r="D253" s="510" t="s">
        <v>3</v>
      </c>
      <c r="E253" s="510">
        <v>362</v>
      </c>
      <c r="F253" s="511">
        <v>33.93</v>
      </c>
      <c r="G253" s="511">
        <f t="shared" si="26"/>
        <v>12282.66</v>
      </c>
      <c r="H253" s="511">
        <v>45</v>
      </c>
      <c r="I253" s="511">
        <f>H253*E253</f>
        <v>16290</v>
      </c>
      <c r="J253" s="511">
        <v>65</v>
      </c>
      <c r="K253" s="511">
        <f>J253*E253</f>
        <v>23530</v>
      </c>
      <c r="L253" s="511">
        <v>34</v>
      </c>
      <c r="M253" s="511">
        <f>L253*E253</f>
        <v>12308</v>
      </c>
      <c r="N253" s="511">
        <v>46</v>
      </c>
      <c r="O253" s="511">
        <f>N253*E253</f>
        <v>16652</v>
      </c>
    </row>
    <row r="254" spans="1:15" ht="15" customHeight="1" x14ac:dyDescent="0.35">
      <c r="A254" s="529"/>
      <c r="B254" s="529"/>
      <c r="C254" s="529"/>
      <c r="D254" s="529"/>
      <c r="E254" s="529"/>
      <c r="F254" s="529"/>
      <c r="G254" s="529"/>
      <c r="H254" s="529"/>
      <c r="I254" s="529"/>
      <c r="J254" s="529"/>
      <c r="K254" s="529"/>
      <c r="L254" s="529"/>
      <c r="M254" s="529"/>
      <c r="N254" s="529"/>
      <c r="O254" s="529"/>
    </row>
    <row r="255" spans="1:15" ht="15" customHeight="1" x14ac:dyDescent="0.35">
      <c r="A255" s="529"/>
      <c r="B255" s="529"/>
      <c r="C255" s="529"/>
      <c r="E255" s="1258" t="s">
        <v>2973</v>
      </c>
      <c r="F255" s="529"/>
      <c r="G255" s="529">
        <f>SUM(G249:G253)*-1</f>
        <v>-47180.06</v>
      </c>
      <c r="H255" s="529"/>
      <c r="I255" s="529">
        <f>SUM(I249:I253)*-1</f>
        <v>-100836</v>
      </c>
      <c r="J255" s="529"/>
      <c r="K255" s="529">
        <f>SUM(K249:K253)*-1</f>
        <v>-121983.5</v>
      </c>
      <c r="L255" s="529"/>
      <c r="M255" s="529">
        <f>SUM(M249:M253)*-1</f>
        <v>-88703</v>
      </c>
      <c r="N255" s="529"/>
      <c r="O255" s="529">
        <f>SUM(O249:O253)*-1</f>
        <v>-84333</v>
      </c>
    </row>
    <row r="256" spans="1:15" ht="15" customHeight="1" x14ac:dyDescent="0.35">
      <c r="A256" s="529"/>
      <c r="B256" s="529"/>
      <c r="C256" s="529"/>
      <c r="E256" s="1258" t="s">
        <v>2974</v>
      </c>
      <c r="F256" s="529"/>
      <c r="G256" s="529">
        <f>G245+G255</f>
        <v>-19696.52</v>
      </c>
      <c r="H256" s="529"/>
      <c r="I256" s="529">
        <f>I245+I255</f>
        <v>-1.1099999999860302</v>
      </c>
      <c r="J256" s="529"/>
      <c r="K256" s="529">
        <f>K245+K255</f>
        <v>-79159</v>
      </c>
      <c r="L256" s="529"/>
      <c r="M256" s="529">
        <f>M245+M255</f>
        <v>14410</v>
      </c>
      <c r="N256" s="529"/>
      <c r="O256" s="529">
        <f>O245+O255</f>
        <v>-25068</v>
      </c>
    </row>
    <row r="257" spans="1:15" x14ac:dyDescent="0.35">
      <c r="A257" s="529"/>
      <c r="B257" s="529"/>
      <c r="C257" s="529"/>
      <c r="E257" s="1258" t="s">
        <v>2975</v>
      </c>
      <c r="F257" s="529"/>
      <c r="G257" s="529">
        <f>G232</f>
        <v>4753430.620000001</v>
      </c>
      <c r="H257" s="529"/>
      <c r="I257" s="529">
        <f>I232</f>
        <v>5234739.3000000007</v>
      </c>
      <c r="J257" s="529"/>
      <c r="K257" s="529">
        <f>K232</f>
        <v>5535679</v>
      </c>
      <c r="L257" s="529"/>
      <c r="M257" s="529">
        <f>M232</f>
        <v>5572176.0800000001</v>
      </c>
      <c r="N257" s="529"/>
      <c r="O257" s="529">
        <f>O232</f>
        <v>5839605</v>
      </c>
    </row>
    <row r="258" spans="1:15" x14ac:dyDescent="0.35">
      <c r="A258" s="529"/>
      <c r="B258" s="529"/>
      <c r="C258" s="529"/>
      <c r="E258" s="1258" t="s">
        <v>2976</v>
      </c>
      <c r="F258" s="529"/>
      <c r="G258" s="1259">
        <f>G257+G256</f>
        <v>4733734.1000000015</v>
      </c>
      <c r="H258" s="529"/>
      <c r="I258" s="1259">
        <f>I257+I256</f>
        <v>5234738.1900000004</v>
      </c>
      <c r="J258" s="529"/>
      <c r="K258" s="1259">
        <f>K257+K256</f>
        <v>5456520</v>
      </c>
      <c r="L258" s="529"/>
      <c r="M258" s="1259">
        <f>M257+M256</f>
        <v>5586586.0800000001</v>
      </c>
      <c r="N258" s="529"/>
      <c r="O258" s="1259">
        <f>O257+O256</f>
        <v>5814537</v>
      </c>
    </row>
  </sheetData>
  <mergeCells count="43">
    <mergeCell ref="O247:O248"/>
    <mergeCell ref="K238:K239"/>
    <mergeCell ref="M238:M239"/>
    <mergeCell ref="O238:O239"/>
    <mergeCell ref="B247:B248"/>
    <mergeCell ref="C247:C248"/>
    <mergeCell ref="D247:D248"/>
    <mergeCell ref="G247:G248"/>
    <mergeCell ref="I247:I248"/>
    <mergeCell ref="K247:K248"/>
    <mergeCell ref="M247:M248"/>
    <mergeCell ref="B238:B239"/>
    <mergeCell ref="C238:C239"/>
    <mergeCell ref="D238:D239"/>
    <mergeCell ref="G238:G239"/>
    <mergeCell ref="I238:I239"/>
    <mergeCell ref="N225:N226"/>
    <mergeCell ref="D232:E232"/>
    <mergeCell ref="D233:E233"/>
    <mergeCell ref="D234:E234"/>
    <mergeCell ref="A236:G236"/>
    <mergeCell ref="M3:M5"/>
    <mergeCell ref="O3:O5"/>
    <mergeCell ref="A225:A226"/>
    <mergeCell ref="B225:B226"/>
    <mergeCell ref="D225:D226"/>
    <mergeCell ref="E225:E226"/>
    <mergeCell ref="F225:F226"/>
    <mergeCell ref="H225:H226"/>
    <mergeCell ref="J225:J226"/>
    <mergeCell ref="L225:L226"/>
    <mergeCell ref="A3:A5"/>
    <mergeCell ref="C3:C5"/>
    <mergeCell ref="D3:D5"/>
    <mergeCell ref="G3:G5"/>
    <mergeCell ref="I3:I5"/>
    <mergeCell ref="K3:K5"/>
    <mergeCell ref="N2:O2"/>
    <mergeCell ref="A1:E1"/>
    <mergeCell ref="F2:G2"/>
    <mergeCell ref="H2:I2"/>
    <mergeCell ref="J2:K2"/>
    <mergeCell ref="L2:M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O66"/>
  <sheetViews>
    <sheetView workbookViewId="0">
      <selection activeCell="F4" sqref="F4:G4"/>
    </sheetView>
  </sheetViews>
  <sheetFormatPr defaultRowHeight="14.5" x14ac:dyDescent="0.35"/>
  <cols>
    <col min="3" max="3" width="56.7265625" customWidth="1"/>
    <col min="4" max="4" width="10.81640625" customWidth="1"/>
    <col min="6" max="6" width="11.26953125" bestFit="1" customWidth="1"/>
    <col min="7" max="7" width="12.54296875" bestFit="1" customWidth="1"/>
    <col min="8" max="8" width="11.26953125" bestFit="1" customWidth="1"/>
    <col min="9" max="9" width="12.54296875" bestFit="1" customWidth="1"/>
    <col min="10" max="10" width="11.26953125" bestFit="1" customWidth="1"/>
    <col min="11" max="11" width="12.54296875" bestFit="1" customWidth="1"/>
    <col min="12" max="12" width="11.26953125" bestFit="1" customWidth="1"/>
    <col min="13" max="13" width="12.54296875" bestFit="1" customWidth="1"/>
    <col min="14" max="14" width="11.26953125" bestFit="1" customWidth="1"/>
    <col min="15" max="15" width="12.54296875" bestFit="1" customWidth="1"/>
  </cols>
  <sheetData>
    <row r="2" spans="1:15" ht="15.5" x14ac:dyDescent="0.35">
      <c r="A2" s="1296" t="s">
        <v>3343</v>
      </c>
      <c r="B2" s="1296"/>
      <c r="C2" s="1296"/>
      <c r="D2" s="1296"/>
      <c r="E2" s="1296"/>
      <c r="F2" s="529"/>
      <c r="G2" s="529"/>
      <c r="H2" s="529"/>
      <c r="I2" s="529"/>
      <c r="J2" s="529"/>
      <c r="K2" s="529"/>
      <c r="L2" s="529"/>
      <c r="M2" s="529"/>
      <c r="N2" s="529"/>
      <c r="O2" s="529"/>
    </row>
    <row r="3" spans="1:15" ht="15.5" x14ac:dyDescent="0.35">
      <c r="A3" s="1296"/>
      <c r="B3" s="1296"/>
      <c r="C3" s="1296"/>
      <c r="D3" s="1296"/>
      <c r="E3" s="1296"/>
      <c r="F3" s="529"/>
      <c r="G3" s="529"/>
      <c r="H3" s="529"/>
      <c r="I3" s="529"/>
      <c r="J3" s="529"/>
      <c r="K3" s="529"/>
      <c r="L3" s="529"/>
      <c r="M3" s="529"/>
      <c r="N3" s="529"/>
      <c r="O3" s="529"/>
    </row>
    <row r="4" spans="1:15" ht="16" thickBot="1" x14ac:dyDescent="0.4">
      <c r="A4" s="1296"/>
      <c r="B4" s="1296"/>
      <c r="C4" s="1296"/>
      <c r="D4" s="1296"/>
      <c r="E4" s="1296"/>
      <c r="F4" s="1822" t="s">
        <v>1592</v>
      </c>
      <c r="G4" s="1822"/>
      <c r="H4" s="1822" t="s">
        <v>1593</v>
      </c>
      <c r="I4" s="1822"/>
      <c r="J4" s="1822" t="s">
        <v>1594</v>
      </c>
      <c r="K4" s="1822"/>
      <c r="L4" s="1822" t="s">
        <v>1595</v>
      </c>
      <c r="M4" s="1822"/>
      <c r="N4" s="1822" t="s">
        <v>1596</v>
      </c>
      <c r="O4" s="1822"/>
    </row>
    <row r="5" spans="1:15" ht="19.5" customHeight="1" x14ac:dyDescent="0.35">
      <c r="A5" s="2111" t="s">
        <v>321</v>
      </c>
      <c r="B5" s="1337" t="s">
        <v>1608</v>
      </c>
      <c r="C5" s="2111" t="s">
        <v>322</v>
      </c>
      <c r="D5" s="2111" t="s">
        <v>3344</v>
      </c>
      <c r="E5" s="2111" t="s">
        <v>1169</v>
      </c>
      <c r="F5" s="2109" t="s">
        <v>3345</v>
      </c>
      <c r="G5" s="2109" t="s">
        <v>3346</v>
      </c>
      <c r="H5" s="2109" t="s">
        <v>3345</v>
      </c>
      <c r="I5" s="2109" t="s">
        <v>3346</v>
      </c>
      <c r="J5" s="2109" t="s">
        <v>3345</v>
      </c>
      <c r="K5" s="2109" t="s">
        <v>3346</v>
      </c>
      <c r="L5" s="2109" t="s">
        <v>3345</v>
      </c>
      <c r="M5" s="2109" t="s">
        <v>3346</v>
      </c>
      <c r="N5" s="2109" t="s">
        <v>3345</v>
      </c>
      <c r="O5" s="2109" t="s">
        <v>3346</v>
      </c>
    </row>
    <row r="6" spans="1:15" ht="19.5" customHeight="1" thickBot="1" x14ac:dyDescent="0.4">
      <c r="A6" s="2112"/>
      <c r="B6" s="1338" t="s">
        <v>3347</v>
      </c>
      <c r="C6" s="2112"/>
      <c r="D6" s="2112"/>
      <c r="E6" s="2112"/>
      <c r="F6" s="2110"/>
      <c r="G6" s="2110"/>
      <c r="H6" s="2110"/>
      <c r="I6" s="2110"/>
      <c r="J6" s="2110"/>
      <c r="K6" s="2110"/>
      <c r="L6" s="2110"/>
      <c r="M6" s="2110"/>
      <c r="N6" s="2110"/>
      <c r="O6" s="2110"/>
    </row>
    <row r="7" spans="1:15" ht="15" thickBot="1" x14ac:dyDescent="0.4">
      <c r="A7" s="2113" t="s">
        <v>3348</v>
      </c>
      <c r="B7" s="2114"/>
      <c r="C7" s="2114"/>
      <c r="D7" s="2114"/>
      <c r="E7" s="2114"/>
      <c r="F7" s="2114"/>
      <c r="G7" s="2115"/>
      <c r="H7" s="2116"/>
      <c r="I7" s="2117"/>
      <c r="J7" s="2117"/>
      <c r="K7" s="2117"/>
      <c r="L7" s="2117"/>
      <c r="M7" s="2117"/>
      <c r="N7" s="2118"/>
      <c r="O7" s="529"/>
    </row>
    <row r="8" spans="1:15" ht="15" thickBot="1" x14ac:dyDescent="0.4">
      <c r="A8" s="1339" t="s">
        <v>1725</v>
      </c>
      <c r="B8" s="1340"/>
      <c r="C8" s="1340"/>
      <c r="D8" s="1340"/>
      <c r="E8" s="1340"/>
      <c r="F8" s="1340"/>
      <c r="G8" s="1341"/>
      <c r="H8" s="529"/>
      <c r="I8" s="529"/>
      <c r="J8" s="529"/>
      <c r="K8" s="529"/>
      <c r="L8" s="529"/>
      <c r="M8" s="529"/>
      <c r="N8" s="529"/>
      <c r="O8" s="529"/>
    </row>
    <row r="9" spans="1:15" ht="15" thickBot="1" x14ac:dyDescent="0.4">
      <c r="A9" s="1342">
        <v>1</v>
      </c>
      <c r="B9" s="1169">
        <v>832</v>
      </c>
      <c r="C9" s="514" t="s">
        <v>690</v>
      </c>
      <c r="D9" s="1169">
        <v>1</v>
      </c>
      <c r="E9" s="1169" t="s">
        <v>100</v>
      </c>
      <c r="F9" s="1343">
        <v>5600</v>
      </c>
      <c r="G9" s="1343">
        <f>F9*D9</f>
        <v>5600</v>
      </c>
      <c r="H9" s="1343">
        <v>3500</v>
      </c>
      <c r="I9" s="1343">
        <f>H9*D9</f>
        <v>3500</v>
      </c>
      <c r="J9" s="1343">
        <v>5000</v>
      </c>
      <c r="K9" s="1343">
        <f>J9*D9</f>
        <v>5000</v>
      </c>
      <c r="L9" s="1343">
        <v>10000</v>
      </c>
      <c r="M9" s="1343">
        <f>L9*D9</f>
        <v>10000</v>
      </c>
      <c r="N9" s="1343">
        <v>14515</v>
      </c>
      <c r="O9" s="1343">
        <f>N9*D9</f>
        <v>14515</v>
      </c>
    </row>
    <row r="10" spans="1:15" ht="15" thickBot="1" x14ac:dyDescent="0.4">
      <c r="A10" s="1342" t="s">
        <v>3349</v>
      </c>
      <c r="B10" s="1169" t="s">
        <v>36</v>
      </c>
      <c r="C10" s="514" t="s">
        <v>51</v>
      </c>
      <c r="D10" s="1169">
        <v>1</v>
      </c>
      <c r="E10" s="1169" t="s">
        <v>100</v>
      </c>
      <c r="F10" s="1343">
        <v>4450</v>
      </c>
      <c r="G10" s="1343">
        <f t="shared" ref="G10:G55" si="0">F10*D10</f>
        <v>4450</v>
      </c>
      <c r="H10" s="1343">
        <v>8500</v>
      </c>
      <c r="I10" s="1343">
        <f t="shared" ref="I10:I55" si="1">H10*D10</f>
        <v>8500</v>
      </c>
      <c r="J10" s="1343">
        <v>5000</v>
      </c>
      <c r="K10" s="1343">
        <f t="shared" ref="K10:K55" si="2">J10*D10</f>
        <v>5000</v>
      </c>
      <c r="L10" s="1343">
        <v>14000</v>
      </c>
      <c r="M10" s="1343">
        <f t="shared" ref="M10:M55" si="3">L10*D10</f>
        <v>14000</v>
      </c>
      <c r="N10" s="1343">
        <v>7575</v>
      </c>
      <c r="O10" s="1343">
        <f t="shared" ref="O10:O55" si="4">N10*D10</f>
        <v>7575</v>
      </c>
    </row>
    <row r="11" spans="1:15" ht="15" thickBot="1" x14ac:dyDescent="0.4">
      <c r="A11" s="1342" t="s">
        <v>3350</v>
      </c>
      <c r="B11" s="1169" t="s">
        <v>36</v>
      </c>
      <c r="C11" s="514" t="s">
        <v>3165</v>
      </c>
      <c r="D11" s="1169">
        <v>1</v>
      </c>
      <c r="E11" s="1169" t="s">
        <v>100</v>
      </c>
      <c r="F11" s="1343">
        <v>5250</v>
      </c>
      <c r="G11" s="1343">
        <f t="shared" si="0"/>
        <v>5250</v>
      </c>
      <c r="H11" s="1343">
        <v>300</v>
      </c>
      <c r="I11" s="1343">
        <f t="shared" si="1"/>
        <v>300</v>
      </c>
      <c r="J11" s="1343">
        <v>1</v>
      </c>
      <c r="K11" s="1343">
        <f t="shared" si="2"/>
        <v>1</v>
      </c>
      <c r="L11" s="1343">
        <v>4000</v>
      </c>
      <c r="M11" s="1343">
        <f t="shared" si="3"/>
        <v>4000</v>
      </c>
      <c r="N11" s="1343">
        <v>3310</v>
      </c>
      <c r="O11" s="1343">
        <f t="shared" si="4"/>
        <v>3310</v>
      </c>
    </row>
    <row r="12" spans="1:15" ht="15" thickBot="1" x14ac:dyDescent="0.4">
      <c r="A12" s="1342" t="s">
        <v>3351</v>
      </c>
      <c r="B12" s="1169" t="s">
        <v>36</v>
      </c>
      <c r="C12" s="514" t="s">
        <v>361</v>
      </c>
      <c r="D12" s="1169">
        <v>1</v>
      </c>
      <c r="E12" s="1169" t="s">
        <v>100</v>
      </c>
      <c r="F12" s="1343">
        <v>3400</v>
      </c>
      <c r="G12" s="1343">
        <f t="shared" si="0"/>
        <v>3400</v>
      </c>
      <c r="H12" s="1343">
        <v>9400</v>
      </c>
      <c r="I12" s="1343">
        <f t="shared" si="1"/>
        <v>9400</v>
      </c>
      <c r="J12" s="1343">
        <v>7000</v>
      </c>
      <c r="K12" s="1343">
        <f t="shared" si="2"/>
        <v>7000</v>
      </c>
      <c r="L12" s="1343">
        <v>10000</v>
      </c>
      <c r="M12" s="1343">
        <f t="shared" si="3"/>
        <v>10000</v>
      </c>
      <c r="N12" s="1343">
        <v>6070</v>
      </c>
      <c r="O12" s="1343">
        <f t="shared" si="4"/>
        <v>6070</v>
      </c>
    </row>
    <row r="13" spans="1:15" ht="15" thickBot="1" x14ac:dyDescent="0.4">
      <c r="A13" s="1342">
        <v>2</v>
      </c>
      <c r="B13" s="1169">
        <v>832</v>
      </c>
      <c r="C13" s="514" t="s">
        <v>1194</v>
      </c>
      <c r="D13" s="1169">
        <v>1</v>
      </c>
      <c r="E13" s="1169" t="s">
        <v>10</v>
      </c>
      <c r="F13" s="1343">
        <v>900</v>
      </c>
      <c r="G13" s="1343">
        <f t="shared" si="0"/>
        <v>900</v>
      </c>
      <c r="H13" s="1343">
        <v>450</v>
      </c>
      <c r="I13" s="1343">
        <f t="shared" si="1"/>
        <v>450</v>
      </c>
      <c r="J13" s="1343">
        <v>1700</v>
      </c>
      <c r="K13" s="1343">
        <f t="shared" si="2"/>
        <v>1700</v>
      </c>
      <c r="L13" s="1343">
        <v>600</v>
      </c>
      <c r="M13" s="1343">
        <f t="shared" si="3"/>
        <v>600</v>
      </c>
      <c r="N13" s="1343">
        <v>1185</v>
      </c>
      <c r="O13" s="1343">
        <f t="shared" si="4"/>
        <v>1185</v>
      </c>
    </row>
    <row r="14" spans="1:15" ht="15" thickBot="1" x14ac:dyDescent="0.4">
      <c r="A14" s="1342">
        <v>3</v>
      </c>
      <c r="B14" s="1169">
        <v>201</v>
      </c>
      <c r="C14" s="514" t="s">
        <v>3352</v>
      </c>
      <c r="D14" s="1169">
        <v>1</v>
      </c>
      <c r="E14" s="1169" t="s">
        <v>100</v>
      </c>
      <c r="F14" s="1343">
        <v>6000</v>
      </c>
      <c r="G14" s="1343">
        <f t="shared" si="0"/>
        <v>6000</v>
      </c>
      <c r="H14" s="1343">
        <v>4000</v>
      </c>
      <c r="I14" s="1343">
        <f t="shared" si="1"/>
        <v>4000</v>
      </c>
      <c r="J14" s="1343">
        <v>5000</v>
      </c>
      <c r="K14" s="1343">
        <f t="shared" si="2"/>
        <v>5000</v>
      </c>
      <c r="L14" s="1343">
        <v>8000</v>
      </c>
      <c r="M14" s="1343">
        <f t="shared" si="3"/>
        <v>8000</v>
      </c>
      <c r="N14" s="1343">
        <v>7695</v>
      </c>
      <c r="O14" s="1343">
        <f t="shared" si="4"/>
        <v>7695</v>
      </c>
    </row>
    <row r="15" spans="1:15" ht="15" thickBot="1" x14ac:dyDescent="0.4">
      <c r="A15" s="1342">
        <v>4</v>
      </c>
      <c r="B15" s="1169">
        <v>202</v>
      </c>
      <c r="C15" s="514" t="s">
        <v>1200</v>
      </c>
      <c r="D15" s="1169">
        <v>40</v>
      </c>
      <c r="E15" s="1169" t="s">
        <v>3</v>
      </c>
      <c r="F15" s="1343">
        <v>4.5</v>
      </c>
      <c r="G15" s="1343">
        <f t="shared" si="0"/>
        <v>180</v>
      </c>
      <c r="H15" s="1343">
        <v>16</v>
      </c>
      <c r="I15" s="1343">
        <f t="shared" si="1"/>
        <v>640</v>
      </c>
      <c r="J15" s="1343">
        <v>5</v>
      </c>
      <c r="K15" s="1343">
        <f t="shared" si="2"/>
        <v>200</v>
      </c>
      <c r="L15" s="1343">
        <v>5</v>
      </c>
      <c r="M15" s="1343">
        <f t="shared" si="3"/>
        <v>200</v>
      </c>
      <c r="N15" s="1343">
        <v>4.5</v>
      </c>
      <c r="O15" s="1343">
        <f t="shared" si="4"/>
        <v>180</v>
      </c>
    </row>
    <row r="16" spans="1:15" ht="15" thickBot="1" x14ac:dyDescent="0.4">
      <c r="A16" s="1342">
        <v>5</v>
      </c>
      <c r="B16" s="1169">
        <v>202</v>
      </c>
      <c r="C16" s="514" t="s">
        <v>3353</v>
      </c>
      <c r="D16" s="1169">
        <v>684</v>
      </c>
      <c r="E16" s="1169" t="s">
        <v>8</v>
      </c>
      <c r="F16" s="1343">
        <v>10</v>
      </c>
      <c r="G16" s="1343">
        <f t="shared" si="0"/>
        <v>6840</v>
      </c>
      <c r="H16" s="1343">
        <v>11</v>
      </c>
      <c r="I16" s="1343">
        <f t="shared" si="1"/>
        <v>7524</v>
      </c>
      <c r="J16" s="1343">
        <v>5</v>
      </c>
      <c r="K16" s="1343">
        <f t="shared" si="2"/>
        <v>3420</v>
      </c>
      <c r="L16" s="1343">
        <v>3.5</v>
      </c>
      <c r="M16" s="1343">
        <f t="shared" si="3"/>
        <v>2394</v>
      </c>
      <c r="N16" s="1343">
        <v>11</v>
      </c>
      <c r="O16" s="1343">
        <f t="shared" si="4"/>
        <v>7524</v>
      </c>
    </row>
    <row r="17" spans="1:15" ht="15" thickBot="1" x14ac:dyDescent="0.4">
      <c r="A17" s="1342">
        <v>6</v>
      </c>
      <c r="B17" s="1169">
        <v>202</v>
      </c>
      <c r="C17" s="514" t="s">
        <v>3354</v>
      </c>
      <c r="D17" s="1169">
        <v>581</v>
      </c>
      <c r="E17" s="1169" t="s">
        <v>8</v>
      </c>
      <c r="F17" s="1343">
        <v>3</v>
      </c>
      <c r="G17" s="1343">
        <f t="shared" si="0"/>
        <v>1743</v>
      </c>
      <c r="H17" s="1343">
        <v>9</v>
      </c>
      <c r="I17" s="1343">
        <f t="shared" si="1"/>
        <v>5229</v>
      </c>
      <c r="J17" s="1343">
        <v>4</v>
      </c>
      <c r="K17" s="1343">
        <f t="shared" si="2"/>
        <v>2324</v>
      </c>
      <c r="L17" s="1343">
        <v>3.5</v>
      </c>
      <c r="M17" s="1343">
        <f t="shared" si="3"/>
        <v>2033.5</v>
      </c>
      <c r="N17" s="1343">
        <v>13</v>
      </c>
      <c r="O17" s="1343">
        <f t="shared" si="4"/>
        <v>7553</v>
      </c>
    </row>
    <row r="18" spans="1:15" ht="15" thickBot="1" x14ac:dyDescent="0.4">
      <c r="A18" s="1342">
        <v>7</v>
      </c>
      <c r="B18" s="1169">
        <v>202</v>
      </c>
      <c r="C18" s="514" t="s">
        <v>1856</v>
      </c>
      <c r="D18" s="1169">
        <v>1</v>
      </c>
      <c r="E18" s="1169" t="s">
        <v>100</v>
      </c>
      <c r="F18" s="1343">
        <v>550</v>
      </c>
      <c r="G18" s="1343">
        <f t="shared" si="0"/>
        <v>550</v>
      </c>
      <c r="H18" s="1343">
        <v>4300</v>
      </c>
      <c r="I18" s="1343">
        <f t="shared" si="1"/>
        <v>4300</v>
      </c>
      <c r="J18" s="1343">
        <v>4800</v>
      </c>
      <c r="K18" s="1343">
        <f t="shared" si="2"/>
        <v>4800</v>
      </c>
      <c r="L18" s="1343">
        <v>10000</v>
      </c>
      <c r="M18" s="1343">
        <f t="shared" si="3"/>
        <v>10000</v>
      </c>
      <c r="N18" s="1343">
        <v>22775</v>
      </c>
      <c r="O18" s="1343">
        <f t="shared" si="4"/>
        <v>22775</v>
      </c>
    </row>
    <row r="19" spans="1:15" ht="15" thickBot="1" x14ac:dyDescent="0.4">
      <c r="A19" s="1342">
        <v>8</v>
      </c>
      <c r="B19" s="1169">
        <v>202</v>
      </c>
      <c r="C19" s="514" t="s">
        <v>3355</v>
      </c>
      <c r="D19" s="1169">
        <v>1</v>
      </c>
      <c r="E19" s="1169" t="s">
        <v>100</v>
      </c>
      <c r="F19" s="1343">
        <v>6100</v>
      </c>
      <c r="G19" s="1343">
        <f t="shared" si="0"/>
        <v>6100</v>
      </c>
      <c r="H19" s="1343">
        <v>3300</v>
      </c>
      <c r="I19" s="1343">
        <f t="shared" si="1"/>
        <v>3300</v>
      </c>
      <c r="J19" s="1343">
        <v>4400</v>
      </c>
      <c r="K19" s="1343">
        <f t="shared" si="2"/>
        <v>4400</v>
      </c>
      <c r="L19" s="1343">
        <v>6000</v>
      </c>
      <c r="M19" s="1343">
        <f t="shared" si="3"/>
        <v>6000</v>
      </c>
      <c r="N19" s="1343">
        <v>5610</v>
      </c>
      <c r="O19" s="1343">
        <f t="shared" si="4"/>
        <v>5610</v>
      </c>
    </row>
    <row r="20" spans="1:15" ht="15" thickBot="1" x14ac:dyDescent="0.4">
      <c r="A20" s="1339" t="s">
        <v>3356</v>
      </c>
      <c r="B20" s="1340"/>
      <c r="C20" s="1340"/>
      <c r="D20" s="1340"/>
      <c r="E20" s="1340"/>
      <c r="F20" s="1340"/>
      <c r="G20" s="1343">
        <f t="shared" si="0"/>
        <v>0</v>
      </c>
      <c r="H20" s="529"/>
      <c r="I20" s="1343">
        <f t="shared" si="1"/>
        <v>0</v>
      </c>
      <c r="J20" s="529"/>
      <c r="K20" s="1343">
        <f t="shared" si="2"/>
        <v>0</v>
      </c>
      <c r="L20" s="529"/>
      <c r="M20" s="1343">
        <f t="shared" si="3"/>
        <v>0</v>
      </c>
      <c r="N20" s="529"/>
      <c r="O20" s="1343">
        <f t="shared" si="4"/>
        <v>0</v>
      </c>
    </row>
    <row r="21" spans="1:15" ht="15" thickBot="1" x14ac:dyDescent="0.4">
      <c r="A21" s="1342">
        <v>9</v>
      </c>
      <c r="B21" s="1169">
        <v>203</v>
      </c>
      <c r="C21" s="514" t="s">
        <v>3357</v>
      </c>
      <c r="D21" s="1344">
        <v>1</v>
      </c>
      <c r="E21" s="1169" t="s">
        <v>100</v>
      </c>
      <c r="F21" s="1343">
        <v>6000</v>
      </c>
      <c r="G21" s="1343">
        <f t="shared" si="0"/>
        <v>6000</v>
      </c>
      <c r="H21" s="1343">
        <v>9700</v>
      </c>
      <c r="I21" s="1343">
        <f t="shared" si="1"/>
        <v>9700</v>
      </c>
      <c r="J21" s="1343">
        <v>6000</v>
      </c>
      <c r="K21" s="1343">
        <f t="shared" si="2"/>
        <v>6000</v>
      </c>
      <c r="L21" s="1343">
        <v>9000</v>
      </c>
      <c r="M21" s="1343">
        <f t="shared" si="3"/>
        <v>9000</v>
      </c>
      <c r="N21" s="1343">
        <v>3910</v>
      </c>
      <c r="O21" s="1343">
        <f t="shared" si="4"/>
        <v>3910</v>
      </c>
    </row>
    <row r="22" spans="1:15" ht="15" thickBot="1" x14ac:dyDescent="0.4">
      <c r="A22" s="1342">
        <v>10</v>
      </c>
      <c r="B22" s="1169">
        <v>203</v>
      </c>
      <c r="C22" s="514" t="s">
        <v>3358</v>
      </c>
      <c r="D22" s="1344">
        <v>1</v>
      </c>
      <c r="E22" s="1169" t="s">
        <v>100</v>
      </c>
      <c r="F22" s="1343">
        <v>7600</v>
      </c>
      <c r="G22" s="1343">
        <f t="shared" si="0"/>
        <v>7600</v>
      </c>
      <c r="H22" s="1343">
        <v>2800</v>
      </c>
      <c r="I22" s="1343">
        <f t="shared" si="1"/>
        <v>2800</v>
      </c>
      <c r="J22" s="1343">
        <v>6000</v>
      </c>
      <c r="K22" s="1343">
        <f t="shared" si="2"/>
        <v>6000</v>
      </c>
      <c r="L22" s="1343">
        <v>10000</v>
      </c>
      <c r="M22" s="1343">
        <f t="shared" si="3"/>
        <v>10000</v>
      </c>
      <c r="N22" s="1343">
        <v>5425</v>
      </c>
      <c r="O22" s="1343">
        <f t="shared" si="4"/>
        <v>5425</v>
      </c>
    </row>
    <row r="23" spans="1:15" ht="15" thickBot="1" x14ac:dyDescent="0.4">
      <c r="A23" s="1342">
        <v>11</v>
      </c>
      <c r="B23" s="1169">
        <v>203</v>
      </c>
      <c r="C23" s="514" t="s">
        <v>2987</v>
      </c>
      <c r="D23" s="1344">
        <v>1</v>
      </c>
      <c r="E23" s="1169" t="s">
        <v>100</v>
      </c>
      <c r="F23" s="1343">
        <v>27000</v>
      </c>
      <c r="G23" s="1343">
        <f t="shared" si="0"/>
        <v>27000</v>
      </c>
      <c r="H23" s="1343">
        <v>29900</v>
      </c>
      <c r="I23" s="1343">
        <f t="shared" si="1"/>
        <v>29900</v>
      </c>
      <c r="J23" s="1343">
        <v>41000</v>
      </c>
      <c r="K23" s="1343">
        <f t="shared" si="2"/>
        <v>41000</v>
      </c>
      <c r="L23" s="1343">
        <v>40000</v>
      </c>
      <c r="M23" s="1343">
        <f t="shared" si="3"/>
        <v>40000</v>
      </c>
      <c r="N23" s="1343">
        <v>17205</v>
      </c>
      <c r="O23" s="1343">
        <f t="shared" si="4"/>
        <v>17205</v>
      </c>
    </row>
    <row r="24" spans="1:15" ht="15" thickBot="1" x14ac:dyDescent="0.4">
      <c r="A24" s="1342">
        <v>12</v>
      </c>
      <c r="B24" s="1169">
        <v>671</v>
      </c>
      <c r="C24" s="514" t="s">
        <v>1870</v>
      </c>
      <c r="D24" s="1345">
        <v>5750</v>
      </c>
      <c r="E24" s="1169" t="s">
        <v>8</v>
      </c>
      <c r="F24" s="1343">
        <v>1.75</v>
      </c>
      <c r="G24" s="1343">
        <f t="shared" si="0"/>
        <v>10062.5</v>
      </c>
      <c r="H24" s="1343">
        <v>2.25</v>
      </c>
      <c r="I24" s="1343">
        <f t="shared" si="1"/>
        <v>12937.5</v>
      </c>
      <c r="J24" s="1343">
        <v>1.59</v>
      </c>
      <c r="K24" s="1343">
        <f t="shared" si="2"/>
        <v>9142.5</v>
      </c>
      <c r="L24" s="1343">
        <v>2.25</v>
      </c>
      <c r="M24" s="1343">
        <f t="shared" si="3"/>
        <v>12937.5</v>
      </c>
      <c r="N24" s="1343">
        <v>2.6</v>
      </c>
      <c r="O24" s="1343">
        <f t="shared" si="4"/>
        <v>14950</v>
      </c>
    </row>
    <row r="25" spans="1:15" ht="15" thickBot="1" x14ac:dyDescent="0.4">
      <c r="A25" s="1339" t="s">
        <v>496</v>
      </c>
      <c r="B25" s="1340"/>
      <c r="C25" s="1340"/>
      <c r="D25" s="1340"/>
      <c r="E25" s="1340"/>
      <c r="F25" s="1340"/>
      <c r="G25" s="1343">
        <f t="shared" si="0"/>
        <v>0</v>
      </c>
      <c r="H25" s="529"/>
      <c r="I25" s="1343">
        <f t="shared" si="1"/>
        <v>0</v>
      </c>
      <c r="J25" s="529"/>
      <c r="K25" s="1343">
        <f t="shared" si="2"/>
        <v>0</v>
      </c>
      <c r="L25" s="529"/>
      <c r="M25" s="1343">
        <f t="shared" si="3"/>
        <v>0</v>
      </c>
      <c r="N25" s="529"/>
      <c r="O25" s="1343">
        <f t="shared" si="4"/>
        <v>0</v>
      </c>
    </row>
    <row r="26" spans="1:15" ht="15" thickBot="1" x14ac:dyDescent="0.4">
      <c r="A26" s="1342">
        <v>13</v>
      </c>
      <c r="B26" s="1169">
        <v>204</v>
      </c>
      <c r="C26" s="514" t="s">
        <v>2992</v>
      </c>
      <c r="D26" s="1345">
        <v>2205</v>
      </c>
      <c r="E26" s="1169" t="s">
        <v>8</v>
      </c>
      <c r="F26" s="1343">
        <v>1</v>
      </c>
      <c r="G26" s="1343">
        <f t="shared" si="0"/>
        <v>2205</v>
      </c>
      <c r="H26" s="1343">
        <v>1</v>
      </c>
      <c r="I26" s="1343">
        <f t="shared" si="1"/>
        <v>2205</v>
      </c>
      <c r="J26" s="1343">
        <v>2</v>
      </c>
      <c r="K26" s="1343">
        <f t="shared" si="2"/>
        <v>4410</v>
      </c>
      <c r="L26" s="1343">
        <v>2</v>
      </c>
      <c r="M26" s="1343">
        <f t="shared" si="3"/>
        <v>4410</v>
      </c>
      <c r="N26" s="1343">
        <v>0.2</v>
      </c>
      <c r="O26" s="1343">
        <f t="shared" si="4"/>
        <v>441</v>
      </c>
    </row>
    <row r="27" spans="1:15" ht="25.5" thickBot="1" x14ac:dyDescent="0.4">
      <c r="A27" s="1342">
        <v>14</v>
      </c>
      <c r="B27" s="1169">
        <v>304</v>
      </c>
      <c r="C27" s="514" t="s">
        <v>3359</v>
      </c>
      <c r="D27" s="1169">
        <v>160</v>
      </c>
      <c r="E27" s="1169" t="s">
        <v>4</v>
      </c>
      <c r="F27" s="1343">
        <v>84</v>
      </c>
      <c r="G27" s="1343">
        <f t="shared" si="0"/>
        <v>13440</v>
      </c>
      <c r="H27" s="1343">
        <v>67</v>
      </c>
      <c r="I27" s="1343">
        <f t="shared" si="1"/>
        <v>10720</v>
      </c>
      <c r="J27" s="1343">
        <v>71</v>
      </c>
      <c r="K27" s="1343">
        <f t="shared" si="2"/>
        <v>11360</v>
      </c>
      <c r="L27" s="1343">
        <v>80</v>
      </c>
      <c r="M27" s="1343">
        <f t="shared" si="3"/>
        <v>12800</v>
      </c>
      <c r="N27" s="1343">
        <v>120</v>
      </c>
      <c r="O27" s="1343">
        <f t="shared" si="4"/>
        <v>19200</v>
      </c>
    </row>
    <row r="28" spans="1:15" ht="15" thickBot="1" x14ac:dyDescent="0.4">
      <c r="A28" s="1342">
        <v>15</v>
      </c>
      <c r="B28" s="1169">
        <v>304</v>
      </c>
      <c r="C28" s="514" t="s">
        <v>3360</v>
      </c>
      <c r="D28" s="1169">
        <v>210</v>
      </c>
      <c r="E28" s="1169" t="s">
        <v>4</v>
      </c>
      <c r="F28" s="1343">
        <v>84</v>
      </c>
      <c r="G28" s="1343">
        <f t="shared" si="0"/>
        <v>17640</v>
      </c>
      <c r="H28" s="1343">
        <v>67</v>
      </c>
      <c r="I28" s="1343">
        <f t="shared" si="1"/>
        <v>14070</v>
      </c>
      <c r="J28" s="1343">
        <v>71</v>
      </c>
      <c r="K28" s="1343">
        <f t="shared" si="2"/>
        <v>14910</v>
      </c>
      <c r="L28" s="1343">
        <v>80</v>
      </c>
      <c r="M28" s="1343">
        <f t="shared" si="3"/>
        <v>16800</v>
      </c>
      <c r="N28" s="1343">
        <v>130</v>
      </c>
      <c r="O28" s="1343">
        <f t="shared" si="4"/>
        <v>27300</v>
      </c>
    </row>
    <row r="29" spans="1:15" ht="25.5" thickBot="1" x14ac:dyDescent="0.4">
      <c r="A29" s="1342">
        <v>16</v>
      </c>
      <c r="B29" s="1169">
        <v>703</v>
      </c>
      <c r="C29" s="514" t="s">
        <v>3361</v>
      </c>
      <c r="D29" s="1169">
        <v>316</v>
      </c>
      <c r="E29" s="1169" t="s">
        <v>4</v>
      </c>
      <c r="F29" s="1343">
        <v>68</v>
      </c>
      <c r="G29" s="1343">
        <f t="shared" si="0"/>
        <v>21488</v>
      </c>
      <c r="H29" s="1343">
        <v>64</v>
      </c>
      <c r="I29" s="1343">
        <f t="shared" si="1"/>
        <v>20224</v>
      </c>
      <c r="J29" s="1343">
        <v>68</v>
      </c>
      <c r="K29" s="1343">
        <f t="shared" si="2"/>
        <v>21488</v>
      </c>
      <c r="L29" s="1343">
        <v>78</v>
      </c>
      <c r="M29" s="1343">
        <f t="shared" si="3"/>
        <v>24648</v>
      </c>
      <c r="N29" s="1343">
        <v>128</v>
      </c>
      <c r="O29" s="1343">
        <f t="shared" si="4"/>
        <v>40448</v>
      </c>
    </row>
    <row r="30" spans="1:15" ht="25.5" thickBot="1" x14ac:dyDescent="0.4">
      <c r="A30" s="1342">
        <v>17</v>
      </c>
      <c r="B30" s="1169">
        <v>703</v>
      </c>
      <c r="C30" s="514" t="s">
        <v>3362</v>
      </c>
      <c r="D30" s="1169">
        <v>419</v>
      </c>
      <c r="E30" s="1169" t="s">
        <v>4</v>
      </c>
      <c r="F30" s="1343">
        <v>68</v>
      </c>
      <c r="G30" s="1343">
        <f t="shared" si="0"/>
        <v>28492</v>
      </c>
      <c r="H30" s="1343">
        <v>64</v>
      </c>
      <c r="I30" s="1343">
        <f t="shared" si="1"/>
        <v>26816</v>
      </c>
      <c r="J30" s="1343">
        <v>68</v>
      </c>
      <c r="K30" s="1343">
        <f t="shared" si="2"/>
        <v>28492</v>
      </c>
      <c r="L30" s="1343">
        <v>78</v>
      </c>
      <c r="M30" s="1343">
        <f t="shared" si="3"/>
        <v>32682</v>
      </c>
      <c r="N30" s="1343">
        <v>129</v>
      </c>
      <c r="O30" s="1343">
        <f t="shared" si="4"/>
        <v>54051</v>
      </c>
    </row>
    <row r="31" spans="1:15" ht="15" thickBot="1" x14ac:dyDescent="0.4">
      <c r="A31" s="1339" t="s">
        <v>1744</v>
      </c>
      <c r="B31" s="1340"/>
      <c r="C31" s="1340"/>
      <c r="D31" s="1340"/>
      <c r="E31" s="1340"/>
      <c r="F31" s="1340"/>
      <c r="G31" s="1343">
        <f t="shared" si="0"/>
        <v>0</v>
      </c>
      <c r="H31" s="529"/>
      <c r="I31" s="1343">
        <f t="shared" si="1"/>
        <v>0</v>
      </c>
      <c r="J31" s="529"/>
      <c r="K31" s="1343">
        <f t="shared" si="2"/>
        <v>0</v>
      </c>
      <c r="L31" s="529"/>
      <c r="M31" s="1343">
        <f t="shared" si="3"/>
        <v>0</v>
      </c>
      <c r="N31" s="529"/>
      <c r="O31" s="1343">
        <f t="shared" si="4"/>
        <v>0</v>
      </c>
    </row>
    <row r="32" spans="1:15" ht="15" thickBot="1" x14ac:dyDescent="0.4">
      <c r="A32" s="1342">
        <v>18</v>
      </c>
      <c r="B32" s="1169">
        <v>611</v>
      </c>
      <c r="C32" s="514" t="s">
        <v>3363</v>
      </c>
      <c r="D32" s="1169">
        <v>73</v>
      </c>
      <c r="E32" s="1169" t="s">
        <v>3</v>
      </c>
      <c r="F32" s="1343">
        <v>74</v>
      </c>
      <c r="G32" s="1343">
        <f t="shared" si="0"/>
        <v>5402</v>
      </c>
      <c r="H32" s="1343">
        <v>32</v>
      </c>
      <c r="I32" s="1343">
        <f t="shared" si="1"/>
        <v>2336</v>
      </c>
      <c r="J32" s="1343">
        <v>60</v>
      </c>
      <c r="K32" s="1343">
        <f t="shared" si="2"/>
        <v>4380</v>
      </c>
      <c r="L32" s="1343">
        <v>70</v>
      </c>
      <c r="M32" s="1343">
        <f t="shared" si="3"/>
        <v>5110</v>
      </c>
      <c r="N32" s="1343">
        <v>59</v>
      </c>
      <c r="O32" s="1343">
        <f t="shared" si="4"/>
        <v>4307</v>
      </c>
    </row>
    <row r="33" spans="1:15" ht="15" thickBot="1" x14ac:dyDescent="0.4">
      <c r="A33" s="1342">
        <v>19</v>
      </c>
      <c r="B33" s="1169">
        <v>611</v>
      </c>
      <c r="C33" s="514" t="s">
        <v>3364</v>
      </c>
      <c r="D33" s="1169">
        <v>20</v>
      </c>
      <c r="E33" s="1169" t="s">
        <v>3</v>
      </c>
      <c r="F33" s="1343">
        <v>130</v>
      </c>
      <c r="G33" s="1343">
        <f t="shared" si="0"/>
        <v>2600</v>
      </c>
      <c r="H33" s="1343">
        <v>50</v>
      </c>
      <c r="I33" s="1343">
        <f t="shared" si="1"/>
        <v>1000</v>
      </c>
      <c r="J33" s="1343">
        <v>88</v>
      </c>
      <c r="K33" s="1343">
        <f t="shared" si="2"/>
        <v>1760</v>
      </c>
      <c r="L33" s="1343">
        <v>90</v>
      </c>
      <c r="M33" s="1343">
        <f t="shared" si="3"/>
        <v>1800</v>
      </c>
      <c r="N33" s="1343">
        <v>195</v>
      </c>
      <c r="O33" s="1343">
        <f t="shared" si="4"/>
        <v>3900</v>
      </c>
    </row>
    <row r="34" spans="1:15" ht="15" thickBot="1" x14ac:dyDescent="0.4">
      <c r="A34" s="1342">
        <v>20</v>
      </c>
      <c r="B34" s="1169">
        <v>611</v>
      </c>
      <c r="C34" s="514" t="s">
        <v>3365</v>
      </c>
      <c r="D34" s="1169">
        <v>1</v>
      </c>
      <c r="E34" s="1169" t="s">
        <v>10</v>
      </c>
      <c r="F34" s="1343">
        <v>3700</v>
      </c>
      <c r="G34" s="1343">
        <f t="shared" si="0"/>
        <v>3700</v>
      </c>
      <c r="H34" s="1343">
        <v>3600</v>
      </c>
      <c r="I34" s="1343">
        <f t="shared" si="1"/>
        <v>3600</v>
      </c>
      <c r="J34" s="1343">
        <v>4800</v>
      </c>
      <c r="K34" s="1343">
        <f t="shared" si="2"/>
        <v>4800</v>
      </c>
      <c r="L34" s="1343">
        <v>3000</v>
      </c>
      <c r="M34" s="1343">
        <f t="shared" si="3"/>
        <v>3000</v>
      </c>
      <c r="N34" s="1343">
        <v>3620</v>
      </c>
      <c r="O34" s="1343">
        <f t="shared" si="4"/>
        <v>3620</v>
      </c>
    </row>
    <row r="35" spans="1:15" ht="15" thickBot="1" x14ac:dyDescent="0.4">
      <c r="A35" s="1339" t="s">
        <v>1758</v>
      </c>
      <c r="B35" s="1340"/>
      <c r="C35" s="1340"/>
      <c r="D35" s="1340"/>
      <c r="E35" s="1340"/>
      <c r="F35" s="1340"/>
      <c r="G35" s="1343">
        <f t="shared" si="0"/>
        <v>0</v>
      </c>
      <c r="H35" s="529"/>
      <c r="I35" s="1343">
        <f t="shared" si="1"/>
        <v>0</v>
      </c>
      <c r="J35" s="529"/>
      <c r="K35" s="1343">
        <f t="shared" si="2"/>
        <v>0</v>
      </c>
      <c r="L35" s="529"/>
      <c r="M35" s="1343">
        <f t="shared" si="3"/>
        <v>0</v>
      </c>
      <c r="N35" s="529"/>
      <c r="O35" s="1343">
        <f t="shared" si="4"/>
        <v>0</v>
      </c>
    </row>
    <row r="36" spans="1:15" ht="15" thickBot="1" x14ac:dyDescent="0.4">
      <c r="A36" s="1342">
        <v>21</v>
      </c>
      <c r="B36" s="1169">
        <v>611</v>
      </c>
      <c r="C36" s="514" t="s">
        <v>1963</v>
      </c>
      <c r="D36" s="1169">
        <v>3</v>
      </c>
      <c r="E36" s="1169" t="s">
        <v>10</v>
      </c>
      <c r="F36" s="1343">
        <v>1600</v>
      </c>
      <c r="G36" s="1343">
        <f t="shared" si="0"/>
        <v>4800</v>
      </c>
      <c r="H36" s="1343">
        <v>6300</v>
      </c>
      <c r="I36" s="1343">
        <f t="shared" si="1"/>
        <v>18900</v>
      </c>
      <c r="J36" s="1343">
        <v>2500</v>
      </c>
      <c r="K36" s="1343">
        <f t="shared" si="2"/>
        <v>7500</v>
      </c>
      <c r="L36" s="529">
        <v>2500</v>
      </c>
      <c r="M36" s="1343">
        <f t="shared" si="3"/>
        <v>7500</v>
      </c>
      <c r="N36" s="1343">
        <v>1685</v>
      </c>
      <c r="O36" s="1343">
        <f t="shared" si="4"/>
        <v>5055</v>
      </c>
    </row>
    <row r="37" spans="1:15" ht="15" thickBot="1" x14ac:dyDescent="0.4">
      <c r="A37" s="1342">
        <v>22</v>
      </c>
      <c r="B37" s="1169">
        <v>611</v>
      </c>
      <c r="C37" s="514" t="s">
        <v>3366</v>
      </c>
      <c r="D37" s="1169">
        <v>4</v>
      </c>
      <c r="E37" s="1169" t="s">
        <v>10</v>
      </c>
      <c r="F37" s="1343">
        <v>1300</v>
      </c>
      <c r="G37" s="1343">
        <f t="shared" si="0"/>
        <v>5200</v>
      </c>
      <c r="H37" s="1343">
        <v>6300</v>
      </c>
      <c r="I37" s="1343">
        <f t="shared" si="1"/>
        <v>25200</v>
      </c>
      <c r="J37" s="1343">
        <v>1800</v>
      </c>
      <c r="K37" s="1343">
        <f t="shared" si="2"/>
        <v>7200</v>
      </c>
      <c r="L37" s="1343">
        <v>1200</v>
      </c>
      <c r="M37" s="1343">
        <f t="shared" si="3"/>
        <v>4800</v>
      </c>
      <c r="N37" s="1343">
        <v>1960</v>
      </c>
      <c r="O37" s="1343">
        <f t="shared" si="4"/>
        <v>7840</v>
      </c>
    </row>
    <row r="38" spans="1:15" ht="15" thickBot="1" x14ac:dyDescent="0.4">
      <c r="A38" s="1342">
        <v>23</v>
      </c>
      <c r="B38" s="1169">
        <v>602</v>
      </c>
      <c r="C38" s="514" t="s">
        <v>3367</v>
      </c>
      <c r="D38" s="1169">
        <v>6</v>
      </c>
      <c r="E38" s="1169" t="s">
        <v>10</v>
      </c>
      <c r="F38" s="1343">
        <v>1700</v>
      </c>
      <c r="G38" s="1343">
        <f t="shared" si="0"/>
        <v>10200</v>
      </c>
      <c r="H38" s="1343">
        <v>600</v>
      </c>
      <c r="I38" s="1343">
        <f t="shared" si="1"/>
        <v>3600</v>
      </c>
      <c r="J38" s="1343">
        <v>3000</v>
      </c>
      <c r="K38" s="1343">
        <f t="shared" si="2"/>
        <v>18000</v>
      </c>
      <c r="L38" s="1343">
        <v>2200</v>
      </c>
      <c r="M38" s="1343">
        <f t="shared" si="3"/>
        <v>13200</v>
      </c>
      <c r="N38" s="1343">
        <v>1455</v>
      </c>
      <c r="O38" s="1343">
        <f t="shared" si="4"/>
        <v>8730</v>
      </c>
    </row>
    <row r="39" spans="1:15" ht="15" thickBot="1" x14ac:dyDescent="0.4">
      <c r="A39" s="1342">
        <v>24</v>
      </c>
      <c r="B39" s="1169">
        <v>601</v>
      </c>
      <c r="C39" s="514" t="s">
        <v>3368</v>
      </c>
      <c r="D39" s="1169">
        <v>5</v>
      </c>
      <c r="E39" s="1169" t="s">
        <v>10</v>
      </c>
      <c r="F39" s="1343">
        <v>1500</v>
      </c>
      <c r="G39" s="1343">
        <f t="shared" si="0"/>
        <v>7500</v>
      </c>
      <c r="H39" s="1343">
        <v>600</v>
      </c>
      <c r="I39" s="1343">
        <f t="shared" si="1"/>
        <v>3000</v>
      </c>
      <c r="J39" s="1343">
        <v>1500</v>
      </c>
      <c r="K39" s="1343">
        <f t="shared" si="2"/>
        <v>7500</v>
      </c>
      <c r="L39" s="1343">
        <v>550</v>
      </c>
      <c r="M39" s="1343">
        <f t="shared" si="3"/>
        <v>2750</v>
      </c>
      <c r="N39" s="1343">
        <v>435</v>
      </c>
      <c r="O39" s="1343">
        <f t="shared" si="4"/>
        <v>2175</v>
      </c>
    </row>
    <row r="40" spans="1:15" ht="15" thickBot="1" x14ac:dyDescent="0.4">
      <c r="A40" s="1342">
        <v>25</v>
      </c>
      <c r="B40" s="1169">
        <v>611</v>
      </c>
      <c r="C40" s="514" t="s">
        <v>3369</v>
      </c>
      <c r="D40" s="1169">
        <v>500</v>
      </c>
      <c r="E40" s="1169" t="s">
        <v>3</v>
      </c>
      <c r="F40" s="1343">
        <v>16</v>
      </c>
      <c r="G40" s="1343">
        <f t="shared" si="0"/>
        <v>8000</v>
      </c>
      <c r="H40" s="1343">
        <v>16</v>
      </c>
      <c r="I40" s="1343">
        <f t="shared" si="1"/>
        <v>8000</v>
      </c>
      <c r="J40" s="1343">
        <v>26</v>
      </c>
      <c r="K40" s="1343">
        <f t="shared" si="2"/>
        <v>13000</v>
      </c>
      <c r="L40" s="1343">
        <v>15</v>
      </c>
      <c r="M40" s="1343">
        <f t="shared" si="3"/>
        <v>7500</v>
      </c>
      <c r="N40" s="1343">
        <v>19</v>
      </c>
      <c r="O40" s="1343">
        <f t="shared" si="4"/>
        <v>9500</v>
      </c>
    </row>
    <row r="41" spans="1:15" ht="15" thickBot="1" x14ac:dyDescent="0.4">
      <c r="A41" s="1342">
        <v>26</v>
      </c>
      <c r="B41" s="1169">
        <v>611</v>
      </c>
      <c r="C41" s="514" t="s">
        <v>3370</v>
      </c>
      <c r="D41" s="1169">
        <v>220</v>
      </c>
      <c r="E41" s="1169" t="s">
        <v>3</v>
      </c>
      <c r="F41" s="1343">
        <v>17</v>
      </c>
      <c r="G41" s="1343">
        <f t="shared" si="0"/>
        <v>3740</v>
      </c>
      <c r="H41" s="1343">
        <v>16</v>
      </c>
      <c r="I41" s="1343">
        <f t="shared" si="1"/>
        <v>3520</v>
      </c>
      <c r="J41" s="1343">
        <v>29</v>
      </c>
      <c r="K41" s="1343">
        <f t="shared" si="2"/>
        <v>6380</v>
      </c>
      <c r="L41" s="1343">
        <v>20</v>
      </c>
      <c r="M41" s="1343">
        <f t="shared" si="3"/>
        <v>4400</v>
      </c>
      <c r="N41" s="1343">
        <v>29</v>
      </c>
      <c r="O41" s="1343">
        <f t="shared" si="4"/>
        <v>6380</v>
      </c>
    </row>
    <row r="42" spans="1:15" ht="15" thickBot="1" x14ac:dyDescent="0.4">
      <c r="A42" s="1342">
        <v>27</v>
      </c>
      <c r="B42" s="1169">
        <v>611</v>
      </c>
      <c r="C42" s="514" t="s">
        <v>3371</v>
      </c>
      <c r="D42" s="1169">
        <v>231</v>
      </c>
      <c r="E42" s="1169" t="s">
        <v>3</v>
      </c>
      <c r="F42" s="1343">
        <v>41</v>
      </c>
      <c r="G42" s="1343">
        <f t="shared" si="0"/>
        <v>9471</v>
      </c>
      <c r="H42" s="1343">
        <v>17</v>
      </c>
      <c r="I42" s="1343">
        <f t="shared" si="1"/>
        <v>3927</v>
      </c>
      <c r="J42" s="1343">
        <v>40</v>
      </c>
      <c r="K42" s="1343">
        <f t="shared" si="2"/>
        <v>9240</v>
      </c>
      <c r="L42" s="1343">
        <v>45</v>
      </c>
      <c r="M42" s="1343">
        <f t="shared" si="3"/>
        <v>10395</v>
      </c>
      <c r="N42" s="1343">
        <v>50</v>
      </c>
      <c r="O42" s="1343">
        <f t="shared" si="4"/>
        <v>11550</v>
      </c>
    </row>
    <row r="43" spans="1:15" ht="15" thickBot="1" x14ac:dyDescent="0.4">
      <c r="A43" s="1342">
        <v>28</v>
      </c>
      <c r="B43" s="1169">
        <v>611</v>
      </c>
      <c r="C43" s="514" t="s">
        <v>3372</v>
      </c>
      <c r="D43" s="1169">
        <v>37</v>
      </c>
      <c r="E43" s="1169" t="s">
        <v>3</v>
      </c>
      <c r="F43" s="1343">
        <v>45</v>
      </c>
      <c r="G43" s="1343">
        <f t="shared" si="0"/>
        <v>1665</v>
      </c>
      <c r="H43" s="1343">
        <v>26</v>
      </c>
      <c r="I43" s="1343">
        <f t="shared" si="1"/>
        <v>962</v>
      </c>
      <c r="J43" s="1343">
        <v>45</v>
      </c>
      <c r="K43" s="1343">
        <f t="shared" si="2"/>
        <v>1665</v>
      </c>
      <c r="L43" s="1343">
        <v>50</v>
      </c>
      <c r="M43" s="1343">
        <f t="shared" si="3"/>
        <v>1850</v>
      </c>
      <c r="N43" s="1343">
        <v>60</v>
      </c>
      <c r="O43" s="1343">
        <f t="shared" si="4"/>
        <v>2220</v>
      </c>
    </row>
    <row r="44" spans="1:15" ht="15" thickBot="1" x14ac:dyDescent="0.4">
      <c r="A44" s="1342">
        <v>29</v>
      </c>
      <c r="B44" s="1169">
        <v>611</v>
      </c>
      <c r="C44" s="514" t="s">
        <v>3373</v>
      </c>
      <c r="D44" s="1169">
        <v>121</v>
      </c>
      <c r="E44" s="1169" t="s">
        <v>3</v>
      </c>
      <c r="F44" s="1343">
        <v>47</v>
      </c>
      <c r="G44" s="1343">
        <f t="shared" si="0"/>
        <v>5687</v>
      </c>
      <c r="H44" s="1343">
        <v>26</v>
      </c>
      <c r="I44" s="1343">
        <f t="shared" si="1"/>
        <v>3146</v>
      </c>
      <c r="J44" s="1343">
        <v>50</v>
      </c>
      <c r="K44" s="1343">
        <f t="shared" si="2"/>
        <v>6050</v>
      </c>
      <c r="L44" s="1343">
        <v>65</v>
      </c>
      <c r="M44" s="1343">
        <f t="shared" si="3"/>
        <v>7865</v>
      </c>
      <c r="N44" s="1343">
        <v>83</v>
      </c>
      <c r="O44" s="1343">
        <f t="shared" si="4"/>
        <v>10043</v>
      </c>
    </row>
    <row r="45" spans="1:15" ht="15" thickBot="1" x14ac:dyDescent="0.4">
      <c r="A45" s="1339" t="s">
        <v>1763</v>
      </c>
      <c r="B45" s="1340"/>
      <c r="C45" s="1340"/>
      <c r="D45" s="1340"/>
      <c r="E45" s="1340"/>
      <c r="F45" s="1340"/>
      <c r="G45" s="1343">
        <f t="shared" si="0"/>
        <v>0</v>
      </c>
      <c r="H45" s="529"/>
      <c r="I45" s="1343">
        <f t="shared" si="1"/>
        <v>0</v>
      </c>
      <c r="J45" s="529"/>
      <c r="K45" s="1343">
        <f t="shared" si="2"/>
        <v>0</v>
      </c>
      <c r="L45" s="529"/>
      <c r="M45" s="1343">
        <f t="shared" si="3"/>
        <v>0</v>
      </c>
      <c r="N45" s="529"/>
      <c r="O45" s="1343">
        <f t="shared" si="4"/>
        <v>0</v>
      </c>
    </row>
    <row r="46" spans="1:15" ht="15" thickBot="1" x14ac:dyDescent="0.4">
      <c r="A46" s="1342">
        <v>30</v>
      </c>
      <c r="B46" s="1169">
        <v>638</v>
      </c>
      <c r="C46" s="514" t="s">
        <v>3374</v>
      </c>
      <c r="D46" s="1169">
        <v>490</v>
      </c>
      <c r="E46" s="1169" t="s">
        <v>3</v>
      </c>
      <c r="F46" s="1343">
        <v>25</v>
      </c>
      <c r="G46" s="1343">
        <f t="shared" si="0"/>
        <v>12250</v>
      </c>
      <c r="H46" s="1343">
        <v>18</v>
      </c>
      <c r="I46" s="1343">
        <f t="shared" si="1"/>
        <v>8820</v>
      </c>
      <c r="J46" s="1343">
        <v>38</v>
      </c>
      <c r="K46" s="1343">
        <f t="shared" si="2"/>
        <v>18620</v>
      </c>
      <c r="L46" s="1343">
        <v>35</v>
      </c>
      <c r="M46" s="1343">
        <f t="shared" si="3"/>
        <v>17150</v>
      </c>
      <c r="N46" s="1343">
        <v>21</v>
      </c>
      <c r="O46" s="1343">
        <f t="shared" si="4"/>
        <v>10290</v>
      </c>
    </row>
    <row r="47" spans="1:15" ht="15" thickBot="1" x14ac:dyDescent="0.4">
      <c r="A47" s="1342">
        <v>31</v>
      </c>
      <c r="B47" s="1169" t="s">
        <v>36</v>
      </c>
      <c r="C47" s="514" t="s">
        <v>3375</v>
      </c>
      <c r="D47" s="1169">
        <v>1</v>
      </c>
      <c r="E47" s="1169" t="s">
        <v>10</v>
      </c>
      <c r="F47" s="1343">
        <v>500</v>
      </c>
      <c r="G47" s="1343">
        <f t="shared" si="0"/>
        <v>500</v>
      </c>
      <c r="H47" s="1343">
        <v>700</v>
      </c>
      <c r="I47" s="1343">
        <f t="shared" si="1"/>
        <v>700</v>
      </c>
      <c r="J47" s="1343">
        <v>1200</v>
      </c>
      <c r="K47" s="1343">
        <f t="shared" si="2"/>
        <v>1200</v>
      </c>
      <c r="L47" s="1343">
        <v>325</v>
      </c>
      <c r="M47" s="1343">
        <f t="shared" si="3"/>
        <v>325</v>
      </c>
      <c r="N47" s="1343">
        <v>1080</v>
      </c>
      <c r="O47" s="1343">
        <f t="shared" si="4"/>
        <v>1080</v>
      </c>
    </row>
    <row r="48" spans="1:15" ht="15" thickBot="1" x14ac:dyDescent="0.4">
      <c r="A48" s="1342">
        <v>32</v>
      </c>
      <c r="B48" s="1169" t="s">
        <v>36</v>
      </c>
      <c r="C48" s="514" t="s">
        <v>3376</v>
      </c>
      <c r="D48" s="1169">
        <v>1</v>
      </c>
      <c r="E48" s="1169" t="s">
        <v>10</v>
      </c>
      <c r="F48" s="1343">
        <v>500</v>
      </c>
      <c r="G48" s="1343">
        <f t="shared" si="0"/>
        <v>500</v>
      </c>
      <c r="H48" s="1343">
        <v>1000</v>
      </c>
      <c r="I48" s="1343">
        <f t="shared" si="1"/>
        <v>1000</v>
      </c>
      <c r="J48" s="1343">
        <v>1200</v>
      </c>
      <c r="K48" s="1343">
        <f t="shared" si="2"/>
        <v>1200</v>
      </c>
      <c r="L48" s="1343">
        <v>325</v>
      </c>
      <c r="M48" s="1343">
        <f t="shared" si="3"/>
        <v>325</v>
      </c>
      <c r="N48" s="1343">
        <v>1770</v>
      </c>
      <c r="O48" s="1343">
        <f t="shared" si="4"/>
        <v>1770</v>
      </c>
    </row>
    <row r="49" spans="1:15" ht="15" thickBot="1" x14ac:dyDescent="0.4">
      <c r="A49" s="1339" t="s">
        <v>1794</v>
      </c>
      <c r="B49" s="1340"/>
      <c r="C49" s="1340"/>
      <c r="D49" s="1340"/>
      <c r="E49" s="1340"/>
      <c r="F49" s="1340"/>
      <c r="G49" s="1343">
        <f t="shared" si="0"/>
        <v>0</v>
      </c>
      <c r="H49" s="529"/>
      <c r="I49" s="1343">
        <f t="shared" si="1"/>
        <v>0</v>
      </c>
      <c r="J49" s="529"/>
      <c r="K49" s="1343">
        <f t="shared" si="2"/>
        <v>0</v>
      </c>
      <c r="L49" s="529"/>
      <c r="M49" s="1343">
        <f t="shared" si="3"/>
        <v>0</v>
      </c>
      <c r="N49" s="529"/>
      <c r="O49" s="1343">
        <f t="shared" si="4"/>
        <v>0</v>
      </c>
    </row>
    <row r="50" spans="1:15" ht="15" thickBot="1" x14ac:dyDescent="0.4">
      <c r="A50" s="1342">
        <v>33</v>
      </c>
      <c r="B50" s="1169" t="s">
        <v>36</v>
      </c>
      <c r="C50" s="514" t="s">
        <v>3377</v>
      </c>
      <c r="D50" s="1169">
        <v>1</v>
      </c>
      <c r="E50" s="1169" t="s">
        <v>330</v>
      </c>
      <c r="F50" s="1343">
        <v>5000</v>
      </c>
      <c r="G50" s="1343">
        <f t="shared" si="0"/>
        <v>5000</v>
      </c>
      <c r="H50" s="1343">
        <v>5000</v>
      </c>
      <c r="I50" s="1343">
        <f t="shared" si="1"/>
        <v>5000</v>
      </c>
      <c r="J50" s="1343">
        <v>5000</v>
      </c>
      <c r="K50" s="1343">
        <f t="shared" si="2"/>
        <v>5000</v>
      </c>
      <c r="L50" s="1343">
        <v>5000</v>
      </c>
      <c r="M50" s="1343">
        <f t="shared" si="3"/>
        <v>5000</v>
      </c>
      <c r="N50" s="1343">
        <v>5000</v>
      </c>
      <c r="O50" s="1343">
        <f t="shared" si="4"/>
        <v>5000</v>
      </c>
    </row>
    <row r="51" spans="1:15" ht="15" thickBot="1" x14ac:dyDescent="0.4">
      <c r="A51" s="1342">
        <v>34</v>
      </c>
      <c r="B51" s="1169" t="s">
        <v>36</v>
      </c>
      <c r="C51" s="514" t="s">
        <v>3378</v>
      </c>
      <c r="D51" s="1169">
        <v>500</v>
      </c>
      <c r="E51" s="1169" t="s">
        <v>3</v>
      </c>
      <c r="F51" s="1343">
        <v>19</v>
      </c>
      <c r="G51" s="1343">
        <f t="shared" si="0"/>
        <v>9500</v>
      </c>
      <c r="H51" s="1343">
        <v>18</v>
      </c>
      <c r="I51" s="1343">
        <f t="shared" si="1"/>
        <v>9000</v>
      </c>
      <c r="J51" s="1343">
        <v>32</v>
      </c>
      <c r="K51" s="1343">
        <f t="shared" si="2"/>
        <v>16000</v>
      </c>
      <c r="L51" s="1343">
        <v>28</v>
      </c>
      <c r="M51" s="1343">
        <f t="shared" si="3"/>
        <v>14000</v>
      </c>
      <c r="N51" s="1343">
        <v>44</v>
      </c>
      <c r="O51" s="1343">
        <f t="shared" si="4"/>
        <v>22000</v>
      </c>
    </row>
    <row r="52" spans="1:15" ht="15" thickBot="1" x14ac:dyDescent="0.4">
      <c r="A52" s="1342">
        <v>35</v>
      </c>
      <c r="B52" s="1169" t="s">
        <v>36</v>
      </c>
      <c r="C52" s="514" t="s">
        <v>3379</v>
      </c>
      <c r="D52" s="1345">
        <v>2000</v>
      </c>
      <c r="E52" s="1169" t="s">
        <v>3</v>
      </c>
      <c r="F52" s="1343">
        <v>2</v>
      </c>
      <c r="G52" s="1343">
        <f t="shared" si="0"/>
        <v>4000</v>
      </c>
      <c r="H52" s="1343">
        <v>2</v>
      </c>
      <c r="I52" s="1343">
        <f t="shared" si="1"/>
        <v>4000</v>
      </c>
      <c r="J52" s="1343">
        <v>3</v>
      </c>
      <c r="K52" s="1343">
        <f t="shared" si="2"/>
        <v>6000</v>
      </c>
      <c r="L52" s="1343">
        <v>2.25</v>
      </c>
      <c r="M52" s="1343">
        <f t="shared" si="3"/>
        <v>4500</v>
      </c>
      <c r="N52" s="1343">
        <v>3</v>
      </c>
      <c r="O52" s="1346">
        <f t="shared" si="4"/>
        <v>6000</v>
      </c>
    </row>
    <row r="53" spans="1:15" ht="15" thickBot="1" x14ac:dyDescent="0.4">
      <c r="A53" s="1339" t="s">
        <v>1826</v>
      </c>
      <c r="B53" s="1340"/>
      <c r="C53" s="1340"/>
      <c r="D53" s="1340"/>
      <c r="E53" s="1340"/>
      <c r="F53" s="1340"/>
      <c r="G53" s="1343">
        <f t="shared" si="0"/>
        <v>0</v>
      </c>
      <c r="H53" s="529"/>
      <c r="I53" s="1343">
        <f t="shared" si="1"/>
        <v>0</v>
      </c>
      <c r="J53" s="529"/>
      <c r="K53" s="1343">
        <f t="shared" si="2"/>
        <v>0</v>
      </c>
      <c r="L53" s="529"/>
      <c r="M53" s="1343">
        <f t="shared" si="3"/>
        <v>0</v>
      </c>
      <c r="N53" s="529"/>
      <c r="O53" s="1343">
        <f t="shared" si="4"/>
        <v>0</v>
      </c>
    </row>
    <row r="54" spans="1:15" ht="15" thickBot="1" x14ac:dyDescent="0.4">
      <c r="A54" s="1342">
        <v>36</v>
      </c>
      <c r="B54" s="1169">
        <v>659</v>
      </c>
      <c r="C54" s="514" t="s">
        <v>1827</v>
      </c>
      <c r="D54" s="1345">
        <v>5750</v>
      </c>
      <c r="E54" s="1169" t="s">
        <v>8</v>
      </c>
      <c r="F54" s="1343">
        <v>2</v>
      </c>
      <c r="G54" s="1343">
        <f t="shared" si="0"/>
        <v>11500</v>
      </c>
      <c r="H54" s="1343">
        <v>1</v>
      </c>
      <c r="I54" s="1343">
        <f t="shared" si="1"/>
        <v>5750</v>
      </c>
      <c r="J54" s="1343">
        <v>3</v>
      </c>
      <c r="K54" s="1343">
        <f t="shared" si="2"/>
        <v>17250</v>
      </c>
      <c r="L54" s="1343">
        <v>1</v>
      </c>
      <c r="M54" s="1343">
        <f t="shared" si="3"/>
        <v>5750</v>
      </c>
      <c r="N54" s="1343">
        <v>3</v>
      </c>
      <c r="O54" s="1343">
        <f t="shared" si="4"/>
        <v>17250</v>
      </c>
    </row>
    <row r="55" spans="1:15" ht="15" thickBot="1" x14ac:dyDescent="0.4">
      <c r="A55" s="1342">
        <v>37</v>
      </c>
      <c r="B55" s="1169">
        <v>659</v>
      </c>
      <c r="C55" s="514" t="s">
        <v>3380</v>
      </c>
      <c r="D55" s="1345">
        <v>1650</v>
      </c>
      <c r="E55" s="1169" t="s">
        <v>8</v>
      </c>
      <c r="F55" s="1343">
        <v>1.5</v>
      </c>
      <c r="G55" s="1343">
        <f t="shared" si="0"/>
        <v>2475</v>
      </c>
      <c r="H55" s="1343">
        <v>1</v>
      </c>
      <c r="I55" s="1343">
        <f t="shared" si="1"/>
        <v>1650</v>
      </c>
      <c r="J55" s="1343">
        <v>1.4</v>
      </c>
      <c r="K55" s="1343">
        <f t="shared" si="2"/>
        <v>2310</v>
      </c>
      <c r="L55" s="1343">
        <v>1</v>
      </c>
      <c r="M55" s="1343">
        <f t="shared" si="3"/>
        <v>1650</v>
      </c>
      <c r="N55" s="1343">
        <v>3</v>
      </c>
      <c r="O55" s="1343">
        <f t="shared" si="4"/>
        <v>4950</v>
      </c>
    </row>
    <row r="56" spans="1:15" ht="15" thickBot="1" x14ac:dyDescent="0.4">
      <c r="A56" s="2106" t="s">
        <v>3381</v>
      </c>
      <c r="B56" s="2107"/>
      <c r="C56" s="2107"/>
      <c r="D56" s="2107"/>
      <c r="E56" s="2107"/>
      <c r="F56" s="2108"/>
      <c r="G56" s="1347">
        <f>SUM(G9:G55)</f>
        <v>288630.5</v>
      </c>
      <c r="H56" s="1347"/>
      <c r="I56" s="1347">
        <f t="shared" ref="I56:O56" si="5">SUM(I9:I55)</f>
        <v>289626.5</v>
      </c>
      <c r="J56" s="1347"/>
      <c r="K56" s="1347">
        <f t="shared" si="5"/>
        <v>336702.5</v>
      </c>
      <c r="L56" s="1347"/>
      <c r="M56" s="1347">
        <f t="shared" si="5"/>
        <v>349375</v>
      </c>
      <c r="N56" s="1347"/>
      <c r="O56" s="1347">
        <f t="shared" si="5"/>
        <v>410582</v>
      </c>
    </row>
    <row r="57" spans="1:15" x14ac:dyDescent="0.35">
      <c r="A57" s="836"/>
      <c r="B57" s="836"/>
      <c r="C57" s="836"/>
      <c r="D57" s="836"/>
      <c r="E57" s="836"/>
      <c r="F57" s="529"/>
      <c r="G57" s="529"/>
      <c r="H57" s="529"/>
      <c r="I57" s="529"/>
      <c r="J57" s="529"/>
      <c r="K57" s="529"/>
      <c r="L57" s="529"/>
      <c r="M57" s="529"/>
      <c r="N57" s="529"/>
      <c r="O57" s="529"/>
    </row>
    <row r="58" spans="1:15" ht="15" thickBot="1" x14ac:dyDescent="0.4">
      <c r="A58" s="836" t="s">
        <v>3382</v>
      </c>
      <c r="B58" s="836"/>
      <c r="C58" s="836"/>
      <c r="D58" s="836"/>
      <c r="E58" s="836"/>
      <c r="F58" s="529"/>
      <c r="G58" s="529"/>
      <c r="H58" s="529"/>
      <c r="I58" s="529"/>
      <c r="J58" s="529"/>
      <c r="K58" s="529"/>
      <c r="L58" s="529"/>
      <c r="M58" s="529"/>
      <c r="N58" s="529"/>
      <c r="O58" s="529"/>
    </row>
    <row r="59" spans="1:15" x14ac:dyDescent="0.35">
      <c r="A59" s="2120" t="s">
        <v>93</v>
      </c>
      <c r="B59" s="2120"/>
      <c r="C59" s="2121" t="s">
        <v>322</v>
      </c>
      <c r="D59" s="1769" t="s">
        <v>3344</v>
      </c>
      <c r="E59" s="1769" t="s">
        <v>1169</v>
      </c>
      <c r="F59" s="1020" t="s">
        <v>1188</v>
      </c>
      <c r="G59" s="1771" t="s">
        <v>480</v>
      </c>
      <c r="H59" s="1020" t="s">
        <v>1188</v>
      </c>
      <c r="I59" s="1771" t="s">
        <v>480</v>
      </c>
      <c r="J59" s="1020" t="s">
        <v>1188</v>
      </c>
      <c r="K59" s="1771" t="s">
        <v>480</v>
      </c>
      <c r="L59" s="1020" t="s">
        <v>1188</v>
      </c>
      <c r="M59" s="1771" t="s">
        <v>480</v>
      </c>
      <c r="N59" s="1020" t="s">
        <v>1188</v>
      </c>
      <c r="O59" s="1771" t="s">
        <v>480</v>
      </c>
    </row>
    <row r="60" spans="1:15" ht="15" thickBot="1" x14ac:dyDescent="0.4">
      <c r="A60" s="2120"/>
      <c r="B60" s="2120"/>
      <c r="C60" s="2122"/>
      <c r="D60" s="1770"/>
      <c r="E60" s="1770"/>
      <c r="F60" s="1021" t="s">
        <v>1189</v>
      </c>
      <c r="G60" s="1772"/>
      <c r="H60" s="1021" t="s">
        <v>1189</v>
      </c>
      <c r="I60" s="1772"/>
      <c r="J60" s="1021" t="s">
        <v>1189</v>
      </c>
      <c r="K60" s="1772"/>
      <c r="L60" s="1021" t="s">
        <v>1189</v>
      </c>
      <c r="M60" s="1772"/>
      <c r="N60" s="1021" t="s">
        <v>1189</v>
      </c>
      <c r="O60" s="1772"/>
    </row>
    <row r="61" spans="1:15" ht="15" thickBot="1" x14ac:dyDescent="0.4">
      <c r="A61" s="2119" t="s">
        <v>3383</v>
      </c>
      <c r="B61" s="2119"/>
      <c r="C61" s="1028" t="s">
        <v>3384</v>
      </c>
      <c r="D61" s="510">
        <v>105</v>
      </c>
      <c r="E61" s="510" t="s">
        <v>4</v>
      </c>
      <c r="F61" s="511">
        <v>225</v>
      </c>
      <c r="G61" s="511">
        <f>F61*D61</f>
        <v>23625</v>
      </c>
      <c r="H61" s="511">
        <v>315</v>
      </c>
      <c r="I61" s="511">
        <f>H61*D61</f>
        <v>33075</v>
      </c>
      <c r="J61" s="511">
        <v>350</v>
      </c>
      <c r="K61" s="511">
        <f>J61*D61</f>
        <v>36750</v>
      </c>
      <c r="L61" s="511">
        <v>250</v>
      </c>
      <c r="M61" s="511">
        <f>L61*D61</f>
        <v>26250</v>
      </c>
      <c r="N61" s="511">
        <v>390</v>
      </c>
      <c r="O61" s="511">
        <f>N61*D61</f>
        <v>40950</v>
      </c>
    </row>
    <row r="62" spans="1:15" ht="29.5" thickBot="1" x14ac:dyDescent="0.4">
      <c r="A62" s="2119" t="s">
        <v>3385</v>
      </c>
      <c r="B62" s="2119"/>
      <c r="C62" s="1028" t="s">
        <v>3386</v>
      </c>
      <c r="D62" s="510">
        <v>34</v>
      </c>
      <c r="E62" s="510" t="s">
        <v>4</v>
      </c>
      <c r="F62" s="511">
        <v>400</v>
      </c>
      <c r="G62" s="511">
        <f t="shared" ref="G62:G63" si="6">F62*D62</f>
        <v>13600</v>
      </c>
      <c r="H62" s="511">
        <v>670</v>
      </c>
      <c r="I62" s="511">
        <f t="shared" ref="I62:I63" si="7">H62*D62</f>
        <v>22780</v>
      </c>
      <c r="J62" s="511">
        <v>600</v>
      </c>
      <c r="K62" s="511">
        <f t="shared" ref="K62:K63" si="8">J62*D62</f>
        <v>20400</v>
      </c>
      <c r="L62" s="511">
        <v>425</v>
      </c>
      <c r="M62" s="511">
        <f t="shared" ref="M62:M63" si="9">L62*D62</f>
        <v>14450</v>
      </c>
      <c r="N62" s="511">
        <v>405</v>
      </c>
      <c r="O62" s="511">
        <f t="shared" ref="O62:O63" si="10">N62*D62</f>
        <v>13770</v>
      </c>
    </row>
    <row r="63" spans="1:15" ht="29.5" thickBot="1" x14ac:dyDescent="0.4">
      <c r="A63" s="2119" t="s">
        <v>3387</v>
      </c>
      <c r="B63" s="2119"/>
      <c r="C63" s="1028" t="s">
        <v>3388</v>
      </c>
      <c r="D63" s="510">
        <v>177</v>
      </c>
      <c r="E63" s="510" t="s">
        <v>4</v>
      </c>
      <c r="F63" s="511">
        <v>68</v>
      </c>
      <c r="G63" s="511">
        <f t="shared" si="6"/>
        <v>12036</v>
      </c>
      <c r="H63" s="511">
        <v>40</v>
      </c>
      <c r="I63" s="511">
        <f t="shared" si="7"/>
        <v>7080</v>
      </c>
      <c r="J63" s="511">
        <v>71</v>
      </c>
      <c r="K63" s="511">
        <f t="shared" si="8"/>
        <v>12567</v>
      </c>
      <c r="L63" s="511">
        <v>80</v>
      </c>
      <c r="M63" s="511">
        <f t="shared" si="9"/>
        <v>14160</v>
      </c>
      <c r="N63" s="511">
        <v>127</v>
      </c>
      <c r="O63" s="511">
        <f t="shared" si="10"/>
        <v>22479</v>
      </c>
    </row>
    <row r="64" spans="1:15" ht="15" thickBot="1" x14ac:dyDescent="0.4">
      <c r="A64" s="1339" t="s">
        <v>3382</v>
      </c>
      <c r="B64" s="1340"/>
      <c r="C64" s="1340"/>
      <c r="D64" s="1340"/>
      <c r="E64" s="1340"/>
      <c r="F64" s="1341"/>
      <c r="G64" s="1348">
        <f>SUM(G61:G63)</f>
        <v>49261</v>
      </c>
      <c r="H64" s="1348"/>
      <c r="I64" s="1348">
        <f t="shared" ref="I64:O64" si="11">SUM(I61:I63)</f>
        <v>62935</v>
      </c>
      <c r="J64" s="1348"/>
      <c r="K64" s="1348">
        <f t="shared" si="11"/>
        <v>69717</v>
      </c>
      <c r="L64" s="1348"/>
      <c r="M64" s="1348">
        <f t="shared" si="11"/>
        <v>54860</v>
      </c>
      <c r="N64" s="1348"/>
      <c r="O64" s="1348">
        <f t="shared" si="11"/>
        <v>77199</v>
      </c>
    </row>
    <row r="65" spans="1:15" x14ac:dyDescent="0.35">
      <c r="A65" s="836"/>
      <c r="B65" s="836"/>
      <c r="C65" s="836"/>
      <c r="D65" s="836"/>
      <c r="E65" s="836"/>
      <c r="F65" s="529"/>
      <c r="G65" s="529"/>
      <c r="H65" s="529"/>
      <c r="I65" s="529"/>
      <c r="J65" s="529"/>
      <c r="K65" s="529"/>
      <c r="L65" s="529"/>
      <c r="M65" s="529"/>
      <c r="N65" s="529"/>
      <c r="O65" s="529"/>
    </row>
    <row r="66" spans="1:15" x14ac:dyDescent="0.35">
      <c r="A66" s="836"/>
      <c r="B66" s="836"/>
      <c r="C66" s="836" t="s">
        <v>3389</v>
      </c>
      <c r="D66" s="836"/>
      <c r="E66" s="836"/>
      <c r="F66" s="529"/>
      <c r="G66" s="1348">
        <f>G56+G64</f>
        <v>337891.5</v>
      </c>
      <c r="H66" s="1348"/>
      <c r="I66" s="1348">
        <f t="shared" ref="I66:O66" si="12">I56+I64</f>
        <v>352561.5</v>
      </c>
      <c r="J66" s="1348"/>
      <c r="K66" s="1348">
        <f t="shared" si="12"/>
        <v>406419.5</v>
      </c>
      <c r="L66" s="1348"/>
      <c r="M66" s="1348">
        <f t="shared" si="12"/>
        <v>404235</v>
      </c>
      <c r="N66" s="1348"/>
      <c r="O66" s="1348">
        <f t="shared" si="12"/>
        <v>487781</v>
      </c>
    </row>
  </sheetData>
  <mergeCells count="34">
    <mergeCell ref="K59:K60"/>
    <mergeCell ref="M59:M60"/>
    <mergeCell ref="O59:O60"/>
    <mergeCell ref="A61:B61"/>
    <mergeCell ref="A62:B62"/>
    <mergeCell ref="G59:G60"/>
    <mergeCell ref="I59:I60"/>
    <mergeCell ref="A63:B63"/>
    <mergeCell ref="A59:B60"/>
    <mergeCell ref="C59:C60"/>
    <mergeCell ref="D59:D60"/>
    <mergeCell ref="E59:E60"/>
    <mergeCell ref="M5:M6"/>
    <mergeCell ref="N5:N6"/>
    <mergeCell ref="O5:O6"/>
    <mergeCell ref="A7:G7"/>
    <mergeCell ref="H7:N7"/>
    <mergeCell ref="K5:K6"/>
    <mergeCell ref="L5:L6"/>
    <mergeCell ref="A56:F56"/>
    <mergeCell ref="G5:G6"/>
    <mergeCell ref="H5:H6"/>
    <mergeCell ref="I5:I6"/>
    <mergeCell ref="J5:J6"/>
    <mergeCell ref="A5:A6"/>
    <mergeCell ref="C5:C6"/>
    <mergeCell ref="D5:D6"/>
    <mergeCell ref="E5:E6"/>
    <mergeCell ref="F5:F6"/>
    <mergeCell ref="F4:G4"/>
    <mergeCell ref="H4:I4"/>
    <mergeCell ref="J4:K4"/>
    <mergeCell ref="L4:M4"/>
    <mergeCell ref="N4:O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61"/>
  <sheetViews>
    <sheetView workbookViewId="0">
      <selection activeCell="I1" sqref="I1"/>
    </sheetView>
  </sheetViews>
  <sheetFormatPr defaultRowHeight="14.5" x14ac:dyDescent="0.35"/>
  <cols>
    <col min="2" max="2" width="51.453125" customWidth="1"/>
    <col min="4" max="4" width="12.81640625" customWidth="1"/>
    <col min="5" max="12" width="13.1796875" customWidth="1"/>
  </cols>
  <sheetData>
    <row r="1" spans="1:12" ht="27.5" x14ac:dyDescent="0.55000000000000004">
      <c r="A1" s="1409" t="s">
        <v>3398</v>
      </c>
      <c r="B1" s="1409"/>
      <c r="C1" s="1409"/>
      <c r="D1" s="1409"/>
      <c r="E1" s="1384"/>
      <c r="F1" s="1384"/>
      <c r="I1" s="1384"/>
      <c r="J1" s="1384"/>
    </row>
    <row r="2" spans="1:12" ht="28" thickBot="1" x14ac:dyDescent="0.6">
      <c r="A2" s="2131" t="s">
        <v>3399</v>
      </c>
      <c r="B2" s="2131"/>
      <c r="C2" s="2131"/>
      <c r="D2" s="2131"/>
      <c r="E2" s="1384"/>
      <c r="F2" s="1384"/>
      <c r="I2" s="1384"/>
      <c r="J2" s="1384"/>
    </row>
    <row r="3" spans="1:12" ht="28" thickBot="1" x14ac:dyDescent="0.6">
      <c r="A3" s="1385"/>
      <c r="E3" s="2123" t="s">
        <v>1592</v>
      </c>
      <c r="F3" s="2124"/>
      <c r="G3" s="2123" t="s">
        <v>1593</v>
      </c>
      <c r="H3" s="2124"/>
      <c r="I3" s="2123" t="s">
        <v>1594</v>
      </c>
      <c r="J3" s="2124"/>
      <c r="K3" s="2123" t="s">
        <v>1595</v>
      </c>
      <c r="L3" s="2124"/>
    </row>
    <row r="4" spans="1:12" ht="15" customHeight="1" x14ac:dyDescent="0.35">
      <c r="A4" s="1366" t="s">
        <v>93</v>
      </c>
      <c r="B4" s="1769" t="s">
        <v>322</v>
      </c>
      <c r="C4" s="1769" t="s">
        <v>456</v>
      </c>
      <c r="D4" s="1370" t="s">
        <v>1187</v>
      </c>
      <c r="E4" s="1370" t="s">
        <v>3400</v>
      </c>
      <c r="F4" s="1769" t="s">
        <v>1548</v>
      </c>
      <c r="G4" s="1370" t="s">
        <v>3400</v>
      </c>
      <c r="H4" s="1769" t="s">
        <v>1548</v>
      </c>
      <c r="I4" s="1370" t="s">
        <v>3400</v>
      </c>
      <c r="J4" s="1769" t="s">
        <v>1548</v>
      </c>
      <c r="K4" s="1370" t="s">
        <v>3400</v>
      </c>
      <c r="L4" s="1769" t="s">
        <v>1548</v>
      </c>
    </row>
    <row r="5" spans="1:12" ht="15" thickBot="1" x14ac:dyDescent="0.4">
      <c r="A5" s="1367" t="s">
        <v>320</v>
      </c>
      <c r="B5" s="1770"/>
      <c r="C5" s="1770"/>
      <c r="D5" s="1371" t="s">
        <v>459</v>
      </c>
      <c r="E5" s="1371" t="s">
        <v>95</v>
      </c>
      <c r="F5" s="1770"/>
      <c r="G5" s="1371" t="s">
        <v>95</v>
      </c>
      <c r="H5" s="1770"/>
      <c r="I5" s="1371" t="s">
        <v>95</v>
      </c>
      <c r="J5" s="1770"/>
      <c r="K5" s="1371" t="s">
        <v>95</v>
      </c>
      <c r="L5" s="1770"/>
    </row>
    <row r="6" spans="1:12" ht="15" thickBot="1" x14ac:dyDescent="0.4">
      <c r="A6" s="2132" t="s">
        <v>3401</v>
      </c>
      <c r="B6" s="2133"/>
      <c r="C6" s="1371"/>
      <c r="D6" s="1371"/>
      <c r="E6" s="1371"/>
      <c r="F6" s="1386"/>
      <c r="G6" s="1371"/>
      <c r="H6" s="1386"/>
      <c r="I6" s="1371"/>
      <c r="J6" s="1386"/>
      <c r="K6" s="1371"/>
      <c r="L6" s="1386"/>
    </row>
    <row r="7" spans="1:12" ht="15" thickBot="1" x14ac:dyDescent="0.4">
      <c r="A7" s="937">
        <v>1</v>
      </c>
      <c r="B7" s="892" t="s">
        <v>51</v>
      </c>
      <c r="C7" s="510" t="s">
        <v>100</v>
      </c>
      <c r="D7" s="510">
        <v>1</v>
      </c>
      <c r="E7" s="511">
        <v>11900</v>
      </c>
      <c r="F7" s="1041">
        <f t="shared" ref="F7:F14" si="0">E7*D7</f>
        <v>11900</v>
      </c>
      <c r="G7" s="511">
        <v>17220</v>
      </c>
      <c r="H7" s="1041">
        <f t="shared" ref="H7:H14" si="1">G7*D7</f>
        <v>17220</v>
      </c>
      <c r="I7" s="511">
        <v>5000</v>
      </c>
      <c r="J7" s="1041">
        <f t="shared" ref="J7:J14" si="2">I7*D7</f>
        <v>5000</v>
      </c>
      <c r="K7" s="511">
        <v>8000</v>
      </c>
      <c r="L7" s="1041">
        <f t="shared" ref="L7:L14" si="3">K7*D7</f>
        <v>8000</v>
      </c>
    </row>
    <row r="8" spans="1:12" ht="15" thickBot="1" x14ac:dyDescent="0.4">
      <c r="A8" s="1369">
        <f>A7+1</f>
        <v>2</v>
      </c>
      <c r="B8" s="509" t="s">
        <v>50</v>
      </c>
      <c r="C8" s="510" t="s">
        <v>100</v>
      </c>
      <c r="D8" s="510">
        <v>1</v>
      </c>
      <c r="E8" s="511">
        <v>5400</v>
      </c>
      <c r="F8" s="1041">
        <f t="shared" si="0"/>
        <v>5400</v>
      </c>
      <c r="G8" s="511">
        <v>3000</v>
      </c>
      <c r="H8" s="1041">
        <f t="shared" si="1"/>
        <v>3000</v>
      </c>
      <c r="I8" s="511">
        <v>5000</v>
      </c>
      <c r="J8" s="1041">
        <f t="shared" si="2"/>
        <v>5000</v>
      </c>
      <c r="K8" s="511">
        <v>5000</v>
      </c>
      <c r="L8" s="1041">
        <f t="shared" si="3"/>
        <v>5000</v>
      </c>
    </row>
    <row r="9" spans="1:12" ht="15" thickBot="1" x14ac:dyDescent="0.4">
      <c r="A9" s="1369">
        <f t="shared" ref="A9:A14" si="4">A8+1</f>
        <v>3</v>
      </c>
      <c r="B9" s="509" t="s">
        <v>116</v>
      </c>
      <c r="C9" s="510" t="s">
        <v>3</v>
      </c>
      <c r="D9" s="510">
        <v>1025</v>
      </c>
      <c r="E9" s="511">
        <v>3</v>
      </c>
      <c r="F9" s="1041">
        <f t="shared" si="0"/>
        <v>3075</v>
      </c>
      <c r="G9" s="511">
        <v>4</v>
      </c>
      <c r="H9" s="1041">
        <f t="shared" si="1"/>
        <v>4100</v>
      </c>
      <c r="I9" s="511">
        <v>3.5</v>
      </c>
      <c r="J9" s="1041">
        <f t="shared" si="2"/>
        <v>3587.5</v>
      </c>
      <c r="K9" s="511">
        <v>3.5</v>
      </c>
      <c r="L9" s="1041">
        <f t="shared" si="3"/>
        <v>3587.5</v>
      </c>
    </row>
    <row r="10" spans="1:12" ht="15" thickBot="1" x14ac:dyDescent="0.4">
      <c r="A10" s="1369">
        <f t="shared" si="4"/>
        <v>4</v>
      </c>
      <c r="B10" s="509" t="s">
        <v>304</v>
      </c>
      <c r="C10" s="510" t="s">
        <v>3</v>
      </c>
      <c r="D10" s="510">
        <v>300</v>
      </c>
      <c r="E10" s="511">
        <v>3</v>
      </c>
      <c r="F10" s="1041">
        <f t="shared" si="0"/>
        <v>900</v>
      </c>
      <c r="G10" s="511">
        <v>7</v>
      </c>
      <c r="H10" s="1041">
        <f t="shared" si="1"/>
        <v>2100</v>
      </c>
      <c r="I10" s="511">
        <v>2</v>
      </c>
      <c r="J10" s="1041">
        <f t="shared" si="2"/>
        <v>600</v>
      </c>
      <c r="K10" s="511">
        <v>5</v>
      </c>
      <c r="L10" s="1041">
        <f t="shared" si="3"/>
        <v>1500</v>
      </c>
    </row>
    <row r="11" spans="1:12" ht="15" thickBot="1" x14ac:dyDescent="0.4">
      <c r="A11" s="1369">
        <f t="shared" si="4"/>
        <v>5</v>
      </c>
      <c r="B11" s="509" t="s">
        <v>12</v>
      </c>
      <c r="C11" s="510" t="s">
        <v>100</v>
      </c>
      <c r="D11" s="510">
        <v>1</v>
      </c>
      <c r="E11" s="511">
        <v>6000</v>
      </c>
      <c r="F11" s="1041">
        <f t="shared" si="0"/>
        <v>6000</v>
      </c>
      <c r="G11" s="511">
        <v>16500</v>
      </c>
      <c r="H11" s="1041">
        <f t="shared" si="1"/>
        <v>16500</v>
      </c>
      <c r="I11" s="511">
        <v>4000</v>
      </c>
      <c r="J11" s="1041">
        <f t="shared" si="2"/>
        <v>4000</v>
      </c>
      <c r="K11" s="511">
        <v>3000</v>
      </c>
      <c r="L11" s="1041">
        <f t="shared" si="3"/>
        <v>3000</v>
      </c>
    </row>
    <row r="12" spans="1:12" ht="15" thickBot="1" x14ac:dyDescent="0.4">
      <c r="A12" s="1369">
        <f t="shared" si="4"/>
        <v>6</v>
      </c>
      <c r="B12" s="1387" t="s">
        <v>1194</v>
      </c>
      <c r="C12" s="1388" t="s">
        <v>10</v>
      </c>
      <c r="D12" s="1388">
        <v>1</v>
      </c>
      <c r="E12" s="1047">
        <v>500</v>
      </c>
      <c r="F12" s="1041">
        <f t="shared" si="0"/>
        <v>500</v>
      </c>
      <c r="G12" s="1047">
        <v>500</v>
      </c>
      <c r="H12" s="1041">
        <f t="shared" si="1"/>
        <v>500</v>
      </c>
      <c r="I12" s="1047">
        <v>1700</v>
      </c>
      <c r="J12" s="1041">
        <f t="shared" si="2"/>
        <v>1700</v>
      </c>
      <c r="K12" s="1047">
        <v>1000</v>
      </c>
      <c r="L12" s="1041">
        <f t="shared" si="3"/>
        <v>1000</v>
      </c>
    </row>
    <row r="13" spans="1:12" ht="15" thickBot="1" x14ac:dyDescent="0.4">
      <c r="A13" s="1369">
        <f t="shared" si="4"/>
        <v>7</v>
      </c>
      <c r="B13" s="1387" t="s">
        <v>1196</v>
      </c>
      <c r="C13" s="1388" t="s">
        <v>100</v>
      </c>
      <c r="D13" s="1388">
        <v>1</v>
      </c>
      <c r="E13" s="1047">
        <v>1300</v>
      </c>
      <c r="F13" s="1041">
        <f t="shared" si="0"/>
        <v>1300</v>
      </c>
      <c r="G13" s="1047">
        <v>18900</v>
      </c>
      <c r="H13" s="1041">
        <f t="shared" si="1"/>
        <v>18900</v>
      </c>
      <c r="I13" s="1047">
        <v>6000</v>
      </c>
      <c r="J13" s="1041">
        <f t="shared" si="2"/>
        <v>6000</v>
      </c>
      <c r="K13" s="1047">
        <v>8000</v>
      </c>
      <c r="L13" s="1041">
        <f t="shared" si="3"/>
        <v>8000</v>
      </c>
    </row>
    <row r="14" spans="1:12" ht="15" thickBot="1" x14ac:dyDescent="0.4">
      <c r="A14" s="1369">
        <f t="shared" si="4"/>
        <v>8</v>
      </c>
      <c r="B14" s="1387" t="s">
        <v>1198</v>
      </c>
      <c r="C14" s="1388" t="s">
        <v>100</v>
      </c>
      <c r="D14" s="1388">
        <v>1</v>
      </c>
      <c r="E14" s="1047">
        <v>11500</v>
      </c>
      <c r="F14" s="1041">
        <f t="shared" si="0"/>
        <v>11500</v>
      </c>
      <c r="G14" s="1047">
        <v>4625</v>
      </c>
      <c r="H14" s="1041">
        <f t="shared" si="1"/>
        <v>4625</v>
      </c>
      <c r="I14" s="1047">
        <v>4560</v>
      </c>
      <c r="J14" s="1041">
        <f t="shared" si="2"/>
        <v>4560</v>
      </c>
      <c r="K14" s="1047">
        <v>9000</v>
      </c>
      <c r="L14" s="1041">
        <f t="shared" si="3"/>
        <v>9000</v>
      </c>
    </row>
    <row r="15" spans="1:12" ht="15" thickBot="1" x14ac:dyDescent="0.4">
      <c r="A15" s="1389"/>
      <c r="B15" s="1387"/>
      <c r="C15" s="2129" t="s">
        <v>3402</v>
      </c>
      <c r="D15" s="2130"/>
      <c r="E15" s="1391"/>
      <c r="F15" s="1390">
        <f>SUM(F7:F14)</f>
        <v>40575</v>
      </c>
      <c r="H15" s="1390">
        <f>SUM(H7:H14)</f>
        <v>66945</v>
      </c>
      <c r="I15" s="1391"/>
      <c r="J15" s="1390">
        <f>SUM(J7:J14)</f>
        <v>30447.5</v>
      </c>
      <c r="L15" s="1390">
        <f>SUM(L7:L14)</f>
        <v>39087.5</v>
      </c>
    </row>
    <row r="16" spans="1:12" ht="15" thickBot="1" x14ac:dyDescent="0.4">
      <c r="A16" s="1389"/>
      <c r="B16" s="2126"/>
      <c r="C16" s="2126"/>
      <c r="D16" s="2126"/>
      <c r="E16" s="1392"/>
      <c r="F16" s="1392"/>
      <c r="I16" s="1392"/>
      <c r="J16" s="1392"/>
    </row>
    <row r="17" spans="1:12" ht="15" thickBot="1" x14ac:dyDescent="0.4">
      <c r="A17" s="2127" t="s">
        <v>3356</v>
      </c>
      <c r="B17" s="2128"/>
      <c r="C17" s="1388"/>
      <c r="D17" s="1388"/>
      <c r="E17" s="1393"/>
      <c r="F17" s="1024"/>
      <c r="G17" s="1393"/>
      <c r="H17" s="1024"/>
      <c r="I17" s="1393"/>
      <c r="J17" s="1024"/>
      <c r="K17" s="1393"/>
      <c r="L17" s="1024"/>
    </row>
    <row r="18" spans="1:12" ht="15" thickBot="1" x14ac:dyDescent="0.4">
      <c r="A18" s="1394">
        <f>A14+1</f>
        <v>9</v>
      </c>
      <c r="B18" s="1387" t="s">
        <v>1204</v>
      </c>
      <c r="C18" s="1388" t="s">
        <v>100</v>
      </c>
      <c r="D18" s="1395">
        <v>1</v>
      </c>
      <c r="E18" s="1047">
        <v>7500</v>
      </c>
      <c r="F18" s="1396">
        <f t="shared" ref="F18:F25" si="5">E18*D18</f>
        <v>7500</v>
      </c>
      <c r="G18" s="1047">
        <v>11500</v>
      </c>
      <c r="H18" s="1396">
        <f t="shared" ref="H18:H25" si="6">G18*D18</f>
        <v>11500</v>
      </c>
      <c r="I18" s="1047">
        <v>23010</v>
      </c>
      <c r="J18" s="1396">
        <f t="shared" ref="J18:J25" si="7">I18*D18</f>
        <v>23010</v>
      </c>
      <c r="K18" s="1047">
        <v>12000</v>
      </c>
      <c r="L18" s="1396">
        <f t="shared" ref="L18:L25" si="8">K18*D18</f>
        <v>12000</v>
      </c>
    </row>
    <row r="19" spans="1:12" ht="15" thickBot="1" x14ac:dyDescent="0.4">
      <c r="A19" s="1394">
        <f>A18+1</f>
        <v>10</v>
      </c>
      <c r="B19" s="1387" t="s">
        <v>1208</v>
      </c>
      <c r="C19" s="1388" t="s">
        <v>100</v>
      </c>
      <c r="D19" s="1395">
        <v>1</v>
      </c>
      <c r="E19" s="1047">
        <v>2550</v>
      </c>
      <c r="F19" s="1041">
        <f t="shared" si="5"/>
        <v>2550</v>
      </c>
      <c r="G19" s="1047">
        <v>4500</v>
      </c>
      <c r="H19" s="1041">
        <f t="shared" si="6"/>
        <v>4500</v>
      </c>
      <c r="I19" s="1047">
        <v>6484.5</v>
      </c>
      <c r="J19" s="1041">
        <f t="shared" si="7"/>
        <v>6484.5</v>
      </c>
      <c r="K19" s="1047">
        <v>10000</v>
      </c>
      <c r="L19" s="1041">
        <f t="shared" si="8"/>
        <v>10000</v>
      </c>
    </row>
    <row r="20" spans="1:12" ht="15" thickBot="1" x14ac:dyDescent="0.4">
      <c r="A20" s="1394">
        <f t="shared" ref="A20:A25" si="9">A19+1</f>
        <v>11</v>
      </c>
      <c r="B20" s="1387" t="s">
        <v>537</v>
      </c>
      <c r="C20" s="1388" t="s">
        <v>4</v>
      </c>
      <c r="D20" s="1395">
        <v>5500</v>
      </c>
      <c r="E20" s="1047">
        <v>2</v>
      </c>
      <c r="F20" s="1041">
        <f t="shared" si="5"/>
        <v>11000</v>
      </c>
      <c r="G20" s="1047">
        <v>3.5</v>
      </c>
      <c r="H20" s="1041">
        <f t="shared" si="6"/>
        <v>19250</v>
      </c>
      <c r="I20" s="1047">
        <v>4</v>
      </c>
      <c r="J20" s="1041">
        <f t="shared" si="7"/>
        <v>22000</v>
      </c>
      <c r="K20" s="1047">
        <v>3.5</v>
      </c>
      <c r="L20" s="1041">
        <f t="shared" si="8"/>
        <v>19250</v>
      </c>
    </row>
    <row r="21" spans="1:12" ht="15" thickBot="1" x14ac:dyDescent="0.4">
      <c r="A21" s="1394">
        <v>12</v>
      </c>
      <c r="B21" s="1387" t="s">
        <v>15</v>
      </c>
      <c r="C21" s="1388" t="s">
        <v>4</v>
      </c>
      <c r="D21" s="1395">
        <v>7919</v>
      </c>
      <c r="E21" s="1047">
        <v>2</v>
      </c>
      <c r="F21" s="1041">
        <f t="shared" si="5"/>
        <v>15838</v>
      </c>
      <c r="G21" s="1047">
        <v>5</v>
      </c>
      <c r="H21" s="1041">
        <f t="shared" si="6"/>
        <v>39595</v>
      </c>
      <c r="I21" s="1047">
        <v>3.5</v>
      </c>
      <c r="J21" s="1041">
        <f t="shared" si="7"/>
        <v>27716.5</v>
      </c>
      <c r="K21" s="1047">
        <v>2.5</v>
      </c>
      <c r="L21" s="1041">
        <f t="shared" si="8"/>
        <v>19797.5</v>
      </c>
    </row>
    <row r="22" spans="1:12" ht="15" thickBot="1" x14ac:dyDescent="0.4">
      <c r="A22" s="1394">
        <f t="shared" si="9"/>
        <v>13</v>
      </c>
      <c r="B22" s="1387" t="s">
        <v>3403</v>
      </c>
      <c r="C22" s="1388" t="s">
        <v>100</v>
      </c>
      <c r="D22" s="1395">
        <v>1</v>
      </c>
      <c r="E22" s="1047">
        <v>8000</v>
      </c>
      <c r="F22" s="1041">
        <f t="shared" si="5"/>
        <v>8000</v>
      </c>
      <c r="G22" s="1047">
        <v>14000</v>
      </c>
      <c r="H22" s="1041">
        <f t="shared" si="6"/>
        <v>14000</v>
      </c>
      <c r="I22" s="1047">
        <v>45000</v>
      </c>
      <c r="J22" s="1041">
        <f t="shared" si="7"/>
        <v>45000</v>
      </c>
      <c r="K22" s="1047">
        <v>18000</v>
      </c>
      <c r="L22" s="1041">
        <f t="shared" si="8"/>
        <v>18000</v>
      </c>
    </row>
    <row r="23" spans="1:12" ht="15" thickBot="1" x14ac:dyDescent="0.4">
      <c r="A23" s="1394">
        <f t="shared" si="9"/>
        <v>14</v>
      </c>
      <c r="B23" s="1387" t="s">
        <v>107</v>
      </c>
      <c r="C23" s="1388" t="s">
        <v>8</v>
      </c>
      <c r="D23" s="1395">
        <v>14792</v>
      </c>
      <c r="E23" s="1047">
        <v>0.25</v>
      </c>
      <c r="F23" s="1041">
        <f t="shared" si="5"/>
        <v>3698</v>
      </c>
      <c r="G23" s="1047">
        <v>0.25</v>
      </c>
      <c r="H23" s="1041">
        <f t="shared" si="6"/>
        <v>3698</v>
      </c>
      <c r="I23" s="1047">
        <v>0.5</v>
      </c>
      <c r="J23" s="1041">
        <f t="shared" si="7"/>
        <v>7396</v>
      </c>
      <c r="K23" s="1047">
        <v>1</v>
      </c>
      <c r="L23" s="1041">
        <f t="shared" si="8"/>
        <v>14792</v>
      </c>
    </row>
    <row r="24" spans="1:12" ht="15" thickBot="1" x14ac:dyDescent="0.4">
      <c r="A24" s="1394">
        <f t="shared" si="9"/>
        <v>15</v>
      </c>
      <c r="B24" s="1387" t="s">
        <v>3404</v>
      </c>
      <c r="C24" s="1388" t="s">
        <v>8</v>
      </c>
      <c r="D24" s="1395">
        <v>8506</v>
      </c>
      <c r="E24" s="1047">
        <v>0.25</v>
      </c>
      <c r="F24" s="1041">
        <f t="shared" si="5"/>
        <v>2126.5</v>
      </c>
      <c r="G24" s="1047">
        <v>0.5</v>
      </c>
      <c r="H24" s="1041">
        <f t="shared" si="6"/>
        <v>4253</v>
      </c>
      <c r="I24" s="1047">
        <v>1</v>
      </c>
      <c r="J24" s="1041">
        <f t="shared" si="7"/>
        <v>8506</v>
      </c>
      <c r="K24" s="1047">
        <v>1</v>
      </c>
      <c r="L24" s="1041">
        <f t="shared" si="8"/>
        <v>8506</v>
      </c>
    </row>
    <row r="25" spans="1:12" ht="15" thickBot="1" x14ac:dyDescent="0.4">
      <c r="A25" s="1394">
        <f t="shared" si="9"/>
        <v>16</v>
      </c>
      <c r="B25" s="1387" t="s">
        <v>351</v>
      </c>
      <c r="C25" s="1388" t="s">
        <v>8</v>
      </c>
      <c r="D25" s="1395">
        <v>11500</v>
      </c>
      <c r="E25" s="1047">
        <v>0.75</v>
      </c>
      <c r="F25" s="1041">
        <f t="shared" si="5"/>
        <v>8625</v>
      </c>
      <c r="G25" s="1047">
        <v>1.4</v>
      </c>
      <c r="H25" s="1041">
        <f t="shared" si="6"/>
        <v>16099.999999999998</v>
      </c>
      <c r="I25" s="1047">
        <v>1.25</v>
      </c>
      <c r="J25" s="1041">
        <f t="shared" si="7"/>
        <v>14375</v>
      </c>
      <c r="K25" s="1047">
        <v>1.25</v>
      </c>
      <c r="L25" s="1041">
        <f t="shared" si="8"/>
        <v>14375</v>
      </c>
    </row>
    <row r="26" spans="1:12" ht="15" thickBot="1" x14ac:dyDescent="0.4">
      <c r="A26" s="1397"/>
      <c r="B26" s="1398"/>
      <c r="C26" s="2129" t="s">
        <v>3405</v>
      </c>
      <c r="D26" s="2130"/>
      <c r="E26" s="1391"/>
      <c r="F26" s="1390">
        <f>SUM(F18:F25)</f>
        <v>59337.5</v>
      </c>
      <c r="H26" s="1390">
        <f>SUM(H18:H25)</f>
        <v>112896</v>
      </c>
      <c r="I26" s="1391"/>
      <c r="J26" s="1390">
        <f>SUM(J18:J25)</f>
        <v>154488</v>
      </c>
      <c r="L26" s="1390">
        <f>SUM(L18:L25)</f>
        <v>116720.5</v>
      </c>
    </row>
    <row r="27" spans="1:12" ht="15" thickBot="1" x14ac:dyDescent="0.4">
      <c r="A27" s="2125"/>
      <c r="B27" s="2126"/>
      <c r="C27" s="2126"/>
      <c r="D27" s="2126"/>
      <c r="E27" s="1392"/>
      <c r="F27" s="1392"/>
      <c r="I27" s="1392"/>
      <c r="J27" s="1392"/>
    </row>
    <row r="28" spans="1:12" ht="15" thickBot="1" x14ac:dyDescent="0.4">
      <c r="A28" s="2127" t="s">
        <v>496</v>
      </c>
      <c r="B28" s="2128"/>
      <c r="C28" s="1399"/>
      <c r="D28" s="1399"/>
      <c r="E28" s="1393"/>
      <c r="F28" s="1024"/>
      <c r="G28" s="1393"/>
      <c r="H28" s="1024"/>
      <c r="I28" s="1393"/>
      <c r="J28" s="1024"/>
      <c r="K28" s="1393"/>
      <c r="L28" s="1024"/>
    </row>
    <row r="29" spans="1:12" ht="15" thickBot="1" x14ac:dyDescent="0.4">
      <c r="A29" s="1394">
        <f>A25+1</f>
        <v>17</v>
      </c>
      <c r="B29" s="1387" t="s">
        <v>1200</v>
      </c>
      <c r="C29" s="1388" t="s">
        <v>3</v>
      </c>
      <c r="D29" s="1400">
        <v>130</v>
      </c>
      <c r="E29" s="1047">
        <v>9</v>
      </c>
      <c r="F29" s="1396">
        <f t="shared" ref="F29:F35" si="10">E29*D29</f>
        <v>1170</v>
      </c>
      <c r="G29" s="1047">
        <v>3</v>
      </c>
      <c r="H29" s="1396">
        <f t="shared" ref="H29:H35" si="11">G29*D29</f>
        <v>390</v>
      </c>
      <c r="I29" s="1047">
        <v>5</v>
      </c>
      <c r="J29" s="1396">
        <f t="shared" ref="J29:J35" si="12">I29*D29</f>
        <v>650</v>
      </c>
      <c r="K29" s="1047">
        <v>6</v>
      </c>
      <c r="L29" s="1396">
        <f t="shared" ref="L29:L35" si="13">K29*D29</f>
        <v>780</v>
      </c>
    </row>
    <row r="30" spans="1:12" ht="15" thickBot="1" x14ac:dyDescent="0.4">
      <c r="A30" s="1394">
        <f>A29+1</f>
        <v>18</v>
      </c>
      <c r="B30" s="1387" t="s">
        <v>1214</v>
      </c>
      <c r="C30" s="1388" t="s">
        <v>4</v>
      </c>
      <c r="D30" s="1395">
        <v>2135</v>
      </c>
      <c r="E30" s="1047">
        <v>62</v>
      </c>
      <c r="F30" s="1041">
        <f t="shared" si="10"/>
        <v>132370</v>
      </c>
      <c r="G30" s="1047">
        <v>44</v>
      </c>
      <c r="H30" s="1041">
        <f t="shared" si="11"/>
        <v>93940</v>
      </c>
      <c r="I30" s="1047">
        <v>65</v>
      </c>
      <c r="J30" s="1041">
        <f t="shared" si="12"/>
        <v>138775</v>
      </c>
      <c r="K30" s="1047">
        <v>58</v>
      </c>
      <c r="L30" s="1041">
        <f t="shared" si="13"/>
        <v>123830</v>
      </c>
    </row>
    <row r="31" spans="1:12" ht="15" thickBot="1" x14ac:dyDescent="0.4">
      <c r="A31" s="1394">
        <f t="shared" ref="A31:A35" si="14">A30+1</f>
        <v>19</v>
      </c>
      <c r="B31" s="1401" t="s">
        <v>1216</v>
      </c>
      <c r="C31" s="1388" t="s">
        <v>4</v>
      </c>
      <c r="D31" s="1388">
        <v>1011</v>
      </c>
      <c r="E31" s="1047">
        <v>65</v>
      </c>
      <c r="F31" s="1041">
        <f t="shared" si="10"/>
        <v>65715</v>
      </c>
      <c r="G31" s="1047">
        <v>70</v>
      </c>
      <c r="H31" s="1041">
        <f t="shared" si="11"/>
        <v>70770</v>
      </c>
      <c r="I31" s="1047">
        <v>71</v>
      </c>
      <c r="J31" s="1041">
        <f t="shared" si="12"/>
        <v>71781</v>
      </c>
      <c r="K31" s="1047">
        <v>84</v>
      </c>
      <c r="L31" s="1041">
        <f t="shared" si="13"/>
        <v>84924</v>
      </c>
    </row>
    <row r="32" spans="1:12" ht="15" thickBot="1" x14ac:dyDescent="0.4">
      <c r="A32" s="1394">
        <v>20</v>
      </c>
      <c r="B32" s="1387" t="s">
        <v>3406</v>
      </c>
      <c r="C32" s="1388" t="s">
        <v>8</v>
      </c>
      <c r="D32" s="1395">
        <v>796</v>
      </c>
      <c r="E32" s="1047">
        <v>1.5</v>
      </c>
      <c r="F32" s="1041">
        <f t="shared" si="10"/>
        <v>1194</v>
      </c>
      <c r="G32" s="1047">
        <v>2.5</v>
      </c>
      <c r="H32" s="1041">
        <f t="shared" si="11"/>
        <v>1990</v>
      </c>
      <c r="I32" s="1047">
        <v>1.1299999999999999</v>
      </c>
      <c r="J32" s="1041">
        <f t="shared" si="12"/>
        <v>899.4799999999999</v>
      </c>
      <c r="K32" s="1047">
        <v>2</v>
      </c>
      <c r="L32" s="1041">
        <f t="shared" si="13"/>
        <v>1592</v>
      </c>
    </row>
    <row r="33" spans="1:12" ht="15" thickBot="1" x14ac:dyDescent="0.4">
      <c r="A33" s="1394">
        <f>A32+1</f>
        <v>21</v>
      </c>
      <c r="B33" s="1387" t="s">
        <v>1218</v>
      </c>
      <c r="C33" s="1388" t="s">
        <v>8</v>
      </c>
      <c r="D33" s="1395">
        <v>12229</v>
      </c>
      <c r="E33" s="1047">
        <v>1</v>
      </c>
      <c r="F33" s="1041">
        <f t="shared" si="10"/>
        <v>12229</v>
      </c>
      <c r="G33" s="1047">
        <v>0.75</v>
      </c>
      <c r="H33" s="1041">
        <f t="shared" si="11"/>
        <v>9171.75</v>
      </c>
      <c r="I33" s="1047">
        <v>0.75</v>
      </c>
      <c r="J33" s="1041">
        <f t="shared" si="12"/>
        <v>9171.75</v>
      </c>
      <c r="K33" s="1047">
        <v>1.5</v>
      </c>
      <c r="L33" s="1041">
        <f t="shared" si="13"/>
        <v>18343.5</v>
      </c>
    </row>
    <row r="34" spans="1:12" ht="29.5" thickBot="1" x14ac:dyDescent="0.4">
      <c r="A34" s="1394">
        <f t="shared" si="14"/>
        <v>22</v>
      </c>
      <c r="B34" s="1387" t="s">
        <v>1220</v>
      </c>
      <c r="C34" s="1388" t="s">
        <v>4</v>
      </c>
      <c r="D34" s="1388">
        <v>16</v>
      </c>
      <c r="E34" s="1047">
        <v>470</v>
      </c>
      <c r="F34" s="1041">
        <f t="shared" si="10"/>
        <v>7520</v>
      </c>
      <c r="G34" s="1047">
        <v>370</v>
      </c>
      <c r="H34" s="1041">
        <f t="shared" si="11"/>
        <v>5920</v>
      </c>
      <c r="I34" s="1047">
        <v>400</v>
      </c>
      <c r="J34" s="1041">
        <f t="shared" si="12"/>
        <v>6400</v>
      </c>
      <c r="K34" s="1047">
        <v>440</v>
      </c>
      <c r="L34" s="1041">
        <f t="shared" si="13"/>
        <v>7040</v>
      </c>
    </row>
    <row r="35" spans="1:12" ht="29.5" thickBot="1" x14ac:dyDescent="0.4">
      <c r="A35" s="1394">
        <f t="shared" si="14"/>
        <v>23</v>
      </c>
      <c r="B35" s="1387" t="s">
        <v>1222</v>
      </c>
      <c r="C35" s="1388" t="s">
        <v>4</v>
      </c>
      <c r="D35" s="1388">
        <v>22</v>
      </c>
      <c r="E35" s="1047">
        <v>470</v>
      </c>
      <c r="F35" s="1041">
        <f t="shared" si="10"/>
        <v>10340</v>
      </c>
      <c r="G35" s="1047">
        <v>310</v>
      </c>
      <c r="H35" s="1041">
        <f t="shared" si="11"/>
        <v>6820</v>
      </c>
      <c r="I35" s="1047">
        <v>300</v>
      </c>
      <c r="J35" s="1041">
        <f t="shared" si="12"/>
        <v>6600</v>
      </c>
      <c r="K35" s="1047">
        <v>440</v>
      </c>
      <c r="L35" s="1041">
        <f t="shared" si="13"/>
        <v>9680</v>
      </c>
    </row>
    <row r="36" spans="1:12" ht="15" thickBot="1" x14ac:dyDescent="0.4">
      <c r="A36" s="1389"/>
      <c r="B36" s="1387"/>
      <c r="C36" s="2129" t="s">
        <v>3407</v>
      </c>
      <c r="D36" s="2130"/>
      <c r="E36" s="1391"/>
      <c r="F36" s="1390">
        <f>SUM(F29:F35)</f>
        <v>230538</v>
      </c>
      <c r="H36" s="1390">
        <f>SUM(H29:H35)</f>
        <v>189001.75</v>
      </c>
      <c r="I36" s="1391"/>
      <c r="J36" s="1390">
        <f>SUM(J29:J35)</f>
        <v>234277.23</v>
      </c>
      <c r="L36" s="1390">
        <f>SUM(L29:L35)</f>
        <v>246189.5</v>
      </c>
    </row>
    <row r="37" spans="1:12" ht="15" thickBot="1" x14ac:dyDescent="0.4">
      <c r="A37" s="2125"/>
      <c r="B37" s="2126"/>
      <c r="C37" s="2126"/>
      <c r="D37" s="2126"/>
      <c r="E37" s="1392"/>
      <c r="F37" s="1392"/>
      <c r="I37" s="1392"/>
      <c r="J37" s="1392"/>
    </row>
    <row r="38" spans="1:12" ht="15" thickBot="1" x14ac:dyDescent="0.4">
      <c r="A38" s="2127" t="s">
        <v>3408</v>
      </c>
      <c r="B38" s="2128"/>
      <c r="C38" s="1388"/>
      <c r="D38" s="1388"/>
      <c r="E38" s="1393"/>
      <c r="F38" s="1024"/>
      <c r="G38" s="1393"/>
      <c r="H38" s="1024"/>
      <c r="I38" s="1393"/>
      <c r="J38" s="1024"/>
      <c r="K38" s="1393"/>
      <c r="L38" s="1024"/>
    </row>
    <row r="39" spans="1:12" ht="15" thickBot="1" x14ac:dyDescent="0.4">
      <c r="A39" s="1394">
        <f>A35+1</f>
        <v>24</v>
      </c>
      <c r="B39" s="1387" t="s">
        <v>119</v>
      </c>
      <c r="C39" s="1388" t="s">
        <v>8</v>
      </c>
      <c r="D39" s="1395">
        <v>6620</v>
      </c>
      <c r="E39" s="1047">
        <v>2</v>
      </c>
      <c r="F39" s="1396">
        <f t="shared" ref="F39:F49" si="15">E39*D39</f>
        <v>13240</v>
      </c>
      <c r="G39" s="1047">
        <v>2.75</v>
      </c>
      <c r="H39" s="1396">
        <f t="shared" ref="H39:H49" si="16">G39*D39</f>
        <v>18205</v>
      </c>
      <c r="I39" s="1047">
        <v>1.59</v>
      </c>
      <c r="J39" s="1396">
        <f t="shared" ref="J39:J49" si="17">I39*D39</f>
        <v>10525.800000000001</v>
      </c>
      <c r="K39" s="1047">
        <v>2.25</v>
      </c>
      <c r="L39" s="1396">
        <f t="shared" ref="L39:L49" si="18">K39*D39</f>
        <v>14895</v>
      </c>
    </row>
    <row r="40" spans="1:12" ht="15" thickBot="1" x14ac:dyDescent="0.4">
      <c r="A40" s="1394">
        <f>A39+1</f>
        <v>25</v>
      </c>
      <c r="B40" s="1387" t="s">
        <v>3409</v>
      </c>
      <c r="C40" s="1388" t="s">
        <v>10</v>
      </c>
      <c r="D40" s="1388">
        <v>4</v>
      </c>
      <c r="E40" s="1047">
        <v>4400</v>
      </c>
      <c r="F40" s="1041">
        <f t="shared" si="15"/>
        <v>17600</v>
      </c>
      <c r="G40" s="1047">
        <v>1450</v>
      </c>
      <c r="H40" s="1041">
        <f t="shared" si="16"/>
        <v>5800</v>
      </c>
      <c r="I40" s="1047">
        <v>2500</v>
      </c>
      <c r="J40" s="1041">
        <f t="shared" si="17"/>
        <v>10000</v>
      </c>
      <c r="K40" s="1047">
        <v>1600</v>
      </c>
      <c r="L40" s="1041">
        <f t="shared" si="18"/>
        <v>6400</v>
      </c>
    </row>
    <row r="41" spans="1:12" ht="15" thickBot="1" x14ac:dyDescent="0.4">
      <c r="A41" s="1394">
        <f t="shared" ref="A41:A49" si="19">A40+1</f>
        <v>26</v>
      </c>
      <c r="B41" s="1387" t="s">
        <v>1230</v>
      </c>
      <c r="C41" s="1388" t="s">
        <v>10</v>
      </c>
      <c r="D41" s="1388">
        <v>1</v>
      </c>
      <c r="E41" s="1047">
        <v>3800</v>
      </c>
      <c r="F41" s="1041">
        <f t="shared" si="15"/>
        <v>3800</v>
      </c>
      <c r="G41" s="1047">
        <v>1300</v>
      </c>
      <c r="H41" s="1041">
        <f t="shared" si="16"/>
        <v>1300</v>
      </c>
      <c r="I41" s="1047">
        <v>3000</v>
      </c>
      <c r="J41" s="1041">
        <f t="shared" si="17"/>
        <v>3000</v>
      </c>
      <c r="K41" s="1047">
        <v>2600</v>
      </c>
      <c r="L41" s="1041">
        <f t="shared" si="18"/>
        <v>2600</v>
      </c>
    </row>
    <row r="42" spans="1:12" ht="15" thickBot="1" x14ac:dyDescent="0.4">
      <c r="A42" s="1394">
        <f t="shared" si="19"/>
        <v>27</v>
      </c>
      <c r="B42" s="1387" t="s">
        <v>3410</v>
      </c>
      <c r="C42" s="1388" t="s">
        <v>10</v>
      </c>
      <c r="D42" s="1388">
        <v>3</v>
      </c>
      <c r="E42" s="1047">
        <v>700</v>
      </c>
      <c r="F42" s="1041">
        <f t="shared" si="15"/>
        <v>2100</v>
      </c>
      <c r="G42" s="1047">
        <v>350</v>
      </c>
      <c r="H42" s="1041">
        <f t="shared" si="16"/>
        <v>1050</v>
      </c>
      <c r="I42" s="1047">
        <v>1600</v>
      </c>
      <c r="J42" s="1041">
        <f t="shared" si="17"/>
        <v>4800</v>
      </c>
      <c r="K42" s="1047">
        <v>900</v>
      </c>
      <c r="L42" s="1041">
        <f t="shared" si="18"/>
        <v>2700</v>
      </c>
    </row>
    <row r="43" spans="1:12" ht="15" thickBot="1" x14ac:dyDescent="0.4">
      <c r="A43" s="1394">
        <f t="shared" si="19"/>
        <v>28</v>
      </c>
      <c r="B43" s="1387" t="s">
        <v>3411</v>
      </c>
      <c r="C43" s="1388" t="s">
        <v>10</v>
      </c>
      <c r="D43" s="1388">
        <v>1</v>
      </c>
      <c r="E43" s="1047">
        <v>1100</v>
      </c>
      <c r="F43" s="1041">
        <f t="shared" si="15"/>
        <v>1100</v>
      </c>
      <c r="G43" s="1047">
        <v>600</v>
      </c>
      <c r="H43" s="1041">
        <f t="shared" si="16"/>
        <v>600</v>
      </c>
      <c r="I43" s="1047">
        <v>2000</v>
      </c>
      <c r="J43" s="1041">
        <f t="shared" si="17"/>
        <v>2000</v>
      </c>
      <c r="K43" s="1047">
        <v>1200</v>
      </c>
      <c r="L43" s="1041">
        <f t="shared" si="18"/>
        <v>1200</v>
      </c>
    </row>
    <row r="44" spans="1:12" ht="15" thickBot="1" x14ac:dyDescent="0.4">
      <c r="A44" s="1394">
        <f t="shared" si="19"/>
        <v>29</v>
      </c>
      <c r="B44" s="1387" t="s">
        <v>3412</v>
      </c>
      <c r="C44" s="1388">
        <v>15</v>
      </c>
      <c r="D44" s="1388">
        <v>71</v>
      </c>
      <c r="E44" s="1047">
        <v>90</v>
      </c>
      <c r="F44" s="1041">
        <f t="shared" si="15"/>
        <v>6390</v>
      </c>
      <c r="G44" s="1047">
        <v>70</v>
      </c>
      <c r="H44" s="1041">
        <f t="shared" si="16"/>
        <v>4970</v>
      </c>
      <c r="I44" s="1047">
        <v>90</v>
      </c>
      <c r="J44" s="1041">
        <f t="shared" si="17"/>
        <v>6390</v>
      </c>
      <c r="K44" s="1047">
        <v>105</v>
      </c>
      <c r="L44" s="1041">
        <f t="shared" si="18"/>
        <v>7455</v>
      </c>
    </row>
    <row r="45" spans="1:12" ht="15" thickBot="1" x14ac:dyDescent="0.4">
      <c r="A45" s="1394">
        <f t="shared" si="19"/>
        <v>30</v>
      </c>
      <c r="B45" s="1387" t="s">
        <v>3413</v>
      </c>
      <c r="C45" s="1388" t="s">
        <v>4</v>
      </c>
      <c r="D45" s="1388">
        <v>65</v>
      </c>
      <c r="E45" s="1047">
        <v>90</v>
      </c>
      <c r="F45" s="1041">
        <f t="shared" si="15"/>
        <v>5850</v>
      </c>
      <c r="G45" s="1047">
        <v>70</v>
      </c>
      <c r="H45" s="1041">
        <f t="shared" si="16"/>
        <v>4550</v>
      </c>
      <c r="I45" s="1047">
        <v>85</v>
      </c>
      <c r="J45" s="1041">
        <f t="shared" si="17"/>
        <v>5525</v>
      </c>
      <c r="K45" s="1047">
        <v>105</v>
      </c>
      <c r="L45" s="1041">
        <f t="shared" si="18"/>
        <v>6825</v>
      </c>
    </row>
    <row r="46" spans="1:12" ht="15" thickBot="1" x14ac:dyDescent="0.4">
      <c r="A46" s="1394">
        <f t="shared" si="19"/>
        <v>31</v>
      </c>
      <c r="B46" s="1387" t="s">
        <v>3414</v>
      </c>
      <c r="C46" s="1388" t="s">
        <v>4</v>
      </c>
      <c r="D46" s="1388">
        <v>8</v>
      </c>
      <c r="E46" s="1047">
        <v>90</v>
      </c>
      <c r="F46" s="1041">
        <f t="shared" si="15"/>
        <v>720</v>
      </c>
      <c r="G46" s="1047">
        <v>70</v>
      </c>
      <c r="H46" s="1041">
        <f t="shared" si="16"/>
        <v>560</v>
      </c>
      <c r="I46" s="1047">
        <v>85</v>
      </c>
      <c r="J46" s="1041">
        <f t="shared" si="17"/>
        <v>680</v>
      </c>
      <c r="K46" s="1047">
        <v>150</v>
      </c>
      <c r="L46" s="1041">
        <f t="shared" si="18"/>
        <v>1200</v>
      </c>
    </row>
    <row r="47" spans="1:12" ht="15" thickBot="1" x14ac:dyDescent="0.4">
      <c r="A47" s="1394">
        <f t="shared" si="19"/>
        <v>32</v>
      </c>
      <c r="B47" s="1387" t="s">
        <v>3415</v>
      </c>
      <c r="C47" s="1388" t="s">
        <v>3</v>
      </c>
      <c r="D47" s="1388">
        <v>125</v>
      </c>
      <c r="E47" s="1047">
        <v>51</v>
      </c>
      <c r="F47" s="1041">
        <f t="shared" si="15"/>
        <v>6375</v>
      </c>
      <c r="G47" s="1047">
        <v>50</v>
      </c>
      <c r="H47" s="1041">
        <f t="shared" si="16"/>
        <v>6250</v>
      </c>
      <c r="I47" s="1047">
        <v>40</v>
      </c>
      <c r="J47" s="1041">
        <f t="shared" si="17"/>
        <v>5000</v>
      </c>
      <c r="K47" s="1047">
        <v>85</v>
      </c>
      <c r="L47" s="1041">
        <f t="shared" si="18"/>
        <v>10625</v>
      </c>
    </row>
    <row r="48" spans="1:12" ht="15" thickBot="1" x14ac:dyDescent="0.4">
      <c r="A48" s="1394">
        <f t="shared" si="19"/>
        <v>33</v>
      </c>
      <c r="B48" s="1387" t="s">
        <v>3416</v>
      </c>
      <c r="C48" s="1388" t="s">
        <v>3</v>
      </c>
      <c r="D48" s="1388">
        <v>250</v>
      </c>
      <c r="E48" s="1402">
        <v>34</v>
      </c>
      <c r="F48" s="1041">
        <f t="shared" si="15"/>
        <v>8500</v>
      </c>
      <c r="G48" s="1402">
        <v>35</v>
      </c>
      <c r="H48" s="1041">
        <f t="shared" si="16"/>
        <v>8750</v>
      </c>
      <c r="I48" s="1402">
        <v>43</v>
      </c>
      <c r="J48" s="1041">
        <f t="shared" si="17"/>
        <v>10750</v>
      </c>
      <c r="K48" s="1402">
        <v>48</v>
      </c>
      <c r="L48" s="1041">
        <f t="shared" si="18"/>
        <v>12000</v>
      </c>
    </row>
    <row r="49" spans="1:12" ht="15" thickBot="1" x14ac:dyDescent="0.4">
      <c r="A49" s="1394">
        <f t="shared" si="19"/>
        <v>34</v>
      </c>
      <c r="B49" s="1387" t="s">
        <v>1244</v>
      </c>
      <c r="C49" s="1388" t="s">
        <v>3</v>
      </c>
      <c r="D49" s="1388">
        <f>260+134+31</f>
        <v>425</v>
      </c>
      <c r="E49" s="1402">
        <v>40</v>
      </c>
      <c r="F49" s="1041">
        <f t="shared" si="15"/>
        <v>17000</v>
      </c>
      <c r="G49" s="1402">
        <v>48</v>
      </c>
      <c r="H49" s="1041">
        <f t="shared" si="16"/>
        <v>20400</v>
      </c>
      <c r="I49" s="1402">
        <v>50</v>
      </c>
      <c r="J49" s="1041">
        <f t="shared" si="17"/>
        <v>21250</v>
      </c>
      <c r="K49" s="1402">
        <v>62</v>
      </c>
      <c r="L49" s="1041">
        <f t="shared" si="18"/>
        <v>26350</v>
      </c>
    </row>
    <row r="50" spans="1:12" ht="15" thickBot="1" x14ac:dyDescent="0.4">
      <c r="A50" s="1368"/>
      <c r="B50" s="509"/>
      <c r="C50" s="2134" t="s">
        <v>3417</v>
      </c>
      <c r="D50" s="2135"/>
      <c r="E50" s="1391"/>
      <c r="F50" s="1390">
        <f>SUM(F39:F49)</f>
        <v>82675</v>
      </c>
      <c r="H50" s="1390">
        <f>SUM(H39:H49)</f>
        <v>72435</v>
      </c>
      <c r="I50" s="1391"/>
      <c r="J50" s="1390">
        <f>SUM(J39:J49)</f>
        <v>79920.800000000003</v>
      </c>
      <c r="L50" s="1390">
        <f>SUM(L39:L49)</f>
        <v>92250</v>
      </c>
    </row>
    <row r="51" spans="1:12" ht="15" thickBot="1" x14ac:dyDescent="0.4">
      <c r="A51" s="1961"/>
      <c r="B51" s="2136"/>
      <c r="C51" s="2136"/>
      <c r="D51" s="2136"/>
      <c r="E51" s="525"/>
      <c r="F51" s="525"/>
      <c r="I51" s="525"/>
      <c r="J51" s="525"/>
    </row>
    <row r="52" spans="1:12" ht="15" thickBot="1" x14ac:dyDescent="0.4">
      <c r="A52" s="2132" t="s">
        <v>3418</v>
      </c>
      <c r="B52" s="2133"/>
      <c r="C52" s="510"/>
      <c r="D52" s="510"/>
      <c r="E52" s="1403"/>
      <c r="F52" s="1024"/>
      <c r="G52" s="1403"/>
      <c r="H52" s="1024"/>
      <c r="I52" s="1403"/>
      <c r="J52" s="1024"/>
      <c r="K52" s="1403"/>
      <c r="L52" s="1024"/>
    </row>
    <row r="53" spans="1:12" ht="15" thickBot="1" x14ac:dyDescent="0.4">
      <c r="A53" s="1369">
        <f>A49+1</f>
        <v>35</v>
      </c>
      <c r="B53" s="509" t="s">
        <v>1239</v>
      </c>
      <c r="C53" s="510" t="s">
        <v>100</v>
      </c>
      <c r="D53" s="510">
        <v>1</v>
      </c>
      <c r="E53" s="511">
        <v>65000</v>
      </c>
      <c r="F53" s="1396">
        <f>E53*D53</f>
        <v>65000</v>
      </c>
      <c r="G53" s="511">
        <v>61000</v>
      </c>
      <c r="H53" s="1396">
        <f>G53*D53</f>
        <v>61000</v>
      </c>
      <c r="I53" s="511">
        <v>38856</v>
      </c>
      <c r="J53" s="1396">
        <f>I53*D53</f>
        <v>38856</v>
      </c>
      <c r="K53" s="511">
        <v>60000</v>
      </c>
      <c r="L53" s="1396">
        <f>K53*D53</f>
        <v>60000</v>
      </c>
    </row>
    <row r="54" spans="1:12" ht="15" thickBot="1" x14ac:dyDescent="0.4">
      <c r="A54" s="1369">
        <f>A53+1</f>
        <v>36</v>
      </c>
      <c r="B54" s="509" t="s">
        <v>3419</v>
      </c>
      <c r="C54" s="510" t="s">
        <v>100</v>
      </c>
      <c r="D54" s="510">
        <v>1</v>
      </c>
      <c r="E54" s="511">
        <v>5000</v>
      </c>
      <c r="F54" s="1041">
        <f>E54*D54</f>
        <v>5000</v>
      </c>
      <c r="G54" s="511">
        <v>5000</v>
      </c>
      <c r="H54" s="1046">
        <f>G54*D54</f>
        <v>5000</v>
      </c>
      <c r="I54" s="511">
        <v>5000</v>
      </c>
      <c r="J54" s="1046">
        <f>I54*D54</f>
        <v>5000</v>
      </c>
      <c r="K54" s="511">
        <v>5000</v>
      </c>
      <c r="L54" s="1046">
        <f>K54*D54</f>
        <v>5000</v>
      </c>
    </row>
    <row r="55" spans="1:12" ht="15" thickBot="1" x14ac:dyDescent="0.4">
      <c r="A55" s="1404"/>
      <c r="B55" s="1405"/>
      <c r="C55" s="2137" t="s">
        <v>3420</v>
      </c>
      <c r="D55" s="2138"/>
      <c r="E55" s="1391"/>
      <c r="F55" s="1390">
        <f>SUM(F53:F54)</f>
        <v>70000</v>
      </c>
      <c r="H55" s="1390">
        <f>SUM(H53:H54)</f>
        <v>66000</v>
      </c>
      <c r="I55" s="1391"/>
      <c r="J55" s="1390">
        <f>SUM(J53:J54)</f>
        <v>43856</v>
      </c>
      <c r="L55" s="1390">
        <f>SUM(L53:L54)</f>
        <v>65000</v>
      </c>
    </row>
    <row r="56" spans="1:12" ht="15" thickBot="1" x14ac:dyDescent="0.4">
      <c r="A56" s="1961"/>
      <c r="B56" s="2136"/>
      <c r="C56" s="2136"/>
      <c r="D56" s="2136"/>
      <c r="E56" s="525"/>
      <c r="F56" s="525"/>
      <c r="I56" s="525"/>
      <c r="J56" s="525"/>
    </row>
    <row r="57" spans="1:12" ht="15" thickBot="1" x14ac:dyDescent="0.4">
      <c r="A57" s="2139" t="s">
        <v>3421</v>
      </c>
      <c r="B57" s="2140"/>
      <c r="C57" s="510"/>
      <c r="D57" s="510"/>
      <c r="E57" s="1403"/>
      <c r="F57" s="1024"/>
      <c r="G57" s="1403"/>
      <c r="H57" s="1024"/>
      <c r="I57" s="1403"/>
      <c r="J57" s="1024"/>
      <c r="K57" s="1403"/>
      <c r="L57" s="1024"/>
    </row>
    <row r="58" spans="1:12" ht="29.5" thickBot="1" x14ac:dyDescent="0.4">
      <c r="A58" s="1369">
        <f>A54+1</f>
        <v>37</v>
      </c>
      <c r="B58" s="509" t="s">
        <v>3422</v>
      </c>
      <c r="C58" s="510" t="s">
        <v>3</v>
      </c>
      <c r="D58" s="1406">
        <v>1355</v>
      </c>
      <c r="E58" s="511">
        <v>38</v>
      </c>
      <c r="F58" s="1396">
        <f>E58*D58</f>
        <v>51490</v>
      </c>
      <c r="G58" s="511">
        <v>36</v>
      </c>
      <c r="H58" s="1396">
        <f>G58*D58</f>
        <v>48780</v>
      </c>
      <c r="I58" s="511">
        <v>41</v>
      </c>
      <c r="J58" s="1396">
        <f>I58*D58</f>
        <v>55555</v>
      </c>
      <c r="K58" s="511">
        <v>38</v>
      </c>
      <c r="L58" s="1396">
        <f>K58*D58</f>
        <v>51490</v>
      </c>
    </row>
    <row r="59" spans="1:12" ht="15" thickBot="1" x14ac:dyDescent="0.4">
      <c r="A59" s="1369">
        <f>A58+1</f>
        <v>38</v>
      </c>
      <c r="B59" s="509" t="s">
        <v>3423</v>
      </c>
      <c r="C59" s="510" t="s">
        <v>10</v>
      </c>
      <c r="D59" s="510">
        <v>1</v>
      </c>
      <c r="E59" s="511">
        <v>2300</v>
      </c>
      <c r="F59" s="1041">
        <f>E59*D59</f>
        <v>2300</v>
      </c>
      <c r="G59" s="511">
        <v>4000</v>
      </c>
      <c r="H59" s="1041">
        <f>G59*D59</f>
        <v>4000</v>
      </c>
      <c r="I59" s="511">
        <v>9500</v>
      </c>
      <c r="J59" s="1041">
        <f>I59*D59</f>
        <v>9500</v>
      </c>
      <c r="K59" s="511">
        <v>4500</v>
      </c>
      <c r="L59" s="1041">
        <f>K59*D59</f>
        <v>4500</v>
      </c>
    </row>
    <row r="60" spans="1:12" ht="15" thickBot="1" x14ac:dyDescent="0.4">
      <c r="A60" s="1368"/>
      <c r="B60" s="509"/>
      <c r="C60" s="2134" t="s">
        <v>3424</v>
      </c>
      <c r="D60" s="2135"/>
      <c r="E60" s="1391"/>
      <c r="F60" s="1390">
        <f>SUM(F58:F59)</f>
        <v>53790</v>
      </c>
      <c r="H60" s="1390">
        <f>SUM(H58:H59)</f>
        <v>52780</v>
      </c>
      <c r="I60" s="1391"/>
      <c r="J60" s="1390">
        <f>SUM(J58:J59)</f>
        <v>65055</v>
      </c>
      <c r="L60" s="1390">
        <f>SUM(L58:L59)</f>
        <v>55990</v>
      </c>
    </row>
    <row r="61" spans="1:12" ht="15" thickBot="1" x14ac:dyDescent="0.4">
      <c r="A61" s="2134" t="s">
        <v>1245</v>
      </c>
      <c r="B61" s="2135"/>
      <c r="C61" s="2135"/>
      <c r="D61" s="2135"/>
      <c r="E61" s="1408"/>
      <c r="F61" s="1407">
        <f>SUM(F60+F55+F50+F36+F26+F15)</f>
        <v>536915.5</v>
      </c>
      <c r="H61" s="1407">
        <f>SUM(H60+H55+H50+H36+H26+H15)</f>
        <v>560057.75</v>
      </c>
      <c r="I61" s="1408"/>
      <c r="J61" s="1407">
        <f>SUM(J60+J55+J50+J36+J26+J15)</f>
        <v>608044.53</v>
      </c>
      <c r="L61" s="1407">
        <f>SUM(L60+L55+L50+L36+L26+L15)</f>
        <v>615237.5</v>
      </c>
    </row>
  </sheetData>
  <mergeCells count="29">
    <mergeCell ref="A38:B38"/>
    <mergeCell ref="A61:D61"/>
    <mergeCell ref="A51:D51"/>
    <mergeCell ref="A52:B52"/>
    <mergeCell ref="C55:D55"/>
    <mergeCell ref="A56:D56"/>
    <mergeCell ref="A57:B57"/>
    <mergeCell ref="C60:D60"/>
    <mergeCell ref="C50:D50"/>
    <mergeCell ref="A28:B28"/>
    <mergeCell ref="C36:D36"/>
    <mergeCell ref="A37:D37"/>
    <mergeCell ref="A2:D2"/>
    <mergeCell ref="C26:D26"/>
    <mergeCell ref="B4:B5"/>
    <mergeCell ref="C4:C5"/>
    <mergeCell ref="A6:B6"/>
    <mergeCell ref="C15:D15"/>
    <mergeCell ref="B16:D16"/>
    <mergeCell ref="A17:B17"/>
    <mergeCell ref="E3:F3"/>
    <mergeCell ref="G3:H3"/>
    <mergeCell ref="I3:J3"/>
    <mergeCell ref="K3:L3"/>
    <mergeCell ref="A27:D27"/>
    <mergeCell ref="F4:F5"/>
    <mergeCell ref="H4:H5"/>
    <mergeCell ref="L4:L5"/>
    <mergeCell ref="J4:J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55"/>
  <sheetViews>
    <sheetView workbookViewId="0">
      <selection activeCell="H58" sqref="H58"/>
    </sheetView>
  </sheetViews>
  <sheetFormatPr defaultRowHeight="14.5" x14ac:dyDescent="0.35"/>
  <cols>
    <col min="4" max="4" width="61.7265625" customWidth="1"/>
    <col min="6" max="6" width="11.81640625" customWidth="1"/>
    <col min="7" max="11" width="20.54296875" customWidth="1"/>
  </cols>
  <sheetData>
    <row r="1" spans="1:11" ht="30" x14ac:dyDescent="0.6">
      <c r="B1" s="2145" t="s">
        <v>3659</v>
      </c>
      <c r="C1" s="2145"/>
      <c r="D1" s="2145"/>
      <c r="E1" s="2145"/>
      <c r="F1" s="2145"/>
      <c r="G1" s="2145"/>
      <c r="H1" s="2145"/>
      <c r="I1" s="2145"/>
      <c r="J1" s="2145"/>
      <c r="K1" s="2145"/>
    </row>
    <row r="2" spans="1:11" x14ac:dyDescent="0.35">
      <c r="E2" s="102" t="s">
        <v>3695</v>
      </c>
      <c r="F2" s="103"/>
      <c r="G2" s="104"/>
      <c r="K2" s="104"/>
    </row>
    <row r="3" spans="1:11" x14ac:dyDescent="0.35">
      <c r="A3" s="2146"/>
      <c r="B3" s="2146"/>
      <c r="C3" s="2146"/>
      <c r="D3" s="2146"/>
      <c r="E3" s="2146"/>
      <c r="F3" s="2146"/>
      <c r="G3" s="2146"/>
    </row>
    <row r="4" spans="1:11" ht="15" thickBot="1" x14ac:dyDescent="0.4">
      <c r="A4" s="2147"/>
      <c r="B4" s="2147"/>
      <c r="C4" s="2147"/>
      <c r="D4" s="2147"/>
      <c r="E4" s="2147"/>
      <c r="F4" s="2147"/>
      <c r="G4" s="2147"/>
    </row>
    <row r="5" spans="1:11" ht="26.25" customHeight="1" thickBot="1" x14ac:dyDescent="0.4">
      <c r="B5" s="2148" t="s">
        <v>536</v>
      </c>
      <c r="C5" s="2148"/>
      <c r="D5" s="2148"/>
      <c r="E5" s="2148"/>
      <c r="F5" s="2148"/>
      <c r="G5" s="2149" t="s">
        <v>1592</v>
      </c>
      <c r="H5" s="2150"/>
      <c r="I5" s="2149" t="s">
        <v>1593</v>
      </c>
      <c r="J5" s="2150"/>
    </row>
    <row r="6" spans="1:11" ht="31.5" thickBot="1" x14ac:dyDescent="0.4">
      <c r="A6" s="1501"/>
      <c r="B6" s="1502" t="s">
        <v>3660</v>
      </c>
      <c r="C6" s="1503" t="s">
        <v>3661</v>
      </c>
      <c r="D6" s="1503" t="s">
        <v>322</v>
      </c>
      <c r="E6" s="1503" t="s">
        <v>456</v>
      </c>
      <c r="F6" s="1503" t="s">
        <v>459</v>
      </c>
      <c r="G6" s="1503" t="s">
        <v>3662</v>
      </c>
      <c r="H6" s="1503" t="s">
        <v>1170</v>
      </c>
      <c r="I6" s="1503" t="s">
        <v>3662</v>
      </c>
      <c r="J6" s="1503" t="s">
        <v>1170</v>
      </c>
      <c r="K6" s="1501"/>
    </row>
    <row r="7" spans="1:11" ht="16" thickBot="1" x14ac:dyDescent="0.4">
      <c r="A7" s="1501"/>
      <c r="B7" s="1504">
        <v>1</v>
      </c>
      <c r="C7" s="1505" t="s">
        <v>36</v>
      </c>
      <c r="D7" s="1506" t="s">
        <v>678</v>
      </c>
      <c r="E7" s="1505" t="s">
        <v>11</v>
      </c>
      <c r="F7" s="1505">
        <v>1</v>
      </c>
      <c r="G7" s="1507">
        <v>7000</v>
      </c>
      <c r="H7" s="1507">
        <f>G7*F7</f>
        <v>7000</v>
      </c>
      <c r="I7" s="1508"/>
      <c r="J7" s="1507">
        <v>8220</v>
      </c>
      <c r="K7" s="1501"/>
    </row>
    <row r="8" spans="1:11" ht="16" thickBot="1" x14ac:dyDescent="0.4">
      <c r="A8" s="1501"/>
      <c r="B8" s="1504">
        <v>2</v>
      </c>
      <c r="C8" s="1505" t="s">
        <v>36</v>
      </c>
      <c r="D8" s="1506" t="s">
        <v>51</v>
      </c>
      <c r="E8" s="1505" t="s">
        <v>11</v>
      </c>
      <c r="F8" s="1505">
        <v>1</v>
      </c>
      <c r="G8" s="1507">
        <v>3000</v>
      </c>
      <c r="H8" s="1507">
        <f t="shared" ref="H8:H48" si="0">G8*F8</f>
        <v>3000</v>
      </c>
      <c r="I8" s="1508"/>
      <c r="J8" s="1507">
        <v>7270</v>
      </c>
      <c r="K8" s="1501"/>
    </row>
    <row r="9" spans="1:11" ht="16" thickBot="1" x14ac:dyDescent="0.4">
      <c r="A9" s="1501"/>
      <c r="B9" s="1504">
        <v>3</v>
      </c>
      <c r="C9" s="1505" t="s">
        <v>36</v>
      </c>
      <c r="D9" s="1506" t="s">
        <v>361</v>
      </c>
      <c r="E9" s="1505" t="s">
        <v>11</v>
      </c>
      <c r="F9" s="1505">
        <v>1</v>
      </c>
      <c r="G9" s="1507">
        <v>1500</v>
      </c>
      <c r="H9" s="1507">
        <f t="shared" si="0"/>
        <v>1500</v>
      </c>
      <c r="I9" s="1508"/>
      <c r="J9" s="1507">
        <v>0</v>
      </c>
      <c r="K9" s="1501"/>
    </row>
    <row r="10" spans="1:11" ht="16" thickBot="1" x14ac:dyDescent="0.4">
      <c r="A10" s="1501"/>
      <c r="B10" s="1504">
        <v>4</v>
      </c>
      <c r="C10" s="1505">
        <v>832</v>
      </c>
      <c r="D10" s="1506" t="s">
        <v>690</v>
      </c>
      <c r="E10" s="1505" t="s">
        <v>11</v>
      </c>
      <c r="F10" s="1505">
        <v>1</v>
      </c>
      <c r="G10" s="1507">
        <v>2500</v>
      </c>
      <c r="H10" s="1507">
        <f t="shared" si="0"/>
        <v>2500</v>
      </c>
      <c r="I10" s="1508"/>
      <c r="J10" s="1507">
        <v>5430</v>
      </c>
      <c r="K10" s="1501"/>
    </row>
    <row r="11" spans="1:11" ht="16" thickBot="1" x14ac:dyDescent="0.4">
      <c r="A11" s="1501"/>
      <c r="B11" s="1504">
        <v>5</v>
      </c>
      <c r="C11" s="1505">
        <v>607</v>
      </c>
      <c r="D11" s="1506" t="s">
        <v>3663</v>
      </c>
      <c r="E11" s="1505" t="s">
        <v>10</v>
      </c>
      <c r="F11" s="1505">
        <v>1</v>
      </c>
      <c r="G11" s="1507">
        <v>3000</v>
      </c>
      <c r="H11" s="1507">
        <f t="shared" si="0"/>
        <v>3000</v>
      </c>
      <c r="I11" s="1508"/>
      <c r="J11" s="1507">
        <v>2894</v>
      </c>
      <c r="K11" s="1501"/>
    </row>
    <row r="12" spans="1:11" ht="16" thickBot="1" x14ac:dyDescent="0.4">
      <c r="A12" s="1501"/>
      <c r="B12" s="1504">
        <v>6</v>
      </c>
      <c r="C12" s="1505">
        <v>832</v>
      </c>
      <c r="D12" s="1506" t="s">
        <v>1194</v>
      </c>
      <c r="E12" s="1505" t="s">
        <v>10</v>
      </c>
      <c r="F12" s="1505">
        <v>1</v>
      </c>
      <c r="G12" s="1507">
        <v>2500</v>
      </c>
      <c r="H12" s="1507">
        <f t="shared" si="0"/>
        <v>2500</v>
      </c>
      <c r="I12" s="1508"/>
      <c r="J12" s="1507">
        <v>2594</v>
      </c>
      <c r="K12" s="1501"/>
    </row>
    <row r="13" spans="1:11" ht="16" thickBot="1" x14ac:dyDescent="0.4">
      <c r="A13" s="1501"/>
      <c r="B13" s="1504">
        <v>7</v>
      </c>
      <c r="C13" s="1505">
        <v>202</v>
      </c>
      <c r="D13" s="1506" t="s">
        <v>3664</v>
      </c>
      <c r="E13" s="1505" t="s">
        <v>100</v>
      </c>
      <c r="F13" s="1505">
        <v>1</v>
      </c>
      <c r="G13" s="1507">
        <v>3000</v>
      </c>
      <c r="H13" s="1507">
        <f t="shared" si="0"/>
        <v>3000</v>
      </c>
      <c r="I13" s="1508"/>
      <c r="J13" s="1507">
        <v>12710</v>
      </c>
      <c r="K13" s="1501"/>
    </row>
    <row r="14" spans="1:11" ht="16" thickBot="1" x14ac:dyDescent="0.4">
      <c r="A14" s="1501"/>
      <c r="B14" s="1504">
        <v>8</v>
      </c>
      <c r="C14" s="1505">
        <v>202</v>
      </c>
      <c r="D14" s="1506" t="s">
        <v>3665</v>
      </c>
      <c r="E14" s="1505" t="s">
        <v>8</v>
      </c>
      <c r="F14" s="1505">
        <v>3</v>
      </c>
      <c r="G14" s="1507">
        <v>700</v>
      </c>
      <c r="H14" s="1507">
        <f t="shared" si="0"/>
        <v>2100</v>
      </c>
      <c r="I14" s="1508"/>
      <c r="J14" s="1507">
        <v>5044</v>
      </c>
      <c r="K14" s="1501"/>
    </row>
    <row r="15" spans="1:11" ht="16" thickBot="1" x14ac:dyDescent="0.4">
      <c r="A15" s="1501"/>
      <c r="B15" s="1504">
        <v>9</v>
      </c>
      <c r="C15" s="1505">
        <v>202</v>
      </c>
      <c r="D15" s="1506" t="s">
        <v>3354</v>
      </c>
      <c r="E15" s="1505" t="s">
        <v>8</v>
      </c>
      <c r="F15" s="1505">
        <v>20</v>
      </c>
      <c r="G15" s="1507">
        <v>100</v>
      </c>
      <c r="H15" s="1507">
        <f t="shared" si="0"/>
        <v>2000</v>
      </c>
      <c r="I15" s="1508"/>
      <c r="J15" s="1507">
        <v>3662</v>
      </c>
      <c r="K15" s="1501"/>
    </row>
    <row r="16" spans="1:11" ht="16" thickBot="1" x14ac:dyDescent="0.4">
      <c r="A16" s="1501"/>
      <c r="B16" s="1504">
        <v>10</v>
      </c>
      <c r="C16" s="1505">
        <v>202</v>
      </c>
      <c r="D16" s="1506" t="s">
        <v>1856</v>
      </c>
      <c r="E16" s="1505" t="s">
        <v>100</v>
      </c>
      <c r="F16" s="1505">
        <v>1</v>
      </c>
      <c r="G16" s="1507">
        <v>5000</v>
      </c>
      <c r="H16" s="1507">
        <f t="shared" si="0"/>
        <v>5000</v>
      </c>
      <c r="I16" s="1508"/>
      <c r="J16" s="1507">
        <v>3294</v>
      </c>
      <c r="K16" s="1501"/>
    </row>
    <row r="17" spans="1:11" ht="16" thickBot="1" x14ac:dyDescent="0.4">
      <c r="A17" s="1501"/>
      <c r="B17" s="1504">
        <v>11</v>
      </c>
      <c r="C17" s="1505">
        <v>203</v>
      </c>
      <c r="D17" s="1506" t="s">
        <v>3357</v>
      </c>
      <c r="E17" s="1505" t="s">
        <v>4</v>
      </c>
      <c r="F17" s="1505">
        <v>24</v>
      </c>
      <c r="G17" s="1507">
        <v>125</v>
      </c>
      <c r="H17" s="1507">
        <f t="shared" si="0"/>
        <v>3000</v>
      </c>
      <c r="I17" s="1508"/>
      <c r="J17" s="1507">
        <v>5922</v>
      </c>
      <c r="K17" s="1501"/>
    </row>
    <row r="18" spans="1:11" ht="16" thickBot="1" x14ac:dyDescent="0.4">
      <c r="A18" s="1501"/>
      <c r="B18" s="1504">
        <v>12</v>
      </c>
      <c r="C18" s="1505">
        <v>203</v>
      </c>
      <c r="D18" s="1506" t="s">
        <v>3358</v>
      </c>
      <c r="E18" s="1505" t="s">
        <v>4</v>
      </c>
      <c r="F18" s="1505">
        <v>24</v>
      </c>
      <c r="G18" s="1507">
        <v>125</v>
      </c>
      <c r="H18" s="1507">
        <f t="shared" si="0"/>
        <v>3000</v>
      </c>
      <c r="I18" s="1508"/>
      <c r="J18" s="1507">
        <v>5094</v>
      </c>
      <c r="K18" s="1501"/>
    </row>
    <row r="19" spans="1:11" ht="16" thickBot="1" x14ac:dyDescent="0.4">
      <c r="A19" s="1501"/>
      <c r="B19" s="1504">
        <v>13</v>
      </c>
      <c r="C19" s="1505">
        <v>203</v>
      </c>
      <c r="D19" s="1506" t="s">
        <v>2987</v>
      </c>
      <c r="E19" s="1505" t="s">
        <v>4</v>
      </c>
      <c r="F19" s="1505">
        <v>38</v>
      </c>
      <c r="G19" s="1507">
        <v>100</v>
      </c>
      <c r="H19" s="1507">
        <f t="shared" si="0"/>
        <v>3800</v>
      </c>
      <c r="I19" s="1508"/>
      <c r="J19" s="1507">
        <v>5094</v>
      </c>
      <c r="K19" s="1501"/>
    </row>
    <row r="20" spans="1:11" ht="16" thickBot="1" x14ac:dyDescent="0.4">
      <c r="A20" s="1501"/>
      <c r="B20" s="1504">
        <v>14</v>
      </c>
      <c r="C20" s="1505">
        <v>203</v>
      </c>
      <c r="D20" s="1506" t="s">
        <v>3666</v>
      </c>
      <c r="E20" s="1505" t="s">
        <v>4</v>
      </c>
      <c r="F20" s="1505">
        <v>42</v>
      </c>
      <c r="G20" s="1507">
        <v>35</v>
      </c>
      <c r="H20" s="1507">
        <f t="shared" si="0"/>
        <v>1470</v>
      </c>
      <c r="I20" s="1508"/>
      <c r="J20" s="1507">
        <v>4594</v>
      </c>
      <c r="K20" s="1501"/>
    </row>
    <row r="21" spans="1:11" ht="16" thickBot="1" x14ac:dyDescent="0.4">
      <c r="A21" s="1501"/>
      <c r="B21" s="1504">
        <v>15</v>
      </c>
      <c r="C21" s="1505">
        <v>671</v>
      </c>
      <c r="D21" s="1506" t="s">
        <v>1870</v>
      </c>
      <c r="E21" s="1505" t="s">
        <v>8</v>
      </c>
      <c r="F21" s="1505">
        <v>200</v>
      </c>
      <c r="G21" s="1507">
        <v>10</v>
      </c>
      <c r="H21" s="1507">
        <f t="shared" si="0"/>
        <v>2000</v>
      </c>
      <c r="I21" s="1508"/>
      <c r="J21" s="1507">
        <v>5694</v>
      </c>
      <c r="K21" s="1501"/>
    </row>
    <row r="22" spans="1:11" ht="16" thickBot="1" x14ac:dyDescent="0.4">
      <c r="A22" s="1501"/>
      <c r="B22" s="1504">
        <v>16</v>
      </c>
      <c r="C22" s="1505" t="s">
        <v>3667</v>
      </c>
      <c r="D22" s="1506" t="s">
        <v>3668</v>
      </c>
      <c r="E22" s="1505" t="s">
        <v>8</v>
      </c>
      <c r="F22" s="1505">
        <v>185</v>
      </c>
      <c r="G22" s="1507">
        <v>30</v>
      </c>
      <c r="H22" s="1507">
        <f t="shared" si="0"/>
        <v>5550</v>
      </c>
      <c r="I22" s="1508"/>
      <c r="J22" s="1507">
        <v>7682</v>
      </c>
      <c r="K22" s="1501"/>
    </row>
    <row r="23" spans="1:11" ht="16" thickBot="1" x14ac:dyDescent="0.4">
      <c r="A23" s="1501"/>
      <c r="B23" s="1504">
        <v>17</v>
      </c>
      <c r="C23" s="1505">
        <v>204</v>
      </c>
      <c r="D23" s="1506" t="s">
        <v>2992</v>
      </c>
      <c r="E23" s="1505" t="s">
        <v>8</v>
      </c>
      <c r="F23" s="1505">
        <v>20</v>
      </c>
      <c r="G23" s="1507">
        <v>30</v>
      </c>
      <c r="H23" s="1507">
        <f t="shared" si="0"/>
        <v>600</v>
      </c>
      <c r="I23" s="1508"/>
      <c r="J23" s="1507">
        <v>4398</v>
      </c>
      <c r="K23" s="1501"/>
    </row>
    <row r="24" spans="1:11" ht="16" thickBot="1" x14ac:dyDescent="0.4">
      <c r="A24" s="1501"/>
      <c r="B24" s="1504">
        <v>18</v>
      </c>
      <c r="C24" s="1505">
        <v>304</v>
      </c>
      <c r="D24" s="1506" t="s">
        <v>3669</v>
      </c>
      <c r="E24" s="1505" t="s">
        <v>4</v>
      </c>
      <c r="F24" s="1505">
        <v>4</v>
      </c>
      <c r="G24" s="1507">
        <v>30</v>
      </c>
      <c r="H24" s="1507">
        <f t="shared" si="0"/>
        <v>120</v>
      </c>
      <c r="I24" s="1508"/>
      <c r="J24" s="1507">
        <v>5094</v>
      </c>
      <c r="K24" s="1501"/>
    </row>
    <row r="25" spans="1:11" ht="16" thickBot="1" x14ac:dyDescent="0.4">
      <c r="A25" s="1501"/>
      <c r="B25" s="1504">
        <v>19</v>
      </c>
      <c r="C25" s="1505">
        <v>701</v>
      </c>
      <c r="D25" s="1506" t="s">
        <v>3670</v>
      </c>
      <c r="E25" s="1505" t="s">
        <v>4</v>
      </c>
      <c r="F25" s="1505">
        <v>4</v>
      </c>
      <c r="G25" s="1507">
        <v>30</v>
      </c>
      <c r="H25" s="1507">
        <f t="shared" si="0"/>
        <v>120</v>
      </c>
      <c r="I25" s="1508"/>
      <c r="J25" s="1507">
        <v>6769</v>
      </c>
      <c r="K25" s="1501"/>
    </row>
    <row r="26" spans="1:11" ht="16" thickBot="1" x14ac:dyDescent="0.4">
      <c r="A26" s="1501"/>
      <c r="B26" s="1504">
        <v>20</v>
      </c>
      <c r="C26" s="1505" t="s">
        <v>36</v>
      </c>
      <c r="D26" s="1506" t="s">
        <v>3671</v>
      </c>
      <c r="E26" s="1505" t="s">
        <v>100</v>
      </c>
      <c r="F26" s="1505">
        <v>1</v>
      </c>
      <c r="G26" s="1507">
        <v>4000</v>
      </c>
      <c r="H26" s="1507">
        <f t="shared" si="0"/>
        <v>4000</v>
      </c>
      <c r="I26" s="1508"/>
      <c r="J26" s="1507">
        <v>12094</v>
      </c>
      <c r="K26" s="1501"/>
    </row>
    <row r="27" spans="1:11" ht="16" thickBot="1" x14ac:dyDescent="0.4">
      <c r="A27" s="1501"/>
      <c r="B27" s="1504">
        <v>21</v>
      </c>
      <c r="C27" s="1505">
        <v>611</v>
      </c>
      <c r="D27" s="1506" t="s">
        <v>3672</v>
      </c>
      <c r="E27" s="1505" t="s">
        <v>3</v>
      </c>
      <c r="F27" s="1505">
        <v>160</v>
      </c>
      <c r="G27" s="1507">
        <v>80</v>
      </c>
      <c r="H27" s="1507">
        <f t="shared" si="0"/>
        <v>12800</v>
      </c>
      <c r="I27" s="1508"/>
      <c r="J27" s="1507">
        <v>8594</v>
      </c>
      <c r="K27" s="1501"/>
    </row>
    <row r="28" spans="1:11" ht="31.5" thickBot="1" x14ac:dyDescent="0.4">
      <c r="A28" s="1501"/>
      <c r="B28" s="1504">
        <v>22</v>
      </c>
      <c r="C28" s="1505">
        <v>611</v>
      </c>
      <c r="D28" s="1506" t="s">
        <v>3673</v>
      </c>
      <c r="E28" s="1505" t="s">
        <v>3</v>
      </c>
      <c r="F28" s="1505">
        <v>308</v>
      </c>
      <c r="G28" s="1507">
        <v>100</v>
      </c>
      <c r="H28" s="1507">
        <f t="shared" si="0"/>
        <v>30800</v>
      </c>
      <c r="I28" s="1508"/>
      <c r="J28" s="1507">
        <v>17094</v>
      </c>
      <c r="K28" s="1501"/>
    </row>
    <row r="29" spans="1:11" ht="47" thickBot="1" x14ac:dyDescent="0.4">
      <c r="A29" s="1501"/>
      <c r="B29" s="1504">
        <v>23</v>
      </c>
      <c r="C29" s="1505" t="s">
        <v>36</v>
      </c>
      <c r="D29" s="1506" t="s">
        <v>3674</v>
      </c>
      <c r="E29" s="1505" t="s">
        <v>10</v>
      </c>
      <c r="F29" s="1505">
        <v>1</v>
      </c>
      <c r="G29" s="1507">
        <v>2000</v>
      </c>
      <c r="H29" s="1507">
        <f t="shared" si="0"/>
        <v>2000</v>
      </c>
      <c r="I29" s="1508"/>
      <c r="J29" s="1507">
        <v>5594</v>
      </c>
      <c r="K29" s="1501"/>
    </row>
    <row r="30" spans="1:11" ht="16" thickBot="1" x14ac:dyDescent="0.4">
      <c r="A30" s="1501"/>
      <c r="B30" s="1504">
        <v>24</v>
      </c>
      <c r="C30" s="1505" t="s">
        <v>36</v>
      </c>
      <c r="D30" s="1506" t="s">
        <v>3675</v>
      </c>
      <c r="E30" s="1505" t="s">
        <v>10</v>
      </c>
      <c r="F30" s="1505">
        <v>1</v>
      </c>
      <c r="G30" s="1507">
        <v>2000</v>
      </c>
      <c r="H30" s="1507">
        <f t="shared" si="0"/>
        <v>2000</v>
      </c>
      <c r="I30" s="1508"/>
      <c r="J30" s="1507">
        <v>3614</v>
      </c>
      <c r="K30" s="1501"/>
    </row>
    <row r="31" spans="1:11" ht="16" thickBot="1" x14ac:dyDescent="0.4">
      <c r="A31" s="1501"/>
      <c r="B31" s="1504">
        <v>25</v>
      </c>
      <c r="C31" s="1505" t="s">
        <v>36</v>
      </c>
      <c r="D31" s="1506" t="s">
        <v>3676</v>
      </c>
      <c r="E31" s="1505" t="s">
        <v>10</v>
      </c>
      <c r="F31" s="1505">
        <v>4</v>
      </c>
      <c r="G31" s="1507">
        <v>500</v>
      </c>
      <c r="H31" s="1507">
        <f t="shared" si="0"/>
        <v>2000</v>
      </c>
      <c r="I31" s="1508"/>
      <c r="J31" s="1507">
        <v>8594</v>
      </c>
      <c r="K31" s="1501"/>
    </row>
    <row r="32" spans="1:11" ht="16" thickBot="1" x14ac:dyDescent="0.4">
      <c r="A32" s="1501"/>
      <c r="B32" s="1504">
        <v>26</v>
      </c>
      <c r="C32" s="1505" t="s">
        <v>36</v>
      </c>
      <c r="D32" s="1509" t="s">
        <v>3677</v>
      </c>
      <c r="E32" s="1505" t="s">
        <v>100</v>
      </c>
      <c r="F32" s="1505">
        <v>1</v>
      </c>
      <c r="G32" s="1507">
        <v>18000</v>
      </c>
      <c r="H32" s="1507">
        <f t="shared" si="0"/>
        <v>18000</v>
      </c>
      <c r="I32" s="1508"/>
      <c r="J32" s="1507">
        <v>28794</v>
      </c>
      <c r="K32" s="1501"/>
    </row>
    <row r="33" spans="1:11" ht="31.5" thickBot="1" x14ac:dyDescent="0.4">
      <c r="A33" s="1501"/>
      <c r="B33" s="1504">
        <v>27</v>
      </c>
      <c r="C33" s="1505" t="s">
        <v>36</v>
      </c>
      <c r="D33" s="1509" t="s">
        <v>3678</v>
      </c>
      <c r="E33" s="1505" t="s">
        <v>100</v>
      </c>
      <c r="F33" s="1505">
        <v>1</v>
      </c>
      <c r="G33" s="1507">
        <v>5000</v>
      </c>
      <c r="H33" s="1507">
        <f t="shared" si="0"/>
        <v>5000</v>
      </c>
      <c r="I33" s="1508"/>
      <c r="J33" s="1507">
        <v>3694</v>
      </c>
      <c r="K33" s="1501"/>
    </row>
    <row r="34" spans="1:11" ht="31.5" thickBot="1" x14ac:dyDescent="0.4">
      <c r="A34" s="1501"/>
      <c r="B34" s="1504">
        <v>28</v>
      </c>
      <c r="C34" s="1505" t="s">
        <v>36</v>
      </c>
      <c r="D34" s="1506" t="s">
        <v>3679</v>
      </c>
      <c r="E34" s="1505" t="s">
        <v>100</v>
      </c>
      <c r="F34" s="1505">
        <v>1</v>
      </c>
      <c r="G34" s="1507">
        <v>20000</v>
      </c>
      <c r="H34" s="1507">
        <f t="shared" si="0"/>
        <v>20000</v>
      </c>
      <c r="I34" s="1508"/>
      <c r="J34" s="1507">
        <v>10894</v>
      </c>
      <c r="K34" s="1501"/>
    </row>
    <row r="35" spans="1:11" ht="16" thickBot="1" x14ac:dyDescent="0.4">
      <c r="A35" s="1501"/>
      <c r="B35" s="1504">
        <v>29</v>
      </c>
      <c r="C35" s="1505" t="s">
        <v>36</v>
      </c>
      <c r="D35" s="1506" t="s">
        <v>3680</v>
      </c>
      <c r="E35" s="1505" t="s">
        <v>100</v>
      </c>
      <c r="F35" s="1505">
        <v>1</v>
      </c>
      <c r="G35" s="1507">
        <v>6000</v>
      </c>
      <c r="H35" s="1507">
        <f t="shared" si="0"/>
        <v>6000</v>
      </c>
      <c r="I35" s="1508"/>
      <c r="J35" s="1507">
        <v>7494</v>
      </c>
      <c r="K35" s="1501"/>
    </row>
    <row r="36" spans="1:11" ht="16" thickBot="1" x14ac:dyDescent="0.4">
      <c r="A36" s="1501"/>
      <c r="B36" s="1504">
        <v>30</v>
      </c>
      <c r="C36" s="1505" t="s">
        <v>36</v>
      </c>
      <c r="D36" s="1506" t="s">
        <v>3681</v>
      </c>
      <c r="E36" s="1505" t="s">
        <v>10</v>
      </c>
      <c r="F36" s="1505">
        <v>3</v>
      </c>
      <c r="G36" s="1507">
        <v>300</v>
      </c>
      <c r="H36" s="1507">
        <f t="shared" si="0"/>
        <v>900</v>
      </c>
      <c r="I36" s="1508"/>
      <c r="J36" s="1507">
        <v>8596</v>
      </c>
      <c r="K36" s="1501"/>
    </row>
    <row r="37" spans="1:11" ht="62.5" thickBot="1" x14ac:dyDescent="0.4">
      <c r="A37" s="1501"/>
      <c r="B37" s="1504">
        <v>31</v>
      </c>
      <c r="C37" s="1505" t="s">
        <v>36</v>
      </c>
      <c r="D37" s="1506" t="s">
        <v>3682</v>
      </c>
      <c r="E37" s="1505" t="s">
        <v>100</v>
      </c>
      <c r="F37" s="1505">
        <v>1</v>
      </c>
      <c r="G37" s="1507">
        <v>8000</v>
      </c>
      <c r="H37" s="1507">
        <f t="shared" si="0"/>
        <v>8000</v>
      </c>
      <c r="I37" s="1508"/>
      <c r="J37" s="1507">
        <v>10908</v>
      </c>
      <c r="K37" s="1501"/>
    </row>
    <row r="38" spans="1:11" ht="31.5" thickBot="1" x14ac:dyDescent="0.4">
      <c r="A38" s="1501"/>
      <c r="B38" s="1504">
        <v>32</v>
      </c>
      <c r="C38" s="1505" t="s">
        <v>36</v>
      </c>
      <c r="D38" s="1506" t="s">
        <v>3683</v>
      </c>
      <c r="E38" s="1505" t="s">
        <v>3</v>
      </c>
      <c r="F38" s="1505">
        <v>175</v>
      </c>
      <c r="G38" s="1507">
        <v>120</v>
      </c>
      <c r="H38" s="1507">
        <f t="shared" si="0"/>
        <v>21000</v>
      </c>
      <c r="I38" s="1508"/>
      <c r="J38" s="1507">
        <v>17905</v>
      </c>
      <c r="K38" s="1501"/>
    </row>
    <row r="39" spans="1:11" ht="31.5" thickBot="1" x14ac:dyDescent="0.4">
      <c r="A39" s="1501"/>
      <c r="B39" s="1504">
        <v>33</v>
      </c>
      <c r="C39" s="1505" t="s">
        <v>36</v>
      </c>
      <c r="D39" s="1506" t="s">
        <v>3684</v>
      </c>
      <c r="E39" s="1505" t="s">
        <v>3</v>
      </c>
      <c r="F39" s="1505">
        <v>48</v>
      </c>
      <c r="G39" s="1507">
        <v>200</v>
      </c>
      <c r="H39" s="1507">
        <f t="shared" si="0"/>
        <v>9600</v>
      </c>
      <c r="I39" s="1508"/>
      <c r="J39" s="1507">
        <v>7294</v>
      </c>
      <c r="K39" s="1501"/>
    </row>
    <row r="40" spans="1:11" ht="31.5" thickBot="1" x14ac:dyDescent="0.4">
      <c r="A40" s="1501"/>
      <c r="B40" s="1504">
        <v>34</v>
      </c>
      <c r="C40" s="1505" t="s">
        <v>36</v>
      </c>
      <c r="D40" s="1506" t="s">
        <v>3685</v>
      </c>
      <c r="E40" s="1505" t="s">
        <v>3</v>
      </c>
      <c r="F40" s="1505">
        <v>172</v>
      </c>
      <c r="G40" s="1507">
        <v>200</v>
      </c>
      <c r="H40" s="1507">
        <f t="shared" si="0"/>
        <v>34400</v>
      </c>
      <c r="I40" s="1508"/>
      <c r="J40" s="1507">
        <v>16094</v>
      </c>
      <c r="K40" s="1501"/>
    </row>
    <row r="41" spans="1:11" ht="16" thickBot="1" x14ac:dyDescent="0.4">
      <c r="A41" s="1501"/>
      <c r="B41" s="1504">
        <v>35</v>
      </c>
      <c r="C41" s="1505" t="s">
        <v>36</v>
      </c>
      <c r="D41" s="1506" t="s">
        <v>3686</v>
      </c>
      <c r="E41" s="1505" t="s">
        <v>10</v>
      </c>
      <c r="F41" s="1505">
        <v>1</v>
      </c>
      <c r="G41" s="1507">
        <v>5000</v>
      </c>
      <c r="H41" s="1507">
        <f t="shared" si="0"/>
        <v>5000</v>
      </c>
      <c r="I41" s="1508"/>
      <c r="J41" s="1507">
        <v>6280</v>
      </c>
      <c r="K41" s="1501"/>
    </row>
    <row r="42" spans="1:11" ht="16" thickBot="1" x14ac:dyDescent="0.4">
      <c r="A42" s="1501"/>
      <c r="B42" s="1504">
        <v>36</v>
      </c>
      <c r="C42" s="1505" t="s">
        <v>36</v>
      </c>
      <c r="D42" s="1506" t="s">
        <v>3687</v>
      </c>
      <c r="E42" s="1505" t="s">
        <v>10</v>
      </c>
      <c r="F42" s="1505">
        <v>1</v>
      </c>
      <c r="G42" s="1507">
        <v>7000</v>
      </c>
      <c r="H42" s="1507">
        <f t="shared" si="0"/>
        <v>7000</v>
      </c>
      <c r="I42" s="1508"/>
      <c r="J42" s="1507">
        <v>6280</v>
      </c>
      <c r="K42" s="1501"/>
    </row>
    <row r="43" spans="1:11" ht="16" thickBot="1" x14ac:dyDescent="0.4">
      <c r="A43" s="1501"/>
      <c r="B43" s="1504">
        <v>37</v>
      </c>
      <c r="C43" s="1505" t="s">
        <v>36</v>
      </c>
      <c r="D43" s="1506" t="s">
        <v>3688</v>
      </c>
      <c r="E43" s="1505" t="s">
        <v>10</v>
      </c>
      <c r="F43" s="1505">
        <v>1</v>
      </c>
      <c r="G43" s="1507">
        <v>7000</v>
      </c>
      <c r="H43" s="1507">
        <f t="shared" si="0"/>
        <v>7000</v>
      </c>
      <c r="I43" s="1508"/>
      <c r="J43" s="1507">
        <v>6280</v>
      </c>
      <c r="K43" s="1501"/>
    </row>
    <row r="44" spans="1:11" ht="16" thickBot="1" x14ac:dyDescent="0.4">
      <c r="A44" s="1501"/>
      <c r="B44" s="1504">
        <v>38</v>
      </c>
      <c r="C44" s="1505" t="s">
        <v>36</v>
      </c>
      <c r="D44" s="1506" t="s">
        <v>3689</v>
      </c>
      <c r="E44" s="1505" t="s">
        <v>10</v>
      </c>
      <c r="F44" s="1505">
        <v>1</v>
      </c>
      <c r="G44" s="1507">
        <v>2000</v>
      </c>
      <c r="H44" s="1507">
        <f t="shared" si="0"/>
        <v>2000</v>
      </c>
      <c r="I44" s="1508"/>
      <c r="J44" s="1507">
        <v>2894</v>
      </c>
      <c r="K44" s="1501"/>
    </row>
    <row r="45" spans="1:11" ht="31.5" thickBot="1" x14ac:dyDescent="0.4">
      <c r="A45" s="1501"/>
      <c r="B45" s="1504">
        <v>39</v>
      </c>
      <c r="C45" s="1505" t="s">
        <v>36</v>
      </c>
      <c r="D45" s="1506" t="s">
        <v>3690</v>
      </c>
      <c r="E45" s="1505" t="s">
        <v>10</v>
      </c>
      <c r="F45" s="1505">
        <v>1</v>
      </c>
      <c r="G45" s="1507">
        <v>20000</v>
      </c>
      <c r="H45" s="1507">
        <f t="shared" si="0"/>
        <v>20000</v>
      </c>
      <c r="I45" s="1508"/>
      <c r="J45" s="1507">
        <v>23094</v>
      </c>
      <c r="K45" s="1501"/>
    </row>
    <row r="46" spans="1:11" ht="16" thickBot="1" x14ac:dyDescent="0.4">
      <c r="A46" s="1501"/>
      <c r="B46" s="1504">
        <v>40</v>
      </c>
      <c r="C46" s="1505">
        <v>659</v>
      </c>
      <c r="D46" s="1506" t="s">
        <v>1827</v>
      </c>
      <c r="E46" s="1505" t="s">
        <v>8</v>
      </c>
      <c r="F46" s="1505">
        <v>262</v>
      </c>
      <c r="G46" s="1507">
        <v>10</v>
      </c>
      <c r="H46" s="1507">
        <f t="shared" si="0"/>
        <v>2620</v>
      </c>
      <c r="I46" s="1508"/>
      <c r="J46" s="1507">
        <v>3500</v>
      </c>
      <c r="K46" s="1501"/>
    </row>
    <row r="47" spans="1:11" ht="16" thickBot="1" x14ac:dyDescent="0.4">
      <c r="A47" s="1501"/>
      <c r="B47" s="1504">
        <v>41</v>
      </c>
      <c r="C47" s="1505" t="s">
        <v>36</v>
      </c>
      <c r="D47" s="1506" t="s">
        <v>1184</v>
      </c>
      <c r="E47" s="1505" t="s">
        <v>330</v>
      </c>
      <c r="F47" s="1505">
        <v>1</v>
      </c>
      <c r="G47" s="1507">
        <v>10000</v>
      </c>
      <c r="H47" s="1507">
        <f>G47*F47</f>
        <v>10000</v>
      </c>
      <c r="I47" s="1507">
        <v>10000</v>
      </c>
      <c r="J47" s="1507">
        <f t="shared" ref="J47:J49" si="1">I47*F47</f>
        <v>10000</v>
      </c>
      <c r="K47" s="1501"/>
    </row>
    <row r="48" spans="1:11" ht="31.5" thickBot="1" x14ac:dyDescent="0.4">
      <c r="A48" s="1501"/>
      <c r="B48" s="1504">
        <v>42</v>
      </c>
      <c r="C48" s="1505" t="s">
        <v>36</v>
      </c>
      <c r="D48" s="1506" t="s">
        <v>3691</v>
      </c>
      <c r="E48" s="1505" t="s">
        <v>330</v>
      </c>
      <c r="F48" s="1505">
        <v>1</v>
      </c>
      <c r="G48" s="1507">
        <v>2500</v>
      </c>
      <c r="H48" s="1507">
        <f t="shared" si="0"/>
        <v>2500</v>
      </c>
      <c r="I48" s="1507">
        <v>2500</v>
      </c>
      <c r="J48" s="1507">
        <f t="shared" si="1"/>
        <v>2500</v>
      </c>
      <c r="K48" s="1501"/>
    </row>
    <row r="49" spans="1:11" ht="16" thickBot="1" x14ac:dyDescent="0.4">
      <c r="A49" s="1501"/>
      <c r="B49" s="1504">
        <v>43</v>
      </c>
      <c r="C49" s="1505" t="s">
        <v>36</v>
      </c>
      <c r="D49" s="1506" t="s">
        <v>3692</v>
      </c>
      <c r="E49" s="1505" t="s">
        <v>330</v>
      </c>
      <c r="F49" s="1505">
        <v>1</v>
      </c>
      <c r="G49" s="1510">
        <v>7500</v>
      </c>
      <c r="H49" s="1507">
        <f>G49*F49</f>
        <v>7500</v>
      </c>
      <c r="I49" s="1510">
        <v>7500</v>
      </c>
      <c r="J49" s="1507">
        <f t="shared" si="1"/>
        <v>7500</v>
      </c>
      <c r="K49" s="1501"/>
    </row>
    <row r="50" spans="1:11" ht="18" thickBot="1" x14ac:dyDescent="0.4">
      <c r="A50" s="1501"/>
      <c r="B50" s="2141" t="s">
        <v>1245</v>
      </c>
      <c r="C50" s="2142"/>
      <c r="D50" s="2142"/>
      <c r="E50" s="2142"/>
      <c r="F50" s="2142"/>
      <c r="G50" s="2143"/>
      <c r="H50" s="1511">
        <f>SUM(H7:H49)</f>
        <v>291380</v>
      </c>
      <c r="I50" s="1511"/>
      <c r="J50" s="1511">
        <f>SUM(J7:J49)</f>
        <v>337044</v>
      </c>
      <c r="K50" s="1501"/>
    </row>
    <row r="51" spans="1:11" x14ac:dyDescent="0.35">
      <c r="E51" s="102"/>
      <c r="F51" s="103"/>
    </row>
    <row r="52" spans="1:11" ht="15.5" x14ac:dyDescent="0.35">
      <c r="B52" s="2144" t="s">
        <v>1106</v>
      </c>
      <c r="C52" s="2144"/>
      <c r="D52" s="1512" t="s">
        <v>3693</v>
      </c>
      <c r="E52" s="1513" t="s">
        <v>3</v>
      </c>
      <c r="F52" s="1513">
        <v>92</v>
      </c>
      <c r="G52" s="1514">
        <v>145</v>
      </c>
      <c r="H52" s="1515">
        <f>G52*F52</f>
        <v>13340</v>
      </c>
      <c r="I52" s="1516"/>
      <c r="J52" s="1514">
        <v>17700</v>
      </c>
    </row>
    <row r="53" spans="1:11" ht="15" thickBot="1" x14ac:dyDescent="0.4">
      <c r="E53" s="102"/>
      <c r="F53" s="103"/>
    </row>
    <row r="54" spans="1:11" ht="18" thickBot="1" x14ac:dyDescent="0.4">
      <c r="B54" s="2141" t="s">
        <v>3694</v>
      </c>
      <c r="C54" s="2142"/>
      <c r="D54" s="2142"/>
      <c r="E54" s="2142"/>
      <c r="F54" s="2142"/>
      <c r="G54" s="2143"/>
      <c r="H54" s="1725">
        <f>H50+H52</f>
        <v>304720</v>
      </c>
      <c r="I54" s="1726"/>
      <c r="J54" s="1726">
        <f>J50+J52</f>
        <v>354744</v>
      </c>
    </row>
    <row r="55" spans="1:11" x14ac:dyDescent="0.35">
      <c r="E55" s="102"/>
      <c r="F55" s="103"/>
    </row>
  </sheetData>
  <mergeCells count="9">
    <mergeCell ref="B50:G50"/>
    <mergeCell ref="B52:C52"/>
    <mergeCell ref="B54:G54"/>
    <mergeCell ref="B1:K1"/>
    <mergeCell ref="A3:G3"/>
    <mergeCell ref="A4:G4"/>
    <mergeCell ref="B5:F5"/>
    <mergeCell ref="G5:H5"/>
    <mergeCell ref="I5:J5"/>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44"/>
  <sheetViews>
    <sheetView workbookViewId="0">
      <selection activeCell="F45" sqref="F45"/>
    </sheetView>
  </sheetViews>
  <sheetFormatPr defaultRowHeight="14.5" x14ac:dyDescent="0.35"/>
  <cols>
    <col min="2" max="2" width="32.81640625" customWidth="1"/>
    <col min="4" max="4" width="10.1796875" customWidth="1"/>
    <col min="5" max="20" width="15.54296875" customWidth="1"/>
  </cols>
  <sheetData>
    <row r="1" spans="1:20" x14ac:dyDescent="0.35">
      <c r="A1" s="1557"/>
      <c r="B1" s="2156"/>
      <c r="C1" s="2156"/>
      <c r="D1" s="2156"/>
      <c r="E1" s="2156"/>
      <c r="F1" s="1557"/>
      <c r="G1" s="1557"/>
      <c r="H1" s="1557"/>
      <c r="I1" s="1557"/>
      <c r="J1" s="1557"/>
      <c r="K1" s="1557"/>
      <c r="L1" s="1557"/>
      <c r="M1" s="1557"/>
      <c r="N1" s="1557"/>
      <c r="O1" s="1557"/>
      <c r="P1" s="1557"/>
      <c r="Q1" s="1557"/>
      <c r="R1" s="1557"/>
      <c r="S1" s="1557"/>
      <c r="T1" s="1557"/>
    </row>
    <row r="2" spans="1:20" ht="15.5" x14ac:dyDescent="0.35">
      <c r="A2" s="1557"/>
      <c r="B2" s="2159" t="s">
        <v>3921</v>
      </c>
      <c r="C2" s="2159"/>
      <c r="D2" s="2159"/>
      <c r="E2" s="2159"/>
      <c r="F2" s="2159"/>
      <c r="G2" s="1557"/>
      <c r="H2" s="1557"/>
      <c r="I2" s="1557"/>
      <c r="J2" s="1557"/>
      <c r="K2" s="1557"/>
      <c r="L2" s="1557"/>
      <c r="M2" s="1557"/>
      <c r="N2" s="1557"/>
      <c r="O2" s="1557"/>
      <c r="P2" s="1557"/>
      <c r="Q2" s="1557"/>
      <c r="R2" s="1557"/>
      <c r="S2" s="1557"/>
      <c r="T2" s="1557"/>
    </row>
    <row r="3" spans="1:20" x14ac:dyDescent="0.35">
      <c r="A3" s="1561"/>
      <c r="B3" s="2160" t="s">
        <v>3922</v>
      </c>
      <c r="C3" s="2160"/>
      <c r="D3" s="2160"/>
      <c r="E3" s="2160"/>
      <c r="F3" s="2160"/>
      <c r="G3" s="1557"/>
      <c r="H3" s="1557"/>
      <c r="I3" s="1557"/>
      <c r="J3" s="1557"/>
      <c r="K3" s="1557"/>
      <c r="L3" s="1557"/>
      <c r="M3" s="1557"/>
      <c r="N3" s="1557"/>
      <c r="O3" s="1557"/>
      <c r="P3" s="1557"/>
      <c r="Q3" s="1557"/>
      <c r="R3" s="1557"/>
      <c r="S3" s="1557"/>
      <c r="T3" s="1557"/>
    </row>
    <row r="4" spans="1:20" x14ac:dyDescent="0.35">
      <c r="A4" s="2157"/>
      <c r="B4" s="2157"/>
      <c r="C4" s="2157"/>
      <c r="D4" s="2157"/>
      <c r="E4" s="2157"/>
      <c r="F4" s="1557"/>
      <c r="G4" s="1557"/>
      <c r="H4" s="1557"/>
      <c r="I4" s="1557"/>
      <c r="J4" s="1557"/>
      <c r="K4" s="1557"/>
      <c r="L4" s="1557"/>
      <c r="M4" s="1557"/>
      <c r="N4" s="1557"/>
      <c r="O4" s="1557"/>
      <c r="P4" s="1557"/>
      <c r="Q4" s="1557"/>
      <c r="R4" s="1557"/>
      <c r="S4" s="1557"/>
      <c r="T4" s="1557"/>
    </row>
    <row r="5" spans="1:20" ht="16" thickBot="1" x14ac:dyDescent="0.4">
      <c r="A5" s="2158" t="s">
        <v>3923</v>
      </c>
      <c r="B5" s="2158"/>
      <c r="C5" s="2158"/>
      <c r="D5" s="2158"/>
      <c r="E5" s="2158"/>
      <c r="F5" s="1557"/>
      <c r="G5" s="1557"/>
      <c r="H5" s="1557"/>
      <c r="I5" s="1557"/>
      <c r="J5" s="1557"/>
      <c r="K5" s="1557"/>
      <c r="L5" s="1557"/>
      <c r="M5" s="1557"/>
      <c r="N5" s="1557"/>
      <c r="O5" s="1557"/>
      <c r="P5" s="1557"/>
      <c r="Q5" s="1557"/>
      <c r="R5" s="1557"/>
      <c r="S5" s="1557"/>
      <c r="T5" s="1557"/>
    </row>
    <row r="6" spans="1:20" ht="33" customHeight="1" thickBot="1" x14ac:dyDescent="0.4">
      <c r="A6" s="1562" t="s">
        <v>321</v>
      </c>
      <c r="B6" s="1563" t="s">
        <v>322</v>
      </c>
      <c r="C6" s="1563" t="s">
        <v>456</v>
      </c>
      <c r="D6" s="1563" t="s">
        <v>1831</v>
      </c>
      <c r="E6" s="2153" t="s">
        <v>1592</v>
      </c>
      <c r="F6" s="2154"/>
      <c r="G6" s="2153" t="s">
        <v>1593</v>
      </c>
      <c r="H6" s="2154"/>
      <c r="I6" s="2153" t="s">
        <v>1594</v>
      </c>
      <c r="J6" s="2154"/>
      <c r="K6" s="2153" t="s">
        <v>1595</v>
      </c>
      <c r="L6" s="2154"/>
      <c r="M6" s="2153" t="s">
        <v>1596</v>
      </c>
      <c r="N6" s="2154"/>
      <c r="O6" s="2153" t="s">
        <v>1597</v>
      </c>
      <c r="P6" s="2154"/>
      <c r="Q6" s="2153" t="s">
        <v>1598</v>
      </c>
      <c r="R6" s="2154"/>
      <c r="S6" s="2153" t="s">
        <v>1599</v>
      </c>
      <c r="T6" s="2155"/>
    </row>
    <row r="7" spans="1:20" ht="15" thickBot="1" x14ac:dyDescent="0.4">
      <c r="A7" s="1564">
        <v>1</v>
      </c>
      <c r="B7" s="1565" t="s">
        <v>51</v>
      </c>
      <c r="C7" s="1566" t="s">
        <v>10</v>
      </c>
      <c r="D7" s="1566">
        <v>1</v>
      </c>
      <c r="E7" s="1567">
        <v>102988</v>
      </c>
      <c r="F7" s="1559">
        <v>102988</v>
      </c>
      <c r="G7" s="1568">
        <v>21500</v>
      </c>
      <c r="H7" s="1558">
        <v>21500</v>
      </c>
      <c r="I7" s="1568">
        <v>10000</v>
      </c>
      <c r="J7" s="1558">
        <v>10000</v>
      </c>
      <c r="K7" s="1568">
        <v>20000</v>
      </c>
      <c r="L7" s="1558">
        <v>20000</v>
      </c>
      <c r="M7" s="1568">
        <v>25000</v>
      </c>
      <c r="N7" s="1558">
        <v>25000</v>
      </c>
      <c r="O7" s="1560">
        <v>29000</v>
      </c>
      <c r="P7" s="1569">
        <v>29000</v>
      </c>
      <c r="Q7" s="1568">
        <v>225000</v>
      </c>
      <c r="R7" s="1558">
        <v>225000</v>
      </c>
      <c r="S7" s="1568">
        <v>22606</v>
      </c>
      <c r="T7" s="1558">
        <v>22606</v>
      </c>
    </row>
    <row r="8" spans="1:20" ht="15" thickBot="1" x14ac:dyDescent="0.4">
      <c r="A8" s="1564">
        <v>2</v>
      </c>
      <c r="B8" s="1565" t="s">
        <v>3924</v>
      </c>
      <c r="C8" s="1566" t="s">
        <v>10</v>
      </c>
      <c r="D8" s="1566">
        <v>1</v>
      </c>
      <c r="E8" s="1570">
        <v>8533</v>
      </c>
      <c r="F8" s="1559">
        <v>8533</v>
      </c>
      <c r="G8" s="1570">
        <v>7000</v>
      </c>
      <c r="H8" s="1558">
        <v>7000</v>
      </c>
      <c r="I8" s="1570">
        <v>5800</v>
      </c>
      <c r="J8" s="1558">
        <v>5800</v>
      </c>
      <c r="K8" s="1570">
        <v>9000</v>
      </c>
      <c r="L8" s="1558">
        <v>9000</v>
      </c>
      <c r="M8" s="1570">
        <v>3500</v>
      </c>
      <c r="N8" s="1558">
        <v>3500</v>
      </c>
      <c r="O8" s="1568">
        <v>19750</v>
      </c>
      <c r="P8" s="1558">
        <v>19750</v>
      </c>
      <c r="Q8" s="1570">
        <v>9950</v>
      </c>
      <c r="R8" s="1558">
        <v>9950</v>
      </c>
      <c r="S8" s="1570">
        <v>43217</v>
      </c>
      <c r="T8" s="1558">
        <v>43217</v>
      </c>
    </row>
    <row r="9" spans="1:20" ht="15" thickBot="1" x14ac:dyDescent="0.4">
      <c r="A9" s="1564">
        <v>3</v>
      </c>
      <c r="B9" s="1565" t="s">
        <v>3925</v>
      </c>
      <c r="C9" s="1566" t="s">
        <v>3</v>
      </c>
      <c r="D9" s="1566">
        <v>390</v>
      </c>
      <c r="E9" s="1570">
        <v>50</v>
      </c>
      <c r="F9" s="1559">
        <v>19500</v>
      </c>
      <c r="G9" s="1570">
        <v>58</v>
      </c>
      <c r="H9" s="1558">
        <v>22620</v>
      </c>
      <c r="I9" s="1570">
        <v>59.85</v>
      </c>
      <c r="J9" s="1558">
        <v>23341.5</v>
      </c>
      <c r="K9" s="1570">
        <v>60</v>
      </c>
      <c r="L9" s="1558">
        <v>23400</v>
      </c>
      <c r="M9" s="1570">
        <v>52</v>
      </c>
      <c r="N9" s="1558">
        <v>20280</v>
      </c>
      <c r="O9" s="1570">
        <v>36</v>
      </c>
      <c r="P9" s="1575">
        <v>14040</v>
      </c>
      <c r="Q9" s="1570">
        <v>79</v>
      </c>
      <c r="R9" s="1558">
        <v>30810</v>
      </c>
      <c r="S9" s="1570">
        <v>84</v>
      </c>
      <c r="T9" s="1558">
        <v>32760</v>
      </c>
    </row>
    <row r="10" spans="1:20" ht="15" thickBot="1" x14ac:dyDescent="0.4">
      <c r="A10" s="1564">
        <v>4</v>
      </c>
      <c r="B10" s="1565" t="s">
        <v>3926</v>
      </c>
      <c r="C10" s="1566" t="s">
        <v>10</v>
      </c>
      <c r="D10" s="1566">
        <v>1</v>
      </c>
      <c r="E10" s="1570">
        <v>3727</v>
      </c>
      <c r="F10" s="1559">
        <v>3727</v>
      </c>
      <c r="G10" s="1570">
        <v>4400</v>
      </c>
      <c r="H10" s="1558">
        <v>4400</v>
      </c>
      <c r="I10" s="1570">
        <v>1900</v>
      </c>
      <c r="J10" s="1558">
        <v>1900</v>
      </c>
      <c r="K10" s="1570">
        <v>2000</v>
      </c>
      <c r="L10" s="1558">
        <v>2000</v>
      </c>
      <c r="M10" s="1570">
        <v>4000</v>
      </c>
      <c r="N10" s="1558">
        <v>4000</v>
      </c>
      <c r="O10" s="1570">
        <v>1100</v>
      </c>
      <c r="P10" s="1558">
        <v>1100</v>
      </c>
      <c r="Q10" s="1570">
        <v>5600</v>
      </c>
      <c r="R10" s="1558">
        <v>5600</v>
      </c>
      <c r="S10" s="1570">
        <v>7070</v>
      </c>
      <c r="T10" s="1558">
        <v>7070</v>
      </c>
    </row>
    <row r="11" spans="1:20" ht="25.5" thickBot="1" x14ac:dyDescent="0.4">
      <c r="A11" s="1564">
        <v>5</v>
      </c>
      <c r="B11" s="1565" t="s">
        <v>3927</v>
      </c>
      <c r="C11" s="1566" t="s">
        <v>4</v>
      </c>
      <c r="D11" s="1566">
        <v>700</v>
      </c>
      <c r="E11" s="1571">
        <v>55</v>
      </c>
      <c r="F11" s="1559">
        <v>38500</v>
      </c>
      <c r="G11" s="1571">
        <v>29</v>
      </c>
      <c r="H11" s="1558">
        <v>20300</v>
      </c>
      <c r="I11" s="1571">
        <v>45.2</v>
      </c>
      <c r="J11" s="1558">
        <v>31640.000000000004</v>
      </c>
      <c r="K11" s="1571">
        <v>57</v>
      </c>
      <c r="L11" s="1558">
        <v>39900</v>
      </c>
      <c r="M11" s="1571">
        <v>40</v>
      </c>
      <c r="N11" s="1558">
        <v>28000</v>
      </c>
      <c r="O11" s="1570">
        <v>20</v>
      </c>
      <c r="P11" s="1558">
        <v>14000</v>
      </c>
      <c r="Q11" s="1571">
        <v>17.3</v>
      </c>
      <c r="R11" s="1558">
        <v>12110</v>
      </c>
      <c r="S11" s="1571">
        <v>39</v>
      </c>
      <c r="T11" s="1558">
        <v>27300</v>
      </c>
    </row>
    <row r="12" spans="1:20" ht="25.5" thickBot="1" x14ac:dyDescent="0.4">
      <c r="A12" s="1564">
        <v>6</v>
      </c>
      <c r="B12" s="1565" t="s">
        <v>3928</v>
      </c>
      <c r="C12" s="1566" t="s">
        <v>4</v>
      </c>
      <c r="D12" s="1572">
        <v>200</v>
      </c>
      <c r="E12" s="1571">
        <v>74</v>
      </c>
      <c r="F12" s="1559">
        <v>14800</v>
      </c>
      <c r="G12" s="1571">
        <v>92</v>
      </c>
      <c r="H12" s="1558">
        <v>18400</v>
      </c>
      <c r="I12" s="1571">
        <v>85</v>
      </c>
      <c r="J12" s="1558">
        <v>17000</v>
      </c>
      <c r="K12" s="1571">
        <v>68</v>
      </c>
      <c r="L12" s="1558">
        <v>13600</v>
      </c>
      <c r="M12" s="1571">
        <v>64</v>
      </c>
      <c r="N12" s="1558">
        <v>12800</v>
      </c>
      <c r="O12" s="1571">
        <v>50</v>
      </c>
      <c r="P12" s="1558">
        <v>10000</v>
      </c>
      <c r="Q12" s="1571">
        <v>84.35</v>
      </c>
      <c r="R12" s="1558">
        <v>16870</v>
      </c>
      <c r="S12" s="1571">
        <v>133</v>
      </c>
      <c r="T12" s="1558">
        <v>26600</v>
      </c>
    </row>
    <row r="13" spans="1:20" ht="25.5" thickBot="1" x14ac:dyDescent="0.4">
      <c r="A13" s="1564">
        <v>7</v>
      </c>
      <c r="B13" s="1565" t="s">
        <v>3929</v>
      </c>
      <c r="C13" s="1566" t="s">
        <v>4</v>
      </c>
      <c r="D13" s="1572">
        <v>75</v>
      </c>
      <c r="E13" s="1571">
        <v>63</v>
      </c>
      <c r="F13" s="1559">
        <v>4725</v>
      </c>
      <c r="G13" s="1571">
        <v>138</v>
      </c>
      <c r="H13" s="1558">
        <v>10350</v>
      </c>
      <c r="I13" s="1571">
        <v>89</v>
      </c>
      <c r="J13" s="1558">
        <v>6675</v>
      </c>
      <c r="K13" s="1571">
        <v>80</v>
      </c>
      <c r="L13" s="1558">
        <v>6000</v>
      </c>
      <c r="M13" s="1571">
        <v>36</v>
      </c>
      <c r="N13" s="1558">
        <v>2700</v>
      </c>
      <c r="O13" s="1571">
        <v>60</v>
      </c>
      <c r="P13" s="1558">
        <v>4500</v>
      </c>
      <c r="Q13" s="1571">
        <v>102</v>
      </c>
      <c r="R13" s="1558">
        <v>7650</v>
      </c>
      <c r="S13" s="1571">
        <v>108</v>
      </c>
      <c r="T13" s="1558">
        <v>8100</v>
      </c>
    </row>
    <row r="14" spans="1:20" ht="15" thickBot="1" x14ac:dyDescent="0.4">
      <c r="A14" s="1564">
        <v>8</v>
      </c>
      <c r="B14" s="1565" t="s">
        <v>3930</v>
      </c>
      <c r="C14" s="1566" t="s">
        <v>4</v>
      </c>
      <c r="D14" s="1566">
        <v>120</v>
      </c>
      <c r="E14" s="1571">
        <v>173</v>
      </c>
      <c r="F14" s="1559">
        <v>20760</v>
      </c>
      <c r="G14" s="1571">
        <v>60</v>
      </c>
      <c r="H14" s="1558">
        <v>7200</v>
      </c>
      <c r="I14" s="1571">
        <v>130</v>
      </c>
      <c r="J14" s="1558">
        <v>15600</v>
      </c>
      <c r="K14" s="1571">
        <v>36</v>
      </c>
      <c r="L14" s="1558">
        <v>4320</v>
      </c>
      <c r="M14" s="1571">
        <v>82</v>
      </c>
      <c r="N14" s="1558">
        <v>9840</v>
      </c>
      <c r="O14" s="1571">
        <v>49</v>
      </c>
      <c r="P14" s="1558">
        <v>5880</v>
      </c>
      <c r="Q14" s="1571">
        <v>120</v>
      </c>
      <c r="R14" s="1558">
        <v>14400</v>
      </c>
      <c r="S14" s="1571">
        <v>93</v>
      </c>
      <c r="T14" s="1558">
        <v>11160</v>
      </c>
    </row>
    <row r="15" spans="1:20" ht="25.5" thickBot="1" x14ac:dyDescent="0.4">
      <c r="A15" s="1564">
        <v>9</v>
      </c>
      <c r="B15" s="1565" t="s">
        <v>3931</v>
      </c>
      <c r="C15" s="1566" t="s">
        <v>3</v>
      </c>
      <c r="D15" s="1566">
        <v>200</v>
      </c>
      <c r="E15" s="1571">
        <v>35</v>
      </c>
      <c r="F15" s="1559">
        <v>7000</v>
      </c>
      <c r="G15" s="1571">
        <v>46</v>
      </c>
      <c r="H15" s="1558">
        <v>9200</v>
      </c>
      <c r="I15" s="1571">
        <v>100</v>
      </c>
      <c r="J15" s="1558">
        <v>20000</v>
      </c>
      <c r="K15" s="1571">
        <v>52</v>
      </c>
      <c r="L15" s="1558">
        <v>10400</v>
      </c>
      <c r="M15" s="1571">
        <v>65</v>
      </c>
      <c r="N15" s="1558">
        <v>13000</v>
      </c>
      <c r="O15" s="1571">
        <v>68</v>
      </c>
      <c r="P15" s="1558">
        <v>13600</v>
      </c>
      <c r="Q15" s="1571">
        <v>80</v>
      </c>
      <c r="R15" s="1558">
        <v>16000</v>
      </c>
      <c r="S15" s="1571">
        <v>170</v>
      </c>
      <c r="T15" s="1558">
        <v>34000</v>
      </c>
    </row>
    <row r="16" spans="1:20" ht="25.5" thickBot="1" x14ac:dyDescent="0.4">
      <c r="A16" s="1564">
        <v>10</v>
      </c>
      <c r="B16" s="1565" t="s">
        <v>3932</v>
      </c>
      <c r="C16" s="1566" t="s">
        <v>3</v>
      </c>
      <c r="D16" s="1566">
        <v>346</v>
      </c>
      <c r="E16" s="1571">
        <v>64</v>
      </c>
      <c r="F16" s="1559">
        <v>22144</v>
      </c>
      <c r="G16" s="1571">
        <v>82</v>
      </c>
      <c r="H16" s="1558">
        <v>28372</v>
      </c>
      <c r="I16" s="1571">
        <v>152.69999999999999</v>
      </c>
      <c r="J16" s="1558">
        <v>52834.2</v>
      </c>
      <c r="K16" s="1571">
        <v>74</v>
      </c>
      <c r="L16" s="1558">
        <v>25604</v>
      </c>
      <c r="M16" s="1571">
        <v>97</v>
      </c>
      <c r="N16" s="1558">
        <v>33562</v>
      </c>
      <c r="O16" s="1571">
        <v>102</v>
      </c>
      <c r="P16" s="1558">
        <v>35292</v>
      </c>
      <c r="Q16" s="1571">
        <v>170</v>
      </c>
      <c r="R16" s="1558">
        <v>58820</v>
      </c>
      <c r="S16" s="1571">
        <v>29</v>
      </c>
      <c r="T16" s="1558">
        <v>10034</v>
      </c>
    </row>
    <row r="17" spans="1:20" ht="25.5" thickBot="1" x14ac:dyDescent="0.4">
      <c r="A17" s="1564">
        <v>11</v>
      </c>
      <c r="B17" s="1565" t="s">
        <v>3933</v>
      </c>
      <c r="C17" s="1566" t="s">
        <v>3</v>
      </c>
      <c r="D17" s="1566">
        <v>775</v>
      </c>
      <c r="E17" s="1571">
        <v>23.5</v>
      </c>
      <c r="F17" s="1559">
        <v>18212.5</v>
      </c>
      <c r="G17" s="1571">
        <v>38</v>
      </c>
      <c r="H17" s="1558">
        <v>29450</v>
      </c>
      <c r="I17" s="1571">
        <v>24</v>
      </c>
      <c r="J17" s="1558">
        <v>18600</v>
      </c>
      <c r="K17" s="1571">
        <v>32</v>
      </c>
      <c r="L17" s="1558">
        <v>24800</v>
      </c>
      <c r="M17" s="1571">
        <v>29</v>
      </c>
      <c r="N17" s="1558">
        <v>22475</v>
      </c>
      <c r="O17" s="1571">
        <v>139</v>
      </c>
      <c r="P17" s="1558">
        <v>107725</v>
      </c>
      <c r="Q17" s="1571">
        <v>25</v>
      </c>
      <c r="R17" s="1558">
        <v>19375</v>
      </c>
      <c r="S17" s="1571">
        <v>259</v>
      </c>
      <c r="T17" s="1558">
        <v>200725</v>
      </c>
    </row>
    <row r="18" spans="1:20" ht="15" thickBot="1" x14ac:dyDescent="0.4">
      <c r="A18" s="1564">
        <v>12</v>
      </c>
      <c r="B18" s="1565" t="s">
        <v>3365</v>
      </c>
      <c r="C18" s="1566" t="s">
        <v>10</v>
      </c>
      <c r="D18" s="1566">
        <v>5</v>
      </c>
      <c r="E18" s="1571">
        <v>5790</v>
      </c>
      <c r="F18" s="1559">
        <v>28950</v>
      </c>
      <c r="G18" s="1571">
        <v>4250</v>
      </c>
      <c r="H18" s="1558">
        <v>21250</v>
      </c>
      <c r="I18" s="1571">
        <v>4800</v>
      </c>
      <c r="J18" s="1558">
        <v>24000</v>
      </c>
      <c r="K18" s="1571">
        <v>4500</v>
      </c>
      <c r="L18" s="1558">
        <v>22500</v>
      </c>
      <c r="M18" s="1571">
        <v>4000</v>
      </c>
      <c r="N18" s="1558">
        <v>20000</v>
      </c>
      <c r="O18" s="1571">
        <v>7000</v>
      </c>
      <c r="P18" s="1558">
        <v>35000</v>
      </c>
      <c r="Q18" s="1571">
        <v>5500</v>
      </c>
      <c r="R18" s="1558">
        <v>27500</v>
      </c>
      <c r="S18" s="1571">
        <v>15565</v>
      </c>
      <c r="T18" s="1558">
        <v>77825</v>
      </c>
    </row>
    <row r="19" spans="1:20" ht="25.5" thickBot="1" x14ac:dyDescent="0.4">
      <c r="A19" s="1564">
        <v>13</v>
      </c>
      <c r="B19" s="1565" t="s">
        <v>3934</v>
      </c>
      <c r="C19" s="1566" t="s">
        <v>10</v>
      </c>
      <c r="D19" s="1566">
        <v>2</v>
      </c>
      <c r="E19" s="1571">
        <v>48530</v>
      </c>
      <c r="F19" s="1559">
        <v>97060</v>
      </c>
      <c r="G19" s="1571">
        <v>91400</v>
      </c>
      <c r="H19" s="1558">
        <v>182800</v>
      </c>
      <c r="I19" s="1571">
        <v>84000</v>
      </c>
      <c r="J19" s="1558">
        <v>168000</v>
      </c>
      <c r="K19" s="1571">
        <v>52000</v>
      </c>
      <c r="L19" s="1558">
        <v>104000</v>
      </c>
      <c r="M19" s="1571">
        <v>98000</v>
      </c>
      <c r="N19" s="1558">
        <v>196000</v>
      </c>
      <c r="O19" s="1571">
        <v>105000</v>
      </c>
      <c r="P19" s="1558">
        <v>210000</v>
      </c>
      <c r="Q19" s="1571">
        <v>91000</v>
      </c>
      <c r="R19" s="1558">
        <v>182000</v>
      </c>
      <c r="S19" s="1571">
        <v>19030</v>
      </c>
      <c r="T19" s="1558">
        <v>38060</v>
      </c>
    </row>
    <row r="20" spans="1:20" ht="25.5" thickBot="1" x14ac:dyDescent="0.4">
      <c r="A20" s="1564">
        <v>14</v>
      </c>
      <c r="B20" s="1565" t="s">
        <v>3935</v>
      </c>
      <c r="C20" s="1566" t="s">
        <v>10</v>
      </c>
      <c r="D20" s="1566">
        <v>1</v>
      </c>
      <c r="E20" s="1571">
        <v>577925</v>
      </c>
      <c r="F20" s="1559">
        <v>577925</v>
      </c>
      <c r="G20" s="1571">
        <v>526000</v>
      </c>
      <c r="H20" s="1558">
        <v>526000</v>
      </c>
      <c r="I20" s="1571">
        <v>537088</v>
      </c>
      <c r="J20" s="1558">
        <v>537088</v>
      </c>
      <c r="K20" s="1571">
        <v>603450</v>
      </c>
      <c r="L20" s="1558">
        <v>603450</v>
      </c>
      <c r="M20" s="1571">
        <v>570000</v>
      </c>
      <c r="N20" s="1558">
        <v>570000</v>
      </c>
      <c r="O20" s="1571">
        <v>640381</v>
      </c>
      <c r="P20" s="1558">
        <v>640381</v>
      </c>
      <c r="Q20" s="1571">
        <v>567000</v>
      </c>
      <c r="R20" s="1558">
        <v>567000</v>
      </c>
      <c r="S20" s="1571">
        <v>931468</v>
      </c>
      <c r="T20" s="1558">
        <v>931468</v>
      </c>
    </row>
    <row r="21" spans="1:20" ht="25.5" thickBot="1" x14ac:dyDescent="0.4">
      <c r="A21" s="1564">
        <v>15</v>
      </c>
      <c r="B21" s="1565" t="s">
        <v>3936</v>
      </c>
      <c r="C21" s="1566" t="s">
        <v>10</v>
      </c>
      <c r="D21" s="1566">
        <v>1</v>
      </c>
      <c r="E21" s="1571">
        <v>4000</v>
      </c>
      <c r="F21" s="1559">
        <v>4000</v>
      </c>
      <c r="G21" s="1571">
        <v>11200</v>
      </c>
      <c r="H21" s="1558">
        <v>11200</v>
      </c>
      <c r="I21" s="1571">
        <v>10000</v>
      </c>
      <c r="J21" s="1558">
        <v>10000</v>
      </c>
      <c r="K21" s="1571">
        <v>7200</v>
      </c>
      <c r="L21" s="1558">
        <v>7200</v>
      </c>
      <c r="M21" s="1571">
        <v>11000</v>
      </c>
      <c r="N21" s="1558">
        <v>11000</v>
      </c>
      <c r="O21" s="1571">
        <v>10000</v>
      </c>
      <c r="P21" s="1558">
        <v>10000</v>
      </c>
      <c r="Q21" s="1571">
        <v>11000</v>
      </c>
      <c r="R21" s="1558">
        <v>11000</v>
      </c>
      <c r="S21" s="1571">
        <v>11698</v>
      </c>
      <c r="T21" s="1558">
        <v>11698</v>
      </c>
    </row>
    <row r="22" spans="1:20" ht="15" thickBot="1" x14ac:dyDescent="0.4">
      <c r="A22" s="1564">
        <v>16</v>
      </c>
      <c r="B22" s="1565" t="s">
        <v>1785</v>
      </c>
      <c r="C22" s="1566" t="s">
        <v>10</v>
      </c>
      <c r="D22" s="1566">
        <v>1</v>
      </c>
      <c r="E22" s="1567">
        <v>3722</v>
      </c>
      <c r="F22" s="1559">
        <v>3722</v>
      </c>
      <c r="G22" s="1568">
        <v>4350</v>
      </c>
      <c r="H22" s="1558">
        <v>4350</v>
      </c>
      <c r="I22" s="1568">
        <v>4000</v>
      </c>
      <c r="J22" s="1558">
        <v>4000</v>
      </c>
      <c r="K22" s="1568">
        <v>6800</v>
      </c>
      <c r="L22" s="1558">
        <v>6800</v>
      </c>
      <c r="M22" s="1568">
        <v>4000</v>
      </c>
      <c r="N22" s="1558">
        <v>4000</v>
      </c>
      <c r="O22" s="1574">
        <v>4000</v>
      </c>
      <c r="P22" s="1558">
        <v>4000</v>
      </c>
      <c r="Q22" s="1568">
        <v>4150</v>
      </c>
      <c r="R22" s="1558">
        <v>4150</v>
      </c>
      <c r="S22" s="1568">
        <v>11376</v>
      </c>
      <c r="T22" s="1558">
        <v>11376</v>
      </c>
    </row>
    <row r="23" spans="1:20" ht="15" thickBot="1" x14ac:dyDescent="0.4">
      <c r="A23" s="1564">
        <v>17</v>
      </c>
      <c r="B23" s="1565" t="s">
        <v>3937</v>
      </c>
      <c r="C23" s="1566" t="s">
        <v>10</v>
      </c>
      <c r="D23" s="1566">
        <v>1</v>
      </c>
      <c r="E23" s="1570">
        <v>27822</v>
      </c>
      <c r="F23" s="1559">
        <v>27822</v>
      </c>
      <c r="G23" s="1570">
        <v>4800</v>
      </c>
      <c r="H23" s="1558">
        <v>4800</v>
      </c>
      <c r="I23" s="1570">
        <v>5000</v>
      </c>
      <c r="J23" s="1558">
        <v>5000</v>
      </c>
      <c r="K23" s="1570">
        <v>25000</v>
      </c>
      <c r="L23" s="1558">
        <v>25000</v>
      </c>
      <c r="M23" s="1570">
        <v>5000</v>
      </c>
      <c r="N23" s="1558">
        <v>5000</v>
      </c>
      <c r="O23" s="1568">
        <v>4600</v>
      </c>
      <c r="P23" s="1558">
        <v>4600</v>
      </c>
      <c r="Q23" s="1570">
        <v>4600</v>
      </c>
      <c r="R23" s="1558">
        <v>4600</v>
      </c>
      <c r="S23" s="1570">
        <v>39258</v>
      </c>
      <c r="T23" s="1558">
        <v>39258</v>
      </c>
    </row>
    <row r="24" spans="1:20" ht="38" thickBot="1" x14ac:dyDescent="0.4">
      <c r="A24" s="1564">
        <v>18</v>
      </c>
      <c r="B24" s="1565" t="s">
        <v>3938</v>
      </c>
      <c r="C24" s="1566" t="s">
        <v>10</v>
      </c>
      <c r="D24" s="1566">
        <v>2</v>
      </c>
      <c r="E24" s="1570">
        <v>556</v>
      </c>
      <c r="F24" s="1559">
        <v>1112</v>
      </c>
      <c r="G24" s="1570">
        <v>1090</v>
      </c>
      <c r="H24" s="1558">
        <v>2180</v>
      </c>
      <c r="I24" s="1570">
        <v>1000</v>
      </c>
      <c r="J24" s="1558">
        <v>2000</v>
      </c>
      <c r="K24" s="1570">
        <v>9000</v>
      </c>
      <c r="L24" s="1558">
        <v>18000</v>
      </c>
      <c r="M24" s="1570">
        <v>1000</v>
      </c>
      <c r="N24" s="1558">
        <v>2000</v>
      </c>
      <c r="O24" s="1570">
        <v>1030</v>
      </c>
      <c r="P24" s="1558">
        <v>2060</v>
      </c>
      <c r="Q24" s="1570">
        <v>1050</v>
      </c>
      <c r="R24" s="1558">
        <v>2100</v>
      </c>
      <c r="S24" s="1570">
        <v>4178</v>
      </c>
      <c r="T24" s="1558">
        <v>8356</v>
      </c>
    </row>
    <row r="25" spans="1:20" ht="38" thickBot="1" x14ac:dyDescent="0.4">
      <c r="A25" s="1564">
        <v>19</v>
      </c>
      <c r="B25" s="1565" t="s">
        <v>3939</v>
      </c>
      <c r="C25" s="1566" t="s">
        <v>10</v>
      </c>
      <c r="D25" s="1566">
        <v>8</v>
      </c>
      <c r="E25" s="1570">
        <v>167</v>
      </c>
      <c r="F25" s="1559">
        <v>1336</v>
      </c>
      <c r="G25" s="1570">
        <v>750</v>
      </c>
      <c r="H25" s="1558">
        <v>6000</v>
      </c>
      <c r="I25" s="1570">
        <v>700</v>
      </c>
      <c r="J25" s="1558">
        <v>5600</v>
      </c>
      <c r="K25" s="1570">
        <v>1200</v>
      </c>
      <c r="L25" s="1558">
        <v>9600</v>
      </c>
      <c r="M25" s="1570">
        <v>800</v>
      </c>
      <c r="N25" s="1558">
        <v>6400</v>
      </c>
      <c r="O25" s="1570">
        <v>730</v>
      </c>
      <c r="P25" s="1558">
        <v>5840</v>
      </c>
      <c r="Q25" s="1570">
        <v>715</v>
      </c>
      <c r="R25" s="1558">
        <v>5720</v>
      </c>
      <c r="S25" s="1570">
        <v>1077</v>
      </c>
      <c r="T25" s="1558">
        <v>8616</v>
      </c>
    </row>
    <row r="26" spans="1:20" ht="15" thickBot="1" x14ac:dyDescent="0.4">
      <c r="A26" s="1564">
        <v>20</v>
      </c>
      <c r="B26" s="1565" t="s">
        <v>3940</v>
      </c>
      <c r="C26" s="1566" t="s">
        <v>10</v>
      </c>
      <c r="D26" s="1566">
        <v>1</v>
      </c>
      <c r="E26" s="1571">
        <v>3445</v>
      </c>
      <c r="F26" s="1559">
        <v>3445</v>
      </c>
      <c r="G26" s="1571">
        <v>2050</v>
      </c>
      <c r="H26" s="1558">
        <v>2050</v>
      </c>
      <c r="I26" s="1571">
        <v>1800</v>
      </c>
      <c r="J26" s="1558">
        <v>1800</v>
      </c>
      <c r="K26" s="1571">
        <v>2900</v>
      </c>
      <c r="L26" s="1558">
        <v>2900</v>
      </c>
      <c r="M26" s="1571">
        <v>2000</v>
      </c>
      <c r="N26" s="1558">
        <v>2000</v>
      </c>
      <c r="O26" s="1570">
        <v>1900</v>
      </c>
      <c r="P26" s="1558">
        <v>1900</v>
      </c>
      <c r="Q26" s="1571">
        <v>2000</v>
      </c>
      <c r="R26" s="1558">
        <v>2000</v>
      </c>
      <c r="S26" s="1571">
        <v>11055</v>
      </c>
      <c r="T26" s="1558">
        <v>11055</v>
      </c>
    </row>
    <row r="27" spans="1:20" ht="15" thickBot="1" x14ac:dyDescent="0.4">
      <c r="A27" s="1564">
        <v>21</v>
      </c>
      <c r="B27" s="1565" t="s">
        <v>3941</v>
      </c>
      <c r="C27" s="1566" t="s">
        <v>10</v>
      </c>
      <c r="D27" s="1572">
        <v>1</v>
      </c>
      <c r="E27" s="1571">
        <v>2778</v>
      </c>
      <c r="F27" s="1559">
        <v>2778</v>
      </c>
      <c r="G27" s="1571">
        <v>2870</v>
      </c>
      <c r="H27" s="1558">
        <v>2870</v>
      </c>
      <c r="I27" s="1571">
        <v>2500</v>
      </c>
      <c r="J27" s="1558">
        <v>2500</v>
      </c>
      <c r="K27" s="1571">
        <v>5200</v>
      </c>
      <c r="L27" s="1558">
        <v>5200</v>
      </c>
      <c r="M27" s="1571">
        <v>3000</v>
      </c>
      <c r="N27" s="1558">
        <v>3000</v>
      </c>
      <c r="O27" s="1571">
        <v>2700</v>
      </c>
      <c r="P27" s="1558">
        <v>2700</v>
      </c>
      <c r="Q27" s="1571">
        <v>2750</v>
      </c>
      <c r="R27" s="1558">
        <v>2750</v>
      </c>
      <c r="S27" s="1571">
        <v>11569</v>
      </c>
      <c r="T27" s="1558">
        <v>11569</v>
      </c>
    </row>
    <row r="28" spans="1:20" ht="15" thickBot="1" x14ac:dyDescent="0.4">
      <c r="A28" s="1564">
        <v>22</v>
      </c>
      <c r="B28" s="1565" t="s">
        <v>3942</v>
      </c>
      <c r="C28" s="1566" t="s">
        <v>10</v>
      </c>
      <c r="D28" s="1572">
        <v>1</v>
      </c>
      <c r="E28" s="1571">
        <v>889</v>
      </c>
      <c r="F28" s="1559">
        <v>889</v>
      </c>
      <c r="G28" s="1571">
        <v>32000</v>
      </c>
      <c r="H28" s="1558">
        <v>32000</v>
      </c>
      <c r="I28" s="1571">
        <v>31000</v>
      </c>
      <c r="J28" s="1558">
        <v>31000</v>
      </c>
      <c r="K28" s="1571">
        <v>38500</v>
      </c>
      <c r="L28" s="1558">
        <v>38500</v>
      </c>
      <c r="M28" s="1571">
        <v>36000</v>
      </c>
      <c r="N28" s="1558">
        <v>36000</v>
      </c>
      <c r="O28" s="1571">
        <v>1300</v>
      </c>
      <c r="P28" s="1558">
        <v>1300</v>
      </c>
      <c r="Q28" s="1571">
        <v>31695</v>
      </c>
      <c r="R28" s="1558">
        <v>31695</v>
      </c>
      <c r="S28" s="1571">
        <v>9384</v>
      </c>
      <c r="T28" s="1558">
        <v>9384</v>
      </c>
    </row>
    <row r="29" spans="1:20" ht="15" thickBot="1" x14ac:dyDescent="0.4">
      <c r="A29" s="1564">
        <v>23</v>
      </c>
      <c r="B29" s="1565" t="s">
        <v>1802</v>
      </c>
      <c r="C29" s="1566" t="s">
        <v>10</v>
      </c>
      <c r="D29" s="1566">
        <v>1</v>
      </c>
      <c r="E29" s="1571">
        <v>3333</v>
      </c>
      <c r="F29" s="1559">
        <v>3333</v>
      </c>
      <c r="G29" s="1571">
        <v>12600</v>
      </c>
      <c r="H29" s="1558">
        <v>12600</v>
      </c>
      <c r="I29" s="1571">
        <v>11000</v>
      </c>
      <c r="J29" s="1558">
        <v>11000</v>
      </c>
      <c r="K29" s="1571">
        <v>12200</v>
      </c>
      <c r="L29" s="1558">
        <v>12200</v>
      </c>
      <c r="M29" s="1571">
        <v>13000</v>
      </c>
      <c r="N29" s="1558">
        <v>13000</v>
      </c>
      <c r="O29" s="1571">
        <v>12000</v>
      </c>
      <c r="P29" s="1558">
        <v>12000</v>
      </c>
      <c r="Q29" s="1571">
        <v>18535</v>
      </c>
      <c r="R29" s="1558">
        <v>18535</v>
      </c>
      <c r="S29" s="1571">
        <v>10926</v>
      </c>
      <c r="T29" s="1558">
        <v>10926</v>
      </c>
    </row>
    <row r="30" spans="1:20" ht="15" thickBot="1" x14ac:dyDescent="0.4">
      <c r="A30" s="1564">
        <v>24</v>
      </c>
      <c r="B30" s="1565" t="s">
        <v>1795</v>
      </c>
      <c r="C30" s="1566" t="s">
        <v>10</v>
      </c>
      <c r="D30" s="1566">
        <v>1</v>
      </c>
      <c r="E30" s="1571">
        <v>2000</v>
      </c>
      <c r="F30" s="1559">
        <v>2000</v>
      </c>
      <c r="G30" s="1571">
        <v>310</v>
      </c>
      <c r="H30" s="1558">
        <v>310</v>
      </c>
      <c r="I30" s="1571">
        <v>300</v>
      </c>
      <c r="J30" s="1558">
        <v>300</v>
      </c>
      <c r="K30" s="1571">
        <v>1600</v>
      </c>
      <c r="L30" s="1558">
        <v>1600</v>
      </c>
      <c r="M30" s="1571">
        <v>300</v>
      </c>
      <c r="N30" s="1558">
        <v>300</v>
      </c>
      <c r="O30" s="1571">
        <v>300</v>
      </c>
      <c r="P30" s="1558">
        <v>300</v>
      </c>
      <c r="Q30" s="1571">
        <v>300</v>
      </c>
      <c r="R30" s="1558">
        <v>300</v>
      </c>
      <c r="S30" s="1571">
        <v>9384</v>
      </c>
      <c r="T30" s="1558">
        <v>9384</v>
      </c>
    </row>
    <row r="31" spans="1:20" ht="25.5" thickBot="1" x14ac:dyDescent="0.4">
      <c r="A31" s="1564">
        <v>25</v>
      </c>
      <c r="B31" s="1565" t="s">
        <v>3943</v>
      </c>
      <c r="C31" s="1566" t="s">
        <v>10</v>
      </c>
      <c r="D31" s="1566">
        <v>2</v>
      </c>
      <c r="E31" s="1571">
        <v>5778</v>
      </c>
      <c r="F31" s="1559">
        <v>11556</v>
      </c>
      <c r="G31" s="1571">
        <v>6600</v>
      </c>
      <c r="H31" s="1558">
        <v>13200</v>
      </c>
      <c r="I31" s="1571">
        <v>6000</v>
      </c>
      <c r="J31" s="1558">
        <v>12000</v>
      </c>
      <c r="K31" s="1571">
        <v>5800</v>
      </c>
      <c r="L31" s="1558">
        <v>11600</v>
      </c>
      <c r="M31" s="1571">
        <v>6500</v>
      </c>
      <c r="N31" s="1558">
        <v>13000</v>
      </c>
      <c r="O31" s="1571">
        <v>6200</v>
      </c>
      <c r="P31" s="1558">
        <v>12400</v>
      </c>
      <c r="Q31" s="1571">
        <v>6350</v>
      </c>
      <c r="R31" s="1558">
        <v>12700</v>
      </c>
      <c r="S31" s="1571">
        <v>10219</v>
      </c>
      <c r="T31" s="1558">
        <v>20438</v>
      </c>
    </row>
    <row r="32" spans="1:20" ht="15" thickBot="1" x14ac:dyDescent="0.4">
      <c r="A32" s="1564">
        <v>26</v>
      </c>
      <c r="B32" s="1565" t="s">
        <v>3944</v>
      </c>
      <c r="C32" s="1566" t="s">
        <v>100</v>
      </c>
      <c r="D32" s="1566">
        <v>1</v>
      </c>
      <c r="E32" s="1571">
        <v>4222</v>
      </c>
      <c r="F32" s="1559">
        <v>4222</v>
      </c>
      <c r="G32" s="1571">
        <v>21600</v>
      </c>
      <c r="H32" s="1558">
        <v>21600</v>
      </c>
      <c r="I32" s="1571">
        <v>19000</v>
      </c>
      <c r="J32" s="1558">
        <v>19000</v>
      </c>
      <c r="K32" s="1571">
        <v>9200</v>
      </c>
      <c r="L32" s="1558">
        <v>9200</v>
      </c>
      <c r="M32" s="1571">
        <v>22000</v>
      </c>
      <c r="N32" s="1558">
        <v>22000</v>
      </c>
      <c r="O32" s="1571">
        <v>20000</v>
      </c>
      <c r="P32" s="1558">
        <v>20000</v>
      </c>
      <c r="Q32" s="1571">
        <v>20750</v>
      </c>
      <c r="R32" s="1558">
        <v>20750</v>
      </c>
      <c r="S32" s="1571">
        <v>11955</v>
      </c>
      <c r="T32" s="1558">
        <v>11955</v>
      </c>
    </row>
    <row r="33" spans="1:20" ht="15" thickBot="1" x14ac:dyDescent="0.4">
      <c r="A33" s="1564">
        <v>27</v>
      </c>
      <c r="B33" s="1565" t="s">
        <v>3945</v>
      </c>
      <c r="C33" s="1566" t="s">
        <v>100</v>
      </c>
      <c r="D33" s="1566">
        <v>1</v>
      </c>
      <c r="E33" s="1571">
        <v>4000</v>
      </c>
      <c r="F33" s="1559">
        <v>4000</v>
      </c>
      <c r="G33" s="1571">
        <v>2870</v>
      </c>
      <c r="H33" s="1558">
        <v>2870</v>
      </c>
      <c r="I33" s="1571">
        <v>2500</v>
      </c>
      <c r="J33" s="1558">
        <v>2500</v>
      </c>
      <c r="K33" s="1571">
        <v>13500</v>
      </c>
      <c r="L33" s="1558">
        <v>13500</v>
      </c>
      <c r="M33" s="1571">
        <v>3000</v>
      </c>
      <c r="N33" s="1558">
        <v>3000</v>
      </c>
      <c r="O33" s="1571">
        <v>2600</v>
      </c>
      <c r="P33" s="1558">
        <v>2600</v>
      </c>
      <c r="Q33" s="1571">
        <v>2750</v>
      </c>
      <c r="R33" s="1558">
        <v>2750</v>
      </c>
      <c r="S33" s="1571">
        <v>11698</v>
      </c>
      <c r="T33" s="1558">
        <v>11698</v>
      </c>
    </row>
    <row r="34" spans="1:20" ht="25.5" thickBot="1" x14ac:dyDescent="0.4">
      <c r="A34" s="1564">
        <v>28</v>
      </c>
      <c r="B34" s="1565" t="s">
        <v>3946</v>
      </c>
      <c r="C34" s="1566" t="s">
        <v>3</v>
      </c>
      <c r="D34" s="1566">
        <v>700</v>
      </c>
      <c r="E34" s="1571">
        <v>28</v>
      </c>
      <c r="F34" s="1559">
        <v>19600</v>
      </c>
      <c r="G34" s="1571">
        <v>38</v>
      </c>
      <c r="H34" s="1558">
        <v>26600</v>
      </c>
      <c r="I34" s="1571">
        <v>24</v>
      </c>
      <c r="J34" s="1558">
        <v>16800</v>
      </c>
      <c r="K34" s="1571">
        <v>28</v>
      </c>
      <c r="L34" s="1558">
        <v>19600</v>
      </c>
      <c r="M34" s="1571">
        <v>29</v>
      </c>
      <c r="N34" s="1558">
        <v>20300</v>
      </c>
      <c r="O34" s="1571">
        <v>70</v>
      </c>
      <c r="P34" s="1558">
        <v>49000</v>
      </c>
      <c r="Q34" s="1571">
        <v>27.45</v>
      </c>
      <c r="R34" s="1558">
        <v>19215</v>
      </c>
      <c r="S34" s="1576">
        <v>0</v>
      </c>
      <c r="T34" s="1575">
        <v>0</v>
      </c>
    </row>
    <row r="35" spans="1:20" ht="25.5" thickBot="1" x14ac:dyDescent="0.4">
      <c r="A35" s="1564">
        <v>29</v>
      </c>
      <c r="B35" s="1565" t="s">
        <v>3947</v>
      </c>
      <c r="C35" s="1566" t="s">
        <v>10</v>
      </c>
      <c r="D35" s="1566">
        <v>2</v>
      </c>
      <c r="E35" s="1571">
        <v>667</v>
      </c>
      <c r="F35" s="1559">
        <v>1334</v>
      </c>
      <c r="G35" s="1571">
        <v>810</v>
      </c>
      <c r="H35" s="1558">
        <v>1620</v>
      </c>
      <c r="I35" s="1571">
        <v>800</v>
      </c>
      <c r="J35" s="1558">
        <v>1600</v>
      </c>
      <c r="K35" s="1571">
        <v>1000</v>
      </c>
      <c r="L35" s="1558">
        <v>2000</v>
      </c>
      <c r="M35" s="1571">
        <v>800</v>
      </c>
      <c r="N35" s="1558">
        <v>1600</v>
      </c>
      <c r="O35" s="1571">
        <v>775</v>
      </c>
      <c r="P35" s="1558">
        <v>1550</v>
      </c>
      <c r="Q35" s="1571">
        <v>780</v>
      </c>
      <c r="R35" s="1558">
        <v>1560</v>
      </c>
      <c r="S35" s="1571">
        <v>4306</v>
      </c>
      <c r="T35" s="1558">
        <v>8612</v>
      </c>
    </row>
    <row r="36" spans="1:20" ht="25.5" thickBot="1" x14ac:dyDescent="0.4">
      <c r="A36" s="1564">
        <v>30</v>
      </c>
      <c r="B36" s="1565" t="s">
        <v>3948</v>
      </c>
      <c r="C36" s="1566" t="s">
        <v>10</v>
      </c>
      <c r="D36" s="1566">
        <v>2</v>
      </c>
      <c r="E36" s="1571">
        <v>0</v>
      </c>
      <c r="F36" s="1559">
        <v>0</v>
      </c>
      <c r="G36" s="1571">
        <v>0</v>
      </c>
      <c r="H36" s="1558">
        <v>0</v>
      </c>
      <c r="I36" s="1571"/>
      <c r="J36" s="1558">
        <v>0</v>
      </c>
      <c r="K36" s="1571">
        <v>0</v>
      </c>
      <c r="L36" s="1558">
        <v>0</v>
      </c>
      <c r="M36" s="1571">
        <v>0</v>
      </c>
      <c r="N36" s="1558">
        <v>0</v>
      </c>
      <c r="O36" s="1571">
        <v>0</v>
      </c>
      <c r="P36" s="1558">
        <v>0</v>
      </c>
      <c r="Q36" s="1571">
        <v>0</v>
      </c>
      <c r="R36" s="1558">
        <v>0</v>
      </c>
      <c r="S36" s="1571">
        <v>0</v>
      </c>
      <c r="T36" s="1558">
        <v>0</v>
      </c>
    </row>
    <row r="37" spans="1:20" ht="25.5" thickBot="1" x14ac:dyDescent="0.4">
      <c r="A37" s="1564">
        <v>31</v>
      </c>
      <c r="B37" s="1565" t="s">
        <v>3949</v>
      </c>
      <c r="C37" s="1566" t="s">
        <v>10</v>
      </c>
      <c r="D37" s="1566">
        <v>2</v>
      </c>
      <c r="E37" s="1571">
        <v>2222</v>
      </c>
      <c r="F37" s="1559">
        <v>4444</v>
      </c>
      <c r="G37" s="1571">
        <v>6370</v>
      </c>
      <c r="H37" s="1558">
        <v>12740</v>
      </c>
      <c r="I37" s="1571">
        <v>6000</v>
      </c>
      <c r="J37" s="1558">
        <v>12000</v>
      </c>
      <c r="K37" s="1571">
        <v>7000</v>
      </c>
      <c r="L37" s="1558">
        <v>14000</v>
      </c>
      <c r="M37" s="1571">
        <v>6400</v>
      </c>
      <c r="N37" s="1558">
        <v>12800</v>
      </c>
      <c r="O37" s="1571">
        <v>6000</v>
      </c>
      <c r="P37" s="1558">
        <v>12000</v>
      </c>
      <c r="Q37" s="1571">
        <v>6100</v>
      </c>
      <c r="R37" s="1558">
        <v>12200</v>
      </c>
      <c r="S37" s="1571">
        <v>6106</v>
      </c>
      <c r="T37" s="1558">
        <v>12212</v>
      </c>
    </row>
    <row r="38" spans="1:20" ht="15" thickBot="1" x14ac:dyDescent="0.4">
      <c r="A38" s="1564">
        <v>32</v>
      </c>
      <c r="B38" s="1565" t="s">
        <v>1803</v>
      </c>
      <c r="C38" s="1566" t="s">
        <v>10</v>
      </c>
      <c r="D38" s="1566">
        <v>2</v>
      </c>
      <c r="E38" s="1571">
        <v>889</v>
      </c>
      <c r="F38" s="1559">
        <v>1778</v>
      </c>
      <c r="G38" s="1571">
        <v>685</v>
      </c>
      <c r="H38" s="1558">
        <v>1370</v>
      </c>
      <c r="I38" s="1571">
        <v>600</v>
      </c>
      <c r="J38" s="1558">
        <v>1200</v>
      </c>
      <c r="K38" s="1571">
        <v>2400</v>
      </c>
      <c r="L38" s="1558">
        <v>4800</v>
      </c>
      <c r="M38" s="1571">
        <v>700</v>
      </c>
      <c r="N38" s="1558">
        <v>1400</v>
      </c>
      <c r="O38" s="1571">
        <v>700</v>
      </c>
      <c r="P38" s="1558">
        <v>1400</v>
      </c>
      <c r="Q38" s="1571">
        <v>660</v>
      </c>
      <c r="R38" s="1558">
        <v>1320</v>
      </c>
      <c r="S38" s="1571">
        <v>4563</v>
      </c>
      <c r="T38" s="1558">
        <v>9126</v>
      </c>
    </row>
    <row r="39" spans="1:20" ht="15" thickBot="1" x14ac:dyDescent="0.4">
      <c r="A39" s="1564">
        <v>33</v>
      </c>
      <c r="B39" s="1565" t="s">
        <v>1795</v>
      </c>
      <c r="C39" s="1566" t="s">
        <v>10</v>
      </c>
      <c r="D39" s="1566">
        <v>2</v>
      </c>
      <c r="E39" s="1571">
        <v>889</v>
      </c>
      <c r="F39" s="1559">
        <v>1778</v>
      </c>
      <c r="G39" s="1571">
        <v>200</v>
      </c>
      <c r="H39" s="1558">
        <v>400</v>
      </c>
      <c r="I39" s="1571">
        <v>200</v>
      </c>
      <c r="J39" s="1558">
        <v>400</v>
      </c>
      <c r="K39" s="1571">
        <v>500</v>
      </c>
      <c r="L39" s="1558">
        <v>1000</v>
      </c>
      <c r="M39" s="1571">
        <v>200</v>
      </c>
      <c r="N39" s="1558">
        <v>400</v>
      </c>
      <c r="O39" s="1571">
        <v>300</v>
      </c>
      <c r="P39" s="1558">
        <v>600</v>
      </c>
      <c r="Q39" s="1571">
        <v>220</v>
      </c>
      <c r="R39" s="1558">
        <v>440</v>
      </c>
      <c r="S39" s="1571">
        <v>4563</v>
      </c>
      <c r="T39" s="1558">
        <v>9126</v>
      </c>
    </row>
    <row r="40" spans="1:20" ht="25.5" thickBot="1" x14ac:dyDescent="0.4">
      <c r="A40" s="1564">
        <v>34</v>
      </c>
      <c r="B40" s="1565" t="s">
        <v>3950</v>
      </c>
      <c r="C40" s="1566" t="s">
        <v>3</v>
      </c>
      <c r="D40" s="1566">
        <v>30</v>
      </c>
      <c r="E40" s="1571">
        <v>114</v>
      </c>
      <c r="F40" s="1559">
        <v>3420</v>
      </c>
      <c r="G40" s="1571">
        <v>25</v>
      </c>
      <c r="H40" s="1558">
        <v>750</v>
      </c>
      <c r="I40" s="1571">
        <v>30</v>
      </c>
      <c r="J40" s="1558">
        <v>900</v>
      </c>
      <c r="K40" s="1571">
        <v>56</v>
      </c>
      <c r="L40" s="1558">
        <v>1680</v>
      </c>
      <c r="M40" s="1571">
        <v>70</v>
      </c>
      <c r="N40" s="1558">
        <v>2100</v>
      </c>
      <c r="O40" s="1571">
        <v>40</v>
      </c>
      <c r="P40" s="1558">
        <v>1200</v>
      </c>
      <c r="Q40" s="1571">
        <v>80</v>
      </c>
      <c r="R40" s="1558">
        <v>2400</v>
      </c>
      <c r="S40" s="1571">
        <v>158</v>
      </c>
      <c r="T40" s="1558">
        <v>4740</v>
      </c>
    </row>
    <row r="41" spans="1:20" ht="15" thickBot="1" x14ac:dyDescent="0.4">
      <c r="A41" s="1564">
        <v>35</v>
      </c>
      <c r="B41" s="1565" t="s">
        <v>3951</v>
      </c>
      <c r="C41" s="1566" t="s">
        <v>10</v>
      </c>
      <c r="D41" s="1572">
        <v>1</v>
      </c>
      <c r="E41" s="1571">
        <v>1597</v>
      </c>
      <c r="F41" s="1559">
        <v>1597</v>
      </c>
      <c r="G41" s="1571">
        <v>1500</v>
      </c>
      <c r="H41" s="1558">
        <v>1500</v>
      </c>
      <c r="I41" s="1571">
        <v>1200</v>
      </c>
      <c r="J41" s="1558">
        <v>1200</v>
      </c>
      <c r="K41" s="1571">
        <v>1250</v>
      </c>
      <c r="L41" s="1558">
        <v>1250</v>
      </c>
      <c r="M41" s="1571">
        <v>2000</v>
      </c>
      <c r="N41" s="1558">
        <v>2000</v>
      </c>
      <c r="O41" s="1571">
        <v>865</v>
      </c>
      <c r="P41" s="1558">
        <v>865</v>
      </c>
      <c r="Q41" s="1571">
        <v>1900</v>
      </c>
      <c r="R41" s="1558">
        <v>1900</v>
      </c>
      <c r="S41" s="1571">
        <v>6913</v>
      </c>
      <c r="T41" s="1558">
        <v>6913</v>
      </c>
    </row>
    <row r="42" spans="1:20" ht="15" thickBot="1" x14ac:dyDescent="0.4">
      <c r="A42" s="1564">
        <v>36</v>
      </c>
      <c r="B42" s="1565" t="s">
        <v>3952</v>
      </c>
      <c r="C42" s="1566" t="s">
        <v>4</v>
      </c>
      <c r="D42" s="1566">
        <v>65</v>
      </c>
      <c r="E42" s="1715">
        <v>75</v>
      </c>
      <c r="F42" s="1716">
        <v>4875</v>
      </c>
      <c r="G42" s="1715">
        <v>100</v>
      </c>
      <c r="H42" s="1717">
        <v>6500</v>
      </c>
      <c r="I42" s="1715">
        <v>50</v>
      </c>
      <c r="J42" s="1717">
        <v>3250</v>
      </c>
      <c r="K42" s="1715">
        <v>180</v>
      </c>
      <c r="L42" s="1717">
        <v>11700</v>
      </c>
      <c r="M42" s="1715">
        <v>100</v>
      </c>
      <c r="N42" s="1717">
        <v>6500</v>
      </c>
      <c r="O42" s="1715">
        <v>100</v>
      </c>
      <c r="P42" s="1717">
        <v>6500</v>
      </c>
      <c r="Q42" s="1715">
        <v>120</v>
      </c>
      <c r="R42" s="1717">
        <v>7800</v>
      </c>
      <c r="S42" s="1715">
        <v>211</v>
      </c>
      <c r="T42" s="1717">
        <v>13715</v>
      </c>
    </row>
    <row r="43" spans="1:20" ht="16" thickBot="1" x14ac:dyDescent="0.4">
      <c r="A43" s="2151" t="s">
        <v>1245</v>
      </c>
      <c r="B43" s="2152"/>
      <c r="C43" s="2152"/>
      <c r="D43" s="2152"/>
      <c r="E43" s="1718"/>
      <c r="F43" s="1719">
        <v>1073865.5</v>
      </c>
      <c r="G43" s="1720"/>
      <c r="H43" s="1721">
        <v>1076352</v>
      </c>
      <c r="I43" s="1720"/>
      <c r="J43" s="1721">
        <v>1076528.7</v>
      </c>
      <c r="K43" s="1720"/>
      <c r="L43" s="1721">
        <v>1126304</v>
      </c>
      <c r="M43" s="1720"/>
      <c r="N43" s="1721">
        <v>1128957</v>
      </c>
      <c r="O43" s="1720"/>
      <c r="P43" s="1722">
        <v>1293083</v>
      </c>
      <c r="Q43" s="1720"/>
      <c r="R43" s="1721">
        <v>1358970</v>
      </c>
      <c r="S43" s="1721"/>
      <c r="T43" s="1723">
        <v>1711082</v>
      </c>
    </row>
    <row r="44" spans="1:20" x14ac:dyDescent="0.35">
      <c r="A44" s="1557"/>
      <c r="B44" s="1557"/>
      <c r="C44" s="1557"/>
      <c r="D44" s="1557"/>
      <c r="E44" s="1557"/>
      <c r="F44" s="1557"/>
      <c r="G44" s="1557"/>
      <c r="H44" s="1557"/>
      <c r="I44" s="1557"/>
      <c r="J44" s="1557"/>
      <c r="K44" s="1557"/>
      <c r="L44" s="1573"/>
      <c r="M44" s="1557"/>
      <c r="N44" s="1557"/>
      <c r="O44" s="1557"/>
      <c r="P44" s="1557"/>
      <c r="Q44" s="1557"/>
      <c r="R44" s="1557"/>
      <c r="S44" s="1557"/>
      <c r="T44" s="1557"/>
    </row>
  </sheetData>
  <mergeCells count="14">
    <mergeCell ref="Q6:R6"/>
    <mergeCell ref="S6:T6"/>
    <mergeCell ref="B1:E1"/>
    <mergeCell ref="I6:J6"/>
    <mergeCell ref="K6:L6"/>
    <mergeCell ref="A4:E4"/>
    <mergeCell ref="A5:E5"/>
    <mergeCell ref="B2:F2"/>
    <mergeCell ref="B3:F3"/>
    <mergeCell ref="A43:D43"/>
    <mergeCell ref="M6:N6"/>
    <mergeCell ref="E6:F6"/>
    <mergeCell ref="G6:H6"/>
    <mergeCell ref="O6:P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P100"/>
  <sheetViews>
    <sheetView topLeftCell="A25" workbookViewId="0">
      <selection activeCell="E14" sqref="E14"/>
    </sheetView>
  </sheetViews>
  <sheetFormatPr defaultRowHeight="14.5" x14ac:dyDescent="0.35"/>
  <cols>
    <col min="2" max="2" width="58.54296875" style="1631" customWidth="1"/>
    <col min="3" max="3" width="9.1796875" style="464"/>
    <col min="4" max="4" width="10.26953125" customWidth="1"/>
    <col min="5" max="16" width="19.81640625" customWidth="1"/>
  </cols>
  <sheetData>
    <row r="2" spans="1:16" ht="25" x14ac:dyDescent="0.5">
      <c r="A2" s="1655" t="s">
        <v>4246</v>
      </c>
      <c r="B2" s="1656"/>
      <c r="C2" s="1556"/>
      <c r="D2" s="1655"/>
      <c r="E2" s="529"/>
      <c r="F2" s="529"/>
      <c r="G2" s="529" t="s">
        <v>4248</v>
      </c>
      <c r="H2" s="529"/>
      <c r="I2" s="529"/>
      <c r="J2" s="529"/>
      <c r="K2" s="529"/>
      <c r="L2" s="529"/>
      <c r="M2" s="529"/>
      <c r="N2" s="529"/>
      <c r="O2" s="529"/>
      <c r="P2" s="529"/>
    </row>
    <row r="3" spans="1:16" ht="25.5" thickBot="1" x14ac:dyDescent="0.55000000000000004">
      <c r="A3" s="1655"/>
      <c r="B3" s="1656"/>
      <c r="C3" s="1627"/>
      <c r="D3" s="1655"/>
      <c r="E3" s="529"/>
      <c r="F3" s="529"/>
      <c r="G3" s="529"/>
      <c r="H3" s="529"/>
      <c r="I3" s="529"/>
      <c r="J3" s="529"/>
      <c r="K3" s="529"/>
      <c r="L3" s="529"/>
      <c r="M3" s="529"/>
      <c r="N3" s="529"/>
      <c r="O3" s="529"/>
      <c r="P3" s="529"/>
    </row>
    <row r="4" spans="1:16" ht="24" thickBot="1" x14ac:dyDescent="0.6">
      <c r="A4" s="529"/>
      <c r="B4" s="1637"/>
      <c r="C4" s="570"/>
      <c r="D4" s="570"/>
      <c r="E4" s="2161" t="s">
        <v>1592</v>
      </c>
      <c r="F4" s="2162"/>
      <c r="G4" s="2161" t="s">
        <v>1593</v>
      </c>
      <c r="H4" s="2162"/>
      <c r="I4" s="2161" t="s">
        <v>1594</v>
      </c>
      <c r="J4" s="2162"/>
      <c r="K4" s="2161" t="s">
        <v>1595</v>
      </c>
      <c r="L4" s="2162"/>
      <c r="M4" s="2161" t="s">
        <v>1596</v>
      </c>
      <c r="N4" s="2162"/>
      <c r="O4" s="2161" t="s">
        <v>1597</v>
      </c>
      <c r="P4" s="2162"/>
    </row>
    <row r="5" spans="1:16" ht="26.25" customHeight="1" thickBot="1" x14ac:dyDescent="0.4">
      <c r="A5" s="1654" t="s">
        <v>321</v>
      </c>
      <c r="B5" s="1653" t="s">
        <v>322</v>
      </c>
      <c r="C5" s="1658" t="s">
        <v>456</v>
      </c>
      <c r="D5" s="1652" t="s">
        <v>459</v>
      </c>
      <c r="E5" s="1651" t="s">
        <v>3662</v>
      </c>
      <c r="F5" s="1651" t="s">
        <v>1170</v>
      </c>
      <c r="G5" s="1651" t="s">
        <v>3662</v>
      </c>
      <c r="H5" s="1651" t="s">
        <v>1170</v>
      </c>
      <c r="I5" s="1651" t="s">
        <v>3662</v>
      </c>
      <c r="J5" s="1651" t="s">
        <v>1170</v>
      </c>
      <c r="K5" s="1651" t="s">
        <v>3662</v>
      </c>
      <c r="L5" s="1651" t="s">
        <v>1170</v>
      </c>
      <c r="M5" s="1651" t="s">
        <v>3662</v>
      </c>
      <c r="N5" s="1651" t="s">
        <v>1170</v>
      </c>
      <c r="O5" s="1651" t="s">
        <v>3662</v>
      </c>
      <c r="P5" s="1651" t="s">
        <v>1170</v>
      </c>
    </row>
    <row r="6" spans="1:16" ht="15" thickBot="1" x14ac:dyDescent="0.4">
      <c r="A6" s="1339" t="s">
        <v>1725</v>
      </c>
      <c r="B6" s="1649"/>
      <c r="C6" s="1648"/>
      <c r="D6" s="1648"/>
      <c r="E6" s="1647"/>
      <c r="F6" s="1347"/>
      <c r="G6" s="1647"/>
      <c r="H6" s="1347"/>
      <c r="I6" s="1647"/>
      <c r="J6" s="1347"/>
      <c r="K6" s="1647"/>
      <c r="L6" s="1347"/>
      <c r="M6" s="1647"/>
      <c r="N6" s="1347"/>
      <c r="O6" s="1647"/>
      <c r="P6" s="1347"/>
    </row>
    <row r="7" spans="1:16" ht="15" thickBot="1" x14ac:dyDescent="0.4">
      <c r="A7" s="1342">
        <v>1</v>
      </c>
      <c r="B7" s="1646" t="s">
        <v>4245</v>
      </c>
      <c r="C7" s="644" t="s">
        <v>11</v>
      </c>
      <c r="D7" s="644">
        <v>1</v>
      </c>
      <c r="E7" s="1650"/>
      <c r="F7" s="1701"/>
      <c r="G7" s="1650">
        <v>336500</v>
      </c>
      <c r="H7" s="1701">
        <f t="shared" ref="H7:H38" si="0">G7*D7</f>
        <v>336500</v>
      </c>
      <c r="I7" s="1660">
        <v>291989</v>
      </c>
      <c r="J7" s="1343">
        <f t="shared" ref="J7:J38" si="1">I7*D7</f>
        <v>291989</v>
      </c>
      <c r="K7" s="1650">
        <v>344249.42</v>
      </c>
      <c r="L7" s="1701">
        <f t="shared" ref="L7:L38" si="2">K7*D7</f>
        <v>344249.42</v>
      </c>
      <c r="M7" s="1660">
        <v>140717.93</v>
      </c>
      <c r="N7" s="1343">
        <f t="shared" ref="N7:N38" si="3">M7*D7</f>
        <v>140717.93</v>
      </c>
      <c r="O7" s="1657"/>
      <c r="P7" s="1343"/>
    </row>
    <row r="8" spans="1:16" ht="15" thickBot="1" x14ac:dyDescent="0.4">
      <c r="A8" s="1342">
        <v>2</v>
      </c>
      <c r="B8" s="1646" t="s">
        <v>4244</v>
      </c>
      <c r="C8" s="1342" t="s">
        <v>11</v>
      </c>
      <c r="D8" s="1342">
        <v>1</v>
      </c>
      <c r="E8" s="1650"/>
      <c r="F8" s="1703"/>
      <c r="G8" s="1650">
        <v>61400</v>
      </c>
      <c r="H8" s="1702">
        <f t="shared" si="0"/>
        <v>61400</v>
      </c>
      <c r="I8" s="1343">
        <v>49000</v>
      </c>
      <c r="J8" s="1343">
        <f t="shared" si="1"/>
        <v>49000</v>
      </c>
      <c r="K8" s="1650">
        <v>36399</v>
      </c>
      <c r="L8" s="1703">
        <f t="shared" si="2"/>
        <v>36399</v>
      </c>
      <c r="M8" s="1343">
        <v>40421.08</v>
      </c>
      <c r="N8" s="1343">
        <f t="shared" si="3"/>
        <v>40421.08</v>
      </c>
      <c r="O8" s="1657"/>
      <c r="P8" s="1343"/>
    </row>
    <row r="9" spans="1:16" ht="15" thickBot="1" x14ac:dyDescent="0.4">
      <c r="A9" s="1342">
        <v>3</v>
      </c>
      <c r="B9" s="1646" t="s">
        <v>690</v>
      </c>
      <c r="C9" s="644" t="s">
        <v>11</v>
      </c>
      <c r="D9" s="1342">
        <v>1</v>
      </c>
      <c r="E9" s="1650"/>
      <c r="F9" s="1703"/>
      <c r="G9" s="1650">
        <v>7840</v>
      </c>
      <c r="H9" s="1703">
        <f t="shared" si="0"/>
        <v>7840</v>
      </c>
      <c r="I9" s="1343">
        <v>3645</v>
      </c>
      <c r="J9" s="1343">
        <f t="shared" si="1"/>
        <v>3645</v>
      </c>
      <c r="K9" s="1650">
        <v>11079.39</v>
      </c>
      <c r="L9" s="1703">
        <f t="shared" si="2"/>
        <v>11079.39</v>
      </c>
      <c r="M9" s="1343">
        <v>14531.32</v>
      </c>
      <c r="N9" s="1343">
        <f t="shared" si="3"/>
        <v>14531.32</v>
      </c>
      <c r="O9" s="1657"/>
      <c r="P9" s="1343"/>
    </row>
    <row r="10" spans="1:16" ht="15" thickBot="1" x14ac:dyDescent="0.4">
      <c r="A10" s="1342">
        <v>4</v>
      </c>
      <c r="B10" s="1646" t="s">
        <v>3663</v>
      </c>
      <c r="C10" s="1342" t="s">
        <v>10</v>
      </c>
      <c r="D10" s="1342">
        <v>1</v>
      </c>
      <c r="E10" s="1650"/>
      <c r="F10" s="1703"/>
      <c r="G10" s="1650">
        <v>5630</v>
      </c>
      <c r="H10" s="1703">
        <f t="shared" si="0"/>
        <v>5630</v>
      </c>
      <c r="I10" s="1343">
        <v>8167</v>
      </c>
      <c r="J10" s="1343">
        <f t="shared" si="1"/>
        <v>8167</v>
      </c>
      <c r="K10" s="1650">
        <v>3788.68</v>
      </c>
      <c r="L10" s="1703">
        <f t="shared" si="2"/>
        <v>3788.68</v>
      </c>
      <c r="M10" s="1343">
        <v>4894.47</v>
      </c>
      <c r="N10" s="1343">
        <f t="shared" si="3"/>
        <v>4894.47</v>
      </c>
      <c r="O10" s="1657"/>
      <c r="P10" s="1343"/>
    </row>
    <row r="11" spans="1:16" ht="15" thickBot="1" x14ac:dyDescent="0.4">
      <c r="A11" s="1342">
        <v>5</v>
      </c>
      <c r="B11" s="1646" t="s">
        <v>1194</v>
      </c>
      <c r="C11" s="1342" t="s">
        <v>10</v>
      </c>
      <c r="D11" s="1342">
        <v>1</v>
      </c>
      <c r="E11" s="1650"/>
      <c r="F11" s="1703"/>
      <c r="G11" s="1650">
        <v>1230</v>
      </c>
      <c r="H11" s="1703">
        <f t="shared" si="0"/>
        <v>1230</v>
      </c>
      <c r="I11" s="1343">
        <v>400</v>
      </c>
      <c r="J11" s="1343">
        <f t="shared" si="1"/>
        <v>400</v>
      </c>
      <c r="K11" s="1650">
        <v>1107.94</v>
      </c>
      <c r="L11" s="1703">
        <f t="shared" si="2"/>
        <v>1107.94</v>
      </c>
      <c r="M11" s="1343">
        <v>651.87</v>
      </c>
      <c r="N11" s="1343">
        <f t="shared" si="3"/>
        <v>651.87</v>
      </c>
      <c r="O11" s="1657"/>
      <c r="P11" s="1343"/>
    </row>
    <row r="12" spans="1:16" ht="15" thickBot="1" x14ac:dyDescent="0.4">
      <c r="A12" s="1342">
        <v>6</v>
      </c>
      <c r="B12" s="1646" t="s">
        <v>3352</v>
      </c>
      <c r="C12" s="1342" t="s">
        <v>10</v>
      </c>
      <c r="D12" s="1342">
        <v>4</v>
      </c>
      <c r="E12" s="1650"/>
      <c r="F12" s="1703"/>
      <c r="G12" s="1650">
        <v>480</v>
      </c>
      <c r="H12" s="1703">
        <f t="shared" si="0"/>
        <v>1920</v>
      </c>
      <c r="I12" s="1343">
        <v>653</v>
      </c>
      <c r="J12" s="1343">
        <f t="shared" si="1"/>
        <v>2612</v>
      </c>
      <c r="K12" s="1650">
        <v>553.97</v>
      </c>
      <c r="L12" s="1703">
        <f t="shared" si="2"/>
        <v>2215.88</v>
      </c>
      <c r="M12" s="1343">
        <v>271.61</v>
      </c>
      <c r="N12" s="1343">
        <f t="shared" si="3"/>
        <v>1086.44</v>
      </c>
      <c r="O12" s="1657"/>
      <c r="P12" s="1343"/>
    </row>
    <row r="13" spans="1:16" ht="15" thickBot="1" x14ac:dyDescent="0.4">
      <c r="A13" s="1342">
        <v>7</v>
      </c>
      <c r="B13" s="1646" t="s">
        <v>1200</v>
      </c>
      <c r="C13" s="1342" t="s">
        <v>3</v>
      </c>
      <c r="D13" s="1342">
        <v>103</v>
      </c>
      <c r="E13" s="1650"/>
      <c r="F13" s="1703"/>
      <c r="G13" s="1650">
        <v>3.74</v>
      </c>
      <c r="H13" s="1703">
        <f t="shared" si="0"/>
        <v>385.22</v>
      </c>
      <c r="I13" s="1343">
        <v>2</v>
      </c>
      <c r="J13" s="1343">
        <f t="shared" si="1"/>
        <v>206</v>
      </c>
      <c r="K13" s="1650">
        <v>2.2200000000000002</v>
      </c>
      <c r="L13" s="1703">
        <f t="shared" si="2"/>
        <v>228.66000000000003</v>
      </c>
      <c r="M13" s="1343">
        <v>4.1100000000000003</v>
      </c>
      <c r="N13" s="1343">
        <f t="shared" si="3"/>
        <v>423.33000000000004</v>
      </c>
      <c r="O13" s="1657"/>
      <c r="P13" s="1343"/>
    </row>
    <row r="14" spans="1:16" ht="15" thickBot="1" x14ac:dyDescent="0.4">
      <c r="A14" s="1342">
        <v>8</v>
      </c>
      <c r="B14" s="1646" t="s">
        <v>3353</v>
      </c>
      <c r="C14" s="1342" t="s">
        <v>8</v>
      </c>
      <c r="D14" s="1659">
        <v>1740</v>
      </c>
      <c r="E14" s="1650"/>
      <c r="F14" s="1703"/>
      <c r="G14" s="1650">
        <v>13.4</v>
      </c>
      <c r="H14" s="1703">
        <f t="shared" si="0"/>
        <v>23316</v>
      </c>
      <c r="I14" s="1343">
        <v>3.45</v>
      </c>
      <c r="J14" s="1343">
        <f t="shared" si="1"/>
        <v>6003</v>
      </c>
      <c r="K14" s="1650">
        <v>14.4</v>
      </c>
      <c r="L14" s="1703">
        <f t="shared" si="2"/>
        <v>25056</v>
      </c>
      <c r="M14" s="1343">
        <v>21.08</v>
      </c>
      <c r="N14" s="1343">
        <f t="shared" si="3"/>
        <v>36679.199999999997</v>
      </c>
      <c r="O14" s="1657"/>
      <c r="P14" s="1343"/>
    </row>
    <row r="15" spans="1:16" ht="15" thickBot="1" x14ac:dyDescent="0.4">
      <c r="A15" s="1342">
        <v>9</v>
      </c>
      <c r="B15" s="1646" t="s">
        <v>4243</v>
      </c>
      <c r="C15" s="1342" t="s">
        <v>8</v>
      </c>
      <c r="D15" s="1342">
        <v>335</v>
      </c>
      <c r="E15" s="1650"/>
      <c r="F15" s="1703"/>
      <c r="G15" s="1650">
        <v>20</v>
      </c>
      <c r="H15" s="1703">
        <f t="shared" si="0"/>
        <v>6700</v>
      </c>
      <c r="I15" s="1343">
        <v>7</v>
      </c>
      <c r="J15" s="1343">
        <f t="shared" si="1"/>
        <v>2345</v>
      </c>
      <c r="K15" s="1650">
        <v>19.940000000000001</v>
      </c>
      <c r="L15" s="1703">
        <f t="shared" si="2"/>
        <v>6679.9000000000005</v>
      </c>
      <c r="M15" s="1343">
        <v>30.64</v>
      </c>
      <c r="N15" s="1343">
        <f t="shared" si="3"/>
        <v>10264.4</v>
      </c>
      <c r="O15" s="1657"/>
      <c r="P15" s="1343"/>
    </row>
    <row r="16" spans="1:16" ht="15" thickBot="1" x14ac:dyDescent="0.4">
      <c r="A16" s="1342">
        <v>10</v>
      </c>
      <c r="B16" s="1646" t="s">
        <v>3354</v>
      </c>
      <c r="C16" s="1342" t="s">
        <v>8</v>
      </c>
      <c r="D16" s="1342">
        <v>91</v>
      </c>
      <c r="E16" s="1650"/>
      <c r="F16" s="1703"/>
      <c r="G16" s="1650">
        <v>3.74</v>
      </c>
      <c r="H16" s="1703">
        <f t="shared" si="0"/>
        <v>340.34000000000003</v>
      </c>
      <c r="I16" s="1343">
        <v>14</v>
      </c>
      <c r="J16" s="1343">
        <f t="shared" si="1"/>
        <v>1274</v>
      </c>
      <c r="K16" s="1650">
        <v>16.62</v>
      </c>
      <c r="L16" s="1703">
        <f t="shared" si="2"/>
        <v>1512.42</v>
      </c>
      <c r="M16" s="1343">
        <v>18.14</v>
      </c>
      <c r="N16" s="1343">
        <f t="shared" si="3"/>
        <v>1650.74</v>
      </c>
      <c r="O16" s="1657"/>
      <c r="P16" s="1343"/>
    </row>
    <row r="17" spans="1:16" ht="15" thickBot="1" x14ac:dyDescent="0.4">
      <c r="A17" s="1342">
        <v>11</v>
      </c>
      <c r="B17" s="1646" t="s">
        <v>1856</v>
      </c>
      <c r="C17" s="1342" t="s">
        <v>100</v>
      </c>
      <c r="D17" s="1342">
        <v>1</v>
      </c>
      <c r="E17" s="1650"/>
      <c r="F17" s="1703"/>
      <c r="G17" s="1650">
        <v>32940</v>
      </c>
      <c r="H17" s="1703">
        <f t="shared" si="0"/>
        <v>32940</v>
      </c>
      <c r="I17" s="1343">
        <v>11728</v>
      </c>
      <c r="J17" s="1343">
        <f t="shared" si="1"/>
        <v>11728</v>
      </c>
      <c r="K17" s="1650">
        <v>22158.79</v>
      </c>
      <c r="L17" s="1703">
        <f t="shared" si="2"/>
        <v>22158.79</v>
      </c>
      <c r="M17" s="1343">
        <v>19360.599999999999</v>
      </c>
      <c r="N17" s="1343">
        <f t="shared" si="3"/>
        <v>19360.599999999999</v>
      </c>
      <c r="O17" s="1657"/>
      <c r="P17" s="1343"/>
    </row>
    <row r="18" spans="1:16" s="1665" customFormat="1" ht="15" thickBot="1" x14ac:dyDescent="0.4">
      <c r="A18" s="1661">
        <v>12</v>
      </c>
      <c r="B18" s="1662" t="s">
        <v>4242</v>
      </c>
      <c r="C18" s="1661" t="s">
        <v>100</v>
      </c>
      <c r="D18" s="1661">
        <v>1</v>
      </c>
      <c r="E18" s="1663"/>
      <c r="F18" s="1704"/>
      <c r="G18" s="1663">
        <v>2900</v>
      </c>
      <c r="H18" s="1704">
        <f t="shared" si="0"/>
        <v>2900</v>
      </c>
      <c r="I18" s="1664">
        <v>3522</v>
      </c>
      <c r="J18" s="1664">
        <f t="shared" si="1"/>
        <v>3522</v>
      </c>
      <c r="K18" s="1663">
        <v>5539.7</v>
      </c>
      <c r="L18" s="1704">
        <f t="shared" si="2"/>
        <v>5539.7</v>
      </c>
      <c r="M18" s="1664">
        <v>8018.03</v>
      </c>
      <c r="N18" s="1664">
        <f t="shared" si="3"/>
        <v>8018.03</v>
      </c>
      <c r="O18" s="1672"/>
      <c r="P18" s="1664"/>
    </row>
    <row r="19" spans="1:16" s="1665" customFormat="1" ht="15" thickBot="1" x14ac:dyDescent="0.4">
      <c r="A19" s="1661">
        <v>13</v>
      </c>
      <c r="B19" s="1662" t="s">
        <v>4241</v>
      </c>
      <c r="C19" s="1661" t="s">
        <v>10</v>
      </c>
      <c r="D19" s="1661">
        <v>1</v>
      </c>
      <c r="E19" s="1663"/>
      <c r="F19" s="1704"/>
      <c r="G19" s="1663">
        <v>5340</v>
      </c>
      <c r="H19" s="1704">
        <f t="shared" si="0"/>
        <v>5340</v>
      </c>
      <c r="I19" s="1664">
        <v>1589</v>
      </c>
      <c r="J19" s="1664">
        <f t="shared" si="1"/>
        <v>1589</v>
      </c>
      <c r="K19" s="1663">
        <v>1329.53</v>
      </c>
      <c r="L19" s="1704">
        <f t="shared" si="2"/>
        <v>1329.53</v>
      </c>
      <c r="M19" s="1664">
        <v>434.58</v>
      </c>
      <c r="N19" s="1664">
        <f t="shared" si="3"/>
        <v>434.58</v>
      </c>
      <c r="O19" s="1672"/>
      <c r="P19" s="1664"/>
    </row>
    <row r="20" spans="1:16" s="1665" customFormat="1" ht="15" thickBot="1" x14ac:dyDescent="0.4">
      <c r="A20" s="1666" t="s">
        <v>3356</v>
      </c>
      <c r="B20" s="1667"/>
      <c r="C20" s="626"/>
      <c r="D20" s="626"/>
      <c r="E20" s="1668"/>
      <c r="F20" s="1724"/>
      <c r="G20" s="1669"/>
      <c r="H20" s="1704">
        <f t="shared" si="0"/>
        <v>0</v>
      </c>
      <c r="I20" s="1705"/>
      <c r="J20" s="1664">
        <f t="shared" si="1"/>
        <v>0</v>
      </c>
      <c r="K20" s="1669"/>
      <c r="L20" s="1704">
        <f t="shared" si="2"/>
        <v>0</v>
      </c>
      <c r="M20" s="1705"/>
      <c r="N20" s="1664">
        <f t="shared" si="3"/>
        <v>0</v>
      </c>
      <c r="O20" s="1672"/>
      <c r="P20" s="1664"/>
    </row>
    <row r="21" spans="1:16" s="1673" customFormat="1" ht="15" thickBot="1" x14ac:dyDescent="0.4">
      <c r="A21" s="1670">
        <v>14</v>
      </c>
      <c r="B21" s="1671" t="s">
        <v>3357</v>
      </c>
      <c r="C21" s="1670" t="s">
        <v>4</v>
      </c>
      <c r="D21" s="1670">
        <v>200</v>
      </c>
      <c r="E21" s="1698"/>
      <c r="F21" s="1706"/>
      <c r="G21" s="1698">
        <v>5</v>
      </c>
      <c r="H21" s="1706">
        <f t="shared" si="0"/>
        <v>1000</v>
      </c>
      <c r="I21" s="1672">
        <v>5.5</v>
      </c>
      <c r="J21" s="1672">
        <f t="shared" si="1"/>
        <v>1100</v>
      </c>
      <c r="K21" s="1698">
        <v>16.62</v>
      </c>
      <c r="L21" s="1706">
        <f t="shared" si="2"/>
        <v>3324</v>
      </c>
      <c r="M21" s="1672">
        <v>26.94</v>
      </c>
      <c r="N21" s="1672">
        <f t="shared" si="3"/>
        <v>5388</v>
      </c>
      <c r="O21" s="1672"/>
      <c r="P21" s="1672"/>
    </row>
    <row r="22" spans="1:16" s="1665" customFormat="1" ht="15" thickBot="1" x14ac:dyDescent="0.4">
      <c r="A22" s="1661">
        <v>15</v>
      </c>
      <c r="B22" s="1662" t="s">
        <v>3358</v>
      </c>
      <c r="C22" s="1661" t="s">
        <v>4</v>
      </c>
      <c r="D22" s="1674">
        <v>180</v>
      </c>
      <c r="E22" s="1663"/>
      <c r="F22" s="1704"/>
      <c r="G22" s="1663">
        <v>33.1</v>
      </c>
      <c r="H22" s="1704">
        <f t="shared" si="0"/>
        <v>5958</v>
      </c>
      <c r="I22" s="1664">
        <v>11.6</v>
      </c>
      <c r="J22" s="1664">
        <f t="shared" si="1"/>
        <v>2088</v>
      </c>
      <c r="K22" s="1663">
        <v>22.16</v>
      </c>
      <c r="L22" s="1704">
        <f t="shared" si="2"/>
        <v>3988.8</v>
      </c>
      <c r="M22" s="1664">
        <v>26.84</v>
      </c>
      <c r="N22" s="1664">
        <f t="shared" si="3"/>
        <v>4831.2</v>
      </c>
      <c r="O22" s="1672"/>
      <c r="P22" s="1664"/>
    </row>
    <row r="23" spans="1:16" s="1665" customFormat="1" ht="15" thickBot="1" x14ac:dyDescent="0.4">
      <c r="A23" s="1661">
        <v>16</v>
      </c>
      <c r="B23" s="1662" t="s">
        <v>2987</v>
      </c>
      <c r="C23" s="1661" t="s">
        <v>4</v>
      </c>
      <c r="D23" s="1674">
        <v>1200</v>
      </c>
      <c r="E23" s="1663"/>
      <c r="F23" s="1704"/>
      <c r="G23" s="1663">
        <v>7</v>
      </c>
      <c r="H23" s="1704">
        <f t="shared" si="0"/>
        <v>8400</v>
      </c>
      <c r="I23" s="1664">
        <v>11</v>
      </c>
      <c r="J23" s="1664">
        <f t="shared" si="1"/>
        <v>13200</v>
      </c>
      <c r="K23" s="1663">
        <v>25.48</v>
      </c>
      <c r="L23" s="1704">
        <f t="shared" si="2"/>
        <v>30576</v>
      </c>
      <c r="M23" s="1664">
        <v>34.549999999999997</v>
      </c>
      <c r="N23" s="1664">
        <f t="shared" si="3"/>
        <v>41460</v>
      </c>
      <c r="O23" s="1672"/>
      <c r="P23" s="1664"/>
    </row>
    <row r="24" spans="1:16" s="1665" customFormat="1" ht="15" thickBot="1" x14ac:dyDescent="0.4">
      <c r="A24" s="1661">
        <v>17</v>
      </c>
      <c r="B24" s="1662" t="s">
        <v>4240</v>
      </c>
      <c r="C24" s="1661" t="s">
        <v>4</v>
      </c>
      <c r="D24" s="1674">
        <v>400</v>
      </c>
      <c r="E24" s="1663"/>
      <c r="F24" s="1704"/>
      <c r="G24" s="1663">
        <v>21.6</v>
      </c>
      <c r="H24" s="1704">
        <f t="shared" si="0"/>
        <v>8640</v>
      </c>
      <c r="I24" s="1664">
        <v>17.3</v>
      </c>
      <c r="J24" s="1664">
        <f t="shared" si="1"/>
        <v>6920</v>
      </c>
      <c r="K24" s="1663">
        <v>27.7</v>
      </c>
      <c r="L24" s="1704">
        <f t="shared" si="2"/>
        <v>11080</v>
      </c>
      <c r="M24" s="1664">
        <v>26.07</v>
      </c>
      <c r="N24" s="1664">
        <f t="shared" si="3"/>
        <v>10428</v>
      </c>
      <c r="O24" s="1672"/>
      <c r="P24" s="1664"/>
    </row>
    <row r="25" spans="1:16" s="1665" customFormat="1" ht="15" thickBot="1" x14ac:dyDescent="0.4">
      <c r="A25" s="1661">
        <v>18</v>
      </c>
      <c r="B25" s="1662" t="s">
        <v>4239</v>
      </c>
      <c r="C25" s="1661" t="s">
        <v>4</v>
      </c>
      <c r="D25" s="1661">
        <v>20</v>
      </c>
      <c r="E25" s="1663"/>
      <c r="F25" s="1704"/>
      <c r="G25" s="1663">
        <v>126</v>
      </c>
      <c r="H25" s="1704">
        <f t="shared" si="0"/>
        <v>2520</v>
      </c>
      <c r="I25" s="1664">
        <v>71</v>
      </c>
      <c r="J25" s="1664">
        <f t="shared" si="1"/>
        <v>1420</v>
      </c>
      <c r="K25" s="1663">
        <v>332.38</v>
      </c>
      <c r="L25" s="1704">
        <f t="shared" si="2"/>
        <v>6647.6</v>
      </c>
      <c r="M25" s="1664">
        <v>135.81</v>
      </c>
      <c r="N25" s="1664">
        <f t="shared" si="3"/>
        <v>2716.2</v>
      </c>
      <c r="O25" s="1672"/>
      <c r="P25" s="1664"/>
    </row>
    <row r="26" spans="1:16" s="1665" customFormat="1" ht="15" thickBot="1" x14ac:dyDescent="0.4">
      <c r="A26" s="1661">
        <v>19</v>
      </c>
      <c r="B26" s="1662" t="s">
        <v>1870</v>
      </c>
      <c r="C26" s="1661" t="s">
        <v>8</v>
      </c>
      <c r="D26" s="1661">
        <v>510</v>
      </c>
      <c r="E26" s="1663"/>
      <c r="F26" s="1704"/>
      <c r="G26" s="1663">
        <v>3.5</v>
      </c>
      <c r="H26" s="1704">
        <f t="shared" si="0"/>
        <v>1785</v>
      </c>
      <c r="I26" s="1664">
        <v>1.8</v>
      </c>
      <c r="J26" s="1664">
        <f t="shared" si="1"/>
        <v>918</v>
      </c>
      <c r="K26" s="1663">
        <v>4.43</v>
      </c>
      <c r="L26" s="1704">
        <f t="shared" si="2"/>
        <v>2259.2999999999997</v>
      </c>
      <c r="M26" s="1664">
        <v>2.61</v>
      </c>
      <c r="N26" s="1664">
        <f t="shared" si="3"/>
        <v>1331.1</v>
      </c>
      <c r="O26" s="1672"/>
      <c r="P26" s="1664"/>
    </row>
    <row r="27" spans="1:16" s="1665" customFormat="1" ht="15" thickBot="1" x14ac:dyDescent="0.4">
      <c r="A27" s="1666" t="s">
        <v>496</v>
      </c>
      <c r="B27" s="1675"/>
      <c r="C27" s="1676"/>
      <c r="D27" s="1676"/>
      <c r="E27" s="1669"/>
      <c r="F27" s="1704"/>
      <c r="G27" s="1669"/>
      <c r="H27" s="1704">
        <f t="shared" si="0"/>
        <v>0</v>
      </c>
      <c r="I27" s="1705"/>
      <c r="J27" s="1664">
        <f t="shared" si="1"/>
        <v>0</v>
      </c>
      <c r="K27" s="1669"/>
      <c r="L27" s="1704">
        <f t="shared" si="2"/>
        <v>0</v>
      </c>
      <c r="M27" s="1705"/>
      <c r="N27" s="1664">
        <f t="shared" si="3"/>
        <v>0</v>
      </c>
      <c r="O27" s="1672"/>
      <c r="P27" s="1664"/>
    </row>
    <row r="28" spans="1:16" s="1665" customFormat="1" ht="15" thickBot="1" x14ac:dyDescent="0.4">
      <c r="A28" s="1661">
        <v>20</v>
      </c>
      <c r="B28" s="1662" t="s">
        <v>2992</v>
      </c>
      <c r="C28" s="1661" t="s">
        <v>8</v>
      </c>
      <c r="D28" s="1677">
        <v>2121</v>
      </c>
      <c r="E28" s="1663"/>
      <c r="F28" s="1704"/>
      <c r="G28" s="1663">
        <v>1.1000000000000001</v>
      </c>
      <c r="H28" s="1704">
        <f t="shared" si="0"/>
        <v>2333.1000000000004</v>
      </c>
      <c r="I28" s="1664">
        <v>2.5</v>
      </c>
      <c r="J28" s="1664">
        <f t="shared" si="1"/>
        <v>5302.5</v>
      </c>
      <c r="K28" s="1663">
        <v>2.72</v>
      </c>
      <c r="L28" s="1704">
        <f t="shared" si="2"/>
        <v>5769.1200000000008</v>
      </c>
      <c r="M28" s="1664">
        <v>2.34</v>
      </c>
      <c r="N28" s="1664">
        <f t="shared" si="3"/>
        <v>4963.1399999999994</v>
      </c>
      <c r="O28" s="1672"/>
      <c r="P28" s="1664"/>
    </row>
    <row r="29" spans="1:16" s="1665" customFormat="1" ht="25.5" thickBot="1" x14ac:dyDescent="0.4">
      <c r="A29" s="1661">
        <v>21</v>
      </c>
      <c r="B29" s="1662" t="s">
        <v>3386</v>
      </c>
      <c r="C29" s="1661" t="s">
        <v>4</v>
      </c>
      <c r="D29" s="1661">
        <v>17</v>
      </c>
      <c r="E29" s="1663"/>
      <c r="F29" s="1704"/>
      <c r="G29" s="1663">
        <v>454</v>
      </c>
      <c r="H29" s="1704">
        <f t="shared" si="0"/>
        <v>7718</v>
      </c>
      <c r="I29" s="1664">
        <v>423</v>
      </c>
      <c r="J29" s="1664">
        <f t="shared" si="1"/>
        <v>7191</v>
      </c>
      <c r="K29" s="1663">
        <v>439.85</v>
      </c>
      <c r="L29" s="1704">
        <f t="shared" si="2"/>
        <v>7477.4500000000007</v>
      </c>
      <c r="M29" s="1664">
        <v>325.94</v>
      </c>
      <c r="N29" s="1664">
        <f t="shared" si="3"/>
        <v>5540.98</v>
      </c>
      <c r="O29" s="1672"/>
      <c r="P29" s="1664"/>
    </row>
    <row r="30" spans="1:16" s="1665" customFormat="1" ht="25.5" thickBot="1" x14ac:dyDescent="0.4">
      <c r="A30" s="1661">
        <v>22</v>
      </c>
      <c r="B30" s="1662" t="s">
        <v>4238</v>
      </c>
      <c r="C30" s="1661" t="s">
        <v>4</v>
      </c>
      <c r="D30" s="1661">
        <v>56</v>
      </c>
      <c r="E30" s="1663"/>
      <c r="F30" s="1704"/>
      <c r="G30" s="1663">
        <v>283</v>
      </c>
      <c r="H30" s="1704">
        <f t="shared" si="0"/>
        <v>15848</v>
      </c>
      <c r="I30" s="1664">
        <v>234</v>
      </c>
      <c r="J30" s="1664">
        <f t="shared" si="1"/>
        <v>13104</v>
      </c>
      <c r="K30" s="1663">
        <v>346.78</v>
      </c>
      <c r="L30" s="1704">
        <f t="shared" si="2"/>
        <v>19419.68</v>
      </c>
      <c r="M30" s="1664">
        <v>269.44</v>
      </c>
      <c r="N30" s="1664">
        <f t="shared" si="3"/>
        <v>15088.64</v>
      </c>
      <c r="O30" s="1672"/>
      <c r="P30" s="1664"/>
    </row>
    <row r="31" spans="1:16" s="1673" customFormat="1" ht="15" thickBot="1" x14ac:dyDescent="0.4">
      <c r="A31" s="1678">
        <v>23</v>
      </c>
      <c r="B31" s="1679" t="s">
        <v>2999</v>
      </c>
      <c r="C31" s="1678" t="s">
        <v>4</v>
      </c>
      <c r="D31" s="1678">
        <v>85</v>
      </c>
      <c r="E31" s="1699"/>
      <c r="F31" s="1707"/>
      <c r="G31" s="1699">
        <v>107</v>
      </c>
      <c r="H31" s="1707">
        <f t="shared" si="0"/>
        <v>9095</v>
      </c>
      <c r="I31" s="1680">
        <v>77</v>
      </c>
      <c r="J31" s="1680">
        <f t="shared" si="1"/>
        <v>6545</v>
      </c>
      <c r="K31" s="1699">
        <v>83.1</v>
      </c>
      <c r="L31" s="1707">
        <f t="shared" si="2"/>
        <v>7063.4999999999991</v>
      </c>
      <c r="M31" s="1680">
        <v>124.94</v>
      </c>
      <c r="N31" s="1680">
        <f t="shared" si="3"/>
        <v>10619.9</v>
      </c>
      <c r="O31" s="1672"/>
      <c r="P31" s="1680"/>
    </row>
    <row r="32" spans="1:16" s="1673" customFormat="1" ht="15" thickBot="1" x14ac:dyDescent="0.4">
      <c r="A32" s="1678">
        <v>24</v>
      </c>
      <c r="B32" s="1679" t="s">
        <v>4237</v>
      </c>
      <c r="C32" s="1678" t="s">
        <v>4</v>
      </c>
      <c r="D32" s="1678">
        <v>44</v>
      </c>
      <c r="E32" s="1699"/>
      <c r="F32" s="1707"/>
      <c r="G32" s="1699">
        <v>107</v>
      </c>
      <c r="H32" s="1707">
        <f t="shared" si="0"/>
        <v>4708</v>
      </c>
      <c r="I32" s="1680">
        <v>86.25</v>
      </c>
      <c r="J32" s="1680">
        <f t="shared" si="1"/>
        <v>3795</v>
      </c>
      <c r="K32" s="1699">
        <v>564.04</v>
      </c>
      <c r="L32" s="1707">
        <f t="shared" si="2"/>
        <v>24817.759999999998</v>
      </c>
      <c r="M32" s="1680">
        <v>146.66999999999999</v>
      </c>
      <c r="N32" s="1680">
        <f t="shared" si="3"/>
        <v>6453.48</v>
      </c>
      <c r="O32" s="1672"/>
      <c r="P32" s="1680"/>
    </row>
    <row r="33" spans="1:16" s="1673" customFormat="1" ht="15" thickBot="1" x14ac:dyDescent="0.4">
      <c r="A33" s="1678">
        <v>25</v>
      </c>
      <c r="B33" s="1679" t="s">
        <v>4236</v>
      </c>
      <c r="C33" s="1678" t="s">
        <v>4</v>
      </c>
      <c r="D33" s="1678">
        <v>277</v>
      </c>
      <c r="E33" s="1699"/>
      <c r="F33" s="1707"/>
      <c r="G33" s="1699">
        <v>107</v>
      </c>
      <c r="H33" s="1707">
        <f t="shared" si="0"/>
        <v>29639</v>
      </c>
      <c r="I33" s="1680">
        <v>67</v>
      </c>
      <c r="J33" s="1680">
        <f t="shared" si="1"/>
        <v>18559</v>
      </c>
      <c r="K33" s="1699">
        <v>156.79</v>
      </c>
      <c r="L33" s="1707">
        <f t="shared" si="2"/>
        <v>43430.829999999994</v>
      </c>
      <c r="M33" s="1680">
        <v>112.99</v>
      </c>
      <c r="N33" s="1680">
        <f t="shared" si="3"/>
        <v>31298.23</v>
      </c>
      <c r="O33" s="1672"/>
      <c r="P33" s="1680"/>
    </row>
    <row r="34" spans="1:16" s="1673" customFormat="1" ht="15" thickBot="1" x14ac:dyDescent="0.4">
      <c r="A34" s="1681">
        <v>26</v>
      </c>
      <c r="B34" s="1682" t="s">
        <v>4235</v>
      </c>
      <c r="C34" s="1681" t="s">
        <v>4</v>
      </c>
      <c r="D34" s="1681">
        <v>137</v>
      </c>
      <c r="E34" s="1700"/>
      <c r="F34" s="1708"/>
      <c r="G34" s="1700">
        <v>135</v>
      </c>
      <c r="H34" s="1708">
        <f t="shared" si="0"/>
        <v>18495</v>
      </c>
      <c r="I34" s="1683">
        <v>59</v>
      </c>
      <c r="J34" s="1683">
        <f t="shared" si="1"/>
        <v>8083</v>
      </c>
      <c r="K34" s="1700">
        <v>523.67999999999995</v>
      </c>
      <c r="L34" s="1708">
        <f t="shared" si="2"/>
        <v>71744.159999999989</v>
      </c>
      <c r="M34" s="1683">
        <v>101.04</v>
      </c>
      <c r="N34" s="1683">
        <f t="shared" si="3"/>
        <v>13842.480000000001</v>
      </c>
      <c r="O34" s="1672"/>
      <c r="P34" s="1683"/>
    </row>
    <row r="35" spans="1:16" s="1673" customFormat="1" ht="15" thickBot="1" x14ac:dyDescent="0.4">
      <c r="A35" s="1678">
        <v>27</v>
      </c>
      <c r="B35" s="1679" t="s">
        <v>4234</v>
      </c>
      <c r="C35" s="1678" t="s">
        <v>4</v>
      </c>
      <c r="D35" s="1678">
        <v>207</v>
      </c>
      <c r="E35" s="1699"/>
      <c r="F35" s="1707"/>
      <c r="G35" s="1699">
        <v>130</v>
      </c>
      <c r="H35" s="1707">
        <f t="shared" si="0"/>
        <v>26910</v>
      </c>
      <c r="I35" s="1680">
        <v>63</v>
      </c>
      <c r="J35" s="1680">
        <f t="shared" si="1"/>
        <v>13041</v>
      </c>
      <c r="K35" s="1699">
        <v>278.07</v>
      </c>
      <c r="L35" s="1707">
        <f t="shared" si="2"/>
        <v>57560.49</v>
      </c>
      <c r="M35" s="1680">
        <v>155.36000000000001</v>
      </c>
      <c r="N35" s="1680">
        <f t="shared" si="3"/>
        <v>32159.520000000004</v>
      </c>
      <c r="O35" s="1672"/>
      <c r="P35" s="1680"/>
    </row>
    <row r="36" spans="1:16" s="1673" customFormat="1" ht="15" thickBot="1" x14ac:dyDescent="0.4">
      <c r="A36" s="1678">
        <v>28</v>
      </c>
      <c r="B36" s="1679" t="s">
        <v>4233</v>
      </c>
      <c r="C36" s="1678" t="s">
        <v>4</v>
      </c>
      <c r="D36" s="1678">
        <v>44</v>
      </c>
      <c r="E36" s="1699"/>
      <c r="F36" s="1707"/>
      <c r="G36" s="1699">
        <v>600</v>
      </c>
      <c r="H36" s="1707">
        <f t="shared" si="0"/>
        <v>26400</v>
      </c>
      <c r="I36" s="1680">
        <v>405.5</v>
      </c>
      <c r="J36" s="1680">
        <f t="shared" si="1"/>
        <v>17842</v>
      </c>
      <c r="K36" s="1699">
        <v>680.45</v>
      </c>
      <c r="L36" s="1707">
        <f t="shared" si="2"/>
        <v>29939.800000000003</v>
      </c>
      <c r="M36" s="1680">
        <v>532.67999999999995</v>
      </c>
      <c r="N36" s="1680">
        <f t="shared" si="3"/>
        <v>23437.919999999998</v>
      </c>
      <c r="O36" s="1672"/>
      <c r="P36" s="1680"/>
    </row>
    <row r="37" spans="1:16" s="1673" customFormat="1" ht="15" thickBot="1" x14ac:dyDescent="0.4">
      <c r="A37" s="1678">
        <v>29</v>
      </c>
      <c r="B37" s="1679" t="s">
        <v>4232</v>
      </c>
      <c r="C37" s="1678" t="s">
        <v>3</v>
      </c>
      <c r="D37" s="1678">
        <v>100</v>
      </c>
      <c r="E37" s="1699"/>
      <c r="F37" s="1707"/>
      <c r="G37" s="1699">
        <v>100</v>
      </c>
      <c r="H37" s="1707">
        <f t="shared" si="0"/>
        <v>10000</v>
      </c>
      <c r="I37" s="1680">
        <v>78</v>
      </c>
      <c r="J37" s="1680">
        <f t="shared" si="1"/>
        <v>7800</v>
      </c>
      <c r="K37" s="1699">
        <v>66.97</v>
      </c>
      <c r="L37" s="1707">
        <f t="shared" si="2"/>
        <v>6697</v>
      </c>
      <c r="M37" s="1680">
        <v>83.93</v>
      </c>
      <c r="N37" s="1680">
        <f t="shared" si="3"/>
        <v>8393</v>
      </c>
      <c r="O37" s="1672"/>
      <c r="P37" s="1680"/>
    </row>
    <row r="38" spans="1:16" s="1673" customFormat="1" ht="15" thickBot="1" x14ac:dyDescent="0.4">
      <c r="A38" s="1678">
        <v>30</v>
      </c>
      <c r="B38" s="1679" t="s">
        <v>4231</v>
      </c>
      <c r="C38" s="1678" t="s">
        <v>3</v>
      </c>
      <c r="D38" s="1678">
        <v>65</v>
      </c>
      <c r="E38" s="1699"/>
      <c r="F38" s="1707"/>
      <c r="G38" s="1699">
        <v>400</v>
      </c>
      <c r="H38" s="1707">
        <f t="shared" si="0"/>
        <v>26000</v>
      </c>
      <c r="I38" s="1680">
        <v>142</v>
      </c>
      <c r="J38" s="1680">
        <f t="shared" si="1"/>
        <v>9230</v>
      </c>
      <c r="K38" s="1699">
        <v>153.80000000000001</v>
      </c>
      <c r="L38" s="1707">
        <f t="shared" si="2"/>
        <v>9997</v>
      </c>
      <c r="M38" s="1680">
        <v>314.97000000000003</v>
      </c>
      <c r="N38" s="1680">
        <f t="shared" si="3"/>
        <v>20473.050000000003</v>
      </c>
      <c r="O38" s="1672"/>
      <c r="P38" s="1680"/>
    </row>
    <row r="39" spans="1:16" s="1673" customFormat="1" ht="15" thickBot="1" x14ac:dyDescent="0.4">
      <c r="A39" s="1681">
        <v>31</v>
      </c>
      <c r="B39" s="1682" t="s">
        <v>4230</v>
      </c>
      <c r="C39" s="1681" t="s">
        <v>3</v>
      </c>
      <c r="D39" s="1681">
        <v>244</v>
      </c>
      <c r="E39" s="1700"/>
      <c r="F39" s="1708"/>
      <c r="G39" s="1700">
        <v>1.5</v>
      </c>
      <c r="H39" s="1708">
        <f t="shared" ref="H39:H70" si="4">G39*D39</f>
        <v>366</v>
      </c>
      <c r="I39" s="1683">
        <v>2</v>
      </c>
      <c r="J39" s="1683">
        <f t="shared" ref="J39:J70" si="5">I39*D39</f>
        <v>488</v>
      </c>
      <c r="K39" s="1700">
        <v>6.04</v>
      </c>
      <c r="L39" s="1708">
        <f t="shared" ref="L39:L70" si="6">K39*D39</f>
        <v>1473.76</v>
      </c>
      <c r="M39" s="1683">
        <v>5.92</v>
      </c>
      <c r="N39" s="1683">
        <f t="shared" ref="N39:N70" si="7">M39*D39</f>
        <v>1444.48</v>
      </c>
      <c r="O39" s="1672"/>
      <c r="P39" s="1683"/>
    </row>
    <row r="40" spans="1:16" s="1673" customFormat="1" ht="15" thickBot="1" x14ac:dyDescent="0.4">
      <c r="A40" s="1681">
        <v>32</v>
      </c>
      <c r="B40" s="1682" t="s">
        <v>4229</v>
      </c>
      <c r="C40" s="1681" t="s">
        <v>3</v>
      </c>
      <c r="D40" s="1681">
        <v>240</v>
      </c>
      <c r="E40" s="1700"/>
      <c r="F40" s="1708"/>
      <c r="G40" s="1700">
        <v>1.5</v>
      </c>
      <c r="H40" s="1708">
        <f t="shared" si="4"/>
        <v>360</v>
      </c>
      <c r="I40" s="1683">
        <v>2</v>
      </c>
      <c r="J40" s="1683">
        <f t="shared" si="5"/>
        <v>480</v>
      </c>
      <c r="K40" s="1700">
        <v>2.11</v>
      </c>
      <c r="L40" s="1708">
        <f t="shared" si="6"/>
        <v>506.4</v>
      </c>
      <c r="M40" s="1683">
        <v>2.06</v>
      </c>
      <c r="N40" s="1683">
        <f t="shared" si="7"/>
        <v>494.40000000000003</v>
      </c>
      <c r="O40" s="1672"/>
      <c r="P40" s="1683"/>
    </row>
    <row r="41" spans="1:16" s="1673" customFormat="1" ht="15" thickBot="1" x14ac:dyDescent="0.4">
      <c r="A41" s="1684">
        <v>33</v>
      </c>
      <c r="B41" s="1682" t="s">
        <v>1904</v>
      </c>
      <c r="C41" s="1681" t="s">
        <v>10</v>
      </c>
      <c r="D41" s="1681">
        <v>4</v>
      </c>
      <c r="E41" s="1700"/>
      <c r="F41" s="1708"/>
      <c r="G41" s="1700">
        <v>54</v>
      </c>
      <c r="H41" s="1708">
        <f t="shared" si="4"/>
        <v>216</v>
      </c>
      <c r="I41" s="1683">
        <v>100</v>
      </c>
      <c r="J41" s="1683">
        <f t="shared" si="5"/>
        <v>400</v>
      </c>
      <c r="K41" s="1700">
        <v>166.19</v>
      </c>
      <c r="L41" s="1708">
        <f t="shared" si="6"/>
        <v>664.76</v>
      </c>
      <c r="M41" s="1683">
        <v>162.97</v>
      </c>
      <c r="N41" s="1683">
        <f t="shared" si="7"/>
        <v>651.88</v>
      </c>
      <c r="O41" s="1672"/>
      <c r="P41" s="1683"/>
    </row>
    <row r="42" spans="1:16" s="1673" customFormat="1" ht="15" thickBot="1" x14ac:dyDescent="0.4">
      <c r="A42" s="1681">
        <v>34</v>
      </c>
      <c r="B42" s="1682" t="s">
        <v>4228</v>
      </c>
      <c r="C42" s="1681" t="s">
        <v>10</v>
      </c>
      <c r="D42" s="1681">
        <v>1</v>
      </c>
      <c r="E42" s="1700"/>
      <c r="F42" s="1708"/>
      <c r="G42" s="1700">
        <v>5050</v>
      </c>
      <c r="H42" s="1708">
        <f t="shared" si="4"/>
        <v>5050</v>
      </c>
      <c r="I42" s="1683">
        <v>7333</v>
      </c>
      <c r="J42" s="1683">
        <f t="shared" si="5"/>
        <v>7333</v>
      </c>
      <c r="K42" s="1700">
        <v>2608.1799999999998</v>
      </c>
      <c r="L42" s="1708">
        <f t="shared" si="6"/>
        <v>2608.1799999999998</v>
      </c>
      <c r="M42" s="1683">
        <v>1451.47</v>
      </c>
      <c r="N42" s="1683">
        <f t="shared" si="7"/>
        <v>1451.47</v>
      </c>
      <c r="O42" s="1672"/>
      <c r="P42" s="1683"/>
    </row>
    <row r="43" spans="1:16" s="1673" customFormat="1" ht="15" thickBot="1" x14ac:dyDescent="0.4">
      <c r="A43" s="1685" t="s">
        <v>4227</v>
      </c>
      <c r="B43" s="1686"/>
      <c r="C43" s="1687"/>
      <c r="D43" s="1687"/>
      <c r="E43" s="1688"/>
      <c r="F43" s="1708"/>
      <c r="G43" s="1688"/>
      <c r="H43" s="1708">
        <f t="shared" si="4"/>
        <v>0</v>
      </c>
      <c r="I43" s="1709"/>
      <c r="J43" s="1683">
        <f t="shared" si="5"/>
        <v>0</v>
      </c>
      <c r="K43" s="1688"/>
      <c r="L43" s="1708">
        <f t="shared" si="6"/>
        <v>0</v>
      </c>
      <c r="M43" s="1709"/>
      <c r="N43" s="1683">
        <f t="shared" si="7"/>
        <v>0</v>
      </c>
      <c r="O43" s="1672"/>
      <c r="P43" s="1683"/>
    </row>
    <row r="44" spans="1:16" s="1673" customFormat="1" ht="15" thickBot="1" x14ac:dyDescent="0.4">
      <c r="A44" s="1678">
        <v>35</v>
      </c>
      <c r="B44" s="1679" t="s">
        <v>4226</v>
      </c>
      <c r="C44" s="1678" t="s">
        <v>10</v>
      </c>
      <c r="D44" s="1678">
        <v>3</v>
      </c>
      <c r="E44" s="1699"/>
      <c r="F44" s="1707"/>
      <c r="G44" s="1699">
        <v>750</v>
      </c>
      <c r="H44" s="1707">
        <f t="shared" si="4"/>
        <v>2250</v>
      </c>
      <c r="I44" s="1680">
        <v>438</v>
      </c>
      <c r="J44" s="1680">
        <f t="shared" si="5"/>
        <v>1314</v>
      </c>
      <c r="K44" s="1699">
        <v>446.87</v>
      </c>
      <c r="L44" s="1707">
        <f t="shared" si="6"/>
        <v>1340.6100000000001</v>
      </c>
      <c r="M44" s="1680">
        <v>615.79999999999995</v>
      </c>
      <c r="N44" s="1680">
        <f t="shared" si="7"/>
        <v>1847.3999999999999</v>
      </c>
      <c r="O44" s="1672"/>
      <c r="P44" s="1680"/>
    </row>
    <row r="45" spans="1:16" s="1673" customFormat="1" ht="15" thickBot="1" x14ac:dyDescent="0.4">
      <c r="A45" s="1685" t="s">
        <v>1744</v>
      </c>
      <c r="B45" s="1686"/>
      <c r="C45" s="1687"/>
      <c r="D45" s="1687"/>
      <c r="E45" s="1688"/>
      <c r="F45" s="1708"/>
      <c r="G45" s="1688"/>
      <c r="H45" s="1708">
        <f t="shared" si="4"/>
        <v>0</v>
      </c>
      <c r="I45" s="1709"/>
      <c r="J45" s="1683">
        <f t="shared" si="5"/>
        <v>0</v>
      </c>
      <c r="K45" s="1688"/>
      <c r="L45" s="1708">
        <f t="shared" si="6"/>
        <v>0</v>
      </c>
      <c r="M45" s="1709"/>
      <c r="N45" s="1683">
        <f t="shared" si="7"/>
        <v>0</v>
      </c>
      <c r="O45" s="1672"/>
      <c r="P45" s="1683"/>
    </row>
    <row r="46" spans="1:16" s="1673" customFormat="1" ht="15" thickBot="1" x14ac:dyDescent="0.4">
      <c r="A46" s="1681">
        <v>36</v>
      </c>
      <c r="B46" s="1682" t="s">
        <v>3363</v>
      </c>
      <c r="C46" s="1681" t="s">
        <v>3</v>
      </c>
      <c r="D46" s="1681">
        <v>145</v>
      </c>
      <c r="E46" s="1700"/>
      <c r="F46" s="1708"/>
      <c r="G46" s="1700">
        <v>94</v>
      </c>
      <c r="H46" s="1708">
        <f t="shared" si="4"/>
        <v>13630</v>
      </c>
      <c r="I46" s="1683">
        <v>33</v>
      </c>
      <c r="J46" s="1683">
        <f t="shared" si="5"/>
        <v>4785</v>
      </c>
      <c r="K46" s="1700">
        <v>116.33</v>
      </c>
      <c r="L46" s="1708">
        <f t="shared" si="6"/>
        <v>16867.849999999999</v>
      </c>
      <c r="M46" s="1683">
        <v>105.39</v>
      </c>
      <c r="N46" s="1683">
        <f t="shared" si="7"/>
        <v>15281.55</v>
      </c>
      <c r="O46" s="1672"/>
      <c r="P46" s="1683"/>
    </row>
    <row r="47" spans="1:16" s="1673" customFormat="1" ht="15" thickBot="1" x14ac:dyDescent="0.4">
      <c r="A47" s="1681">
        <v>37</v>
      </c>
      <c r="B47" s="1682" t="s">
        <v>3364</v>
      </c>
      <c r="C47" s="1681" t="s">
        <v>3</v>
      </c>
      <c r="D47" s="1681">
        <v>63</v>
      </c>
      <c r="E47" s="1700"/>
      <c r="F47" s="1708"/>
      <c r="G47" s="1700">
        <v>140</v>
      </c>
      <c r="H47" s="1708">
        <f t="shared" si="4"/>
        <v>8820</v>
      </c>
      <c r="I47" s="1683">
        <v>46</v>
      </c>
      <c r="J47" s="1683">
        <f t="shared" si="5"/>
        <v>2898</v>
      </c>
      <c r="K47" s="1700">
        <v>193.89</v>
      </c>
      <c r="L47" s="1708">
        <f t="shared" si="6"/>
        <v>12215.07</v>
      </c>
      <c r="M47" s="1683">
        <v>208.71</v>
      </c>
      <c r="N47" s="1683">
        <f t="shared" si="7"/>
        <v>13148.730000000001</v>
      </c>
      <c r="O47" s="1672"/>
      <c r="P47" s="1683"/>
    </row>
    <row r="48" spans="1:16" s="1673" customFormat="1" ht="15" thickBot="1" x14ac:dyDescent="0.4">
      <c r="A48" s="1681">
        <v>38</v>
      </c>
      <c r="B48" s="1682" t="s">
        <v>4225</v>
      </c>
      <c r="C48" s="1681" t="s">
        <v>10</v>
      </c>
      <c r="D48" s="1681">
        <v>5</v>
      </c>
      <c r="E48" s="1700"/>
      <c r="F48" s="1708"/>
      <c r="G48" s="1700">
        <v>335</v>
      </c>
      <c r="H48" s="1708">
        <f t="shared" si="4"/>
        <v>1675</v>
      </c>
      <c r="I48" s="1683">
        <v>288</v>
      </c>
      <c r="J48" s="1683">
        <f t="shared" si="5"/>
        <v>1440</v>
      </c>
      <c r="K48" s="1700">
        <v>443.18</v>
      </c>
      <c r="L48" s="1708">
        <f t="shared" si="6"/>
        <v>2215.9</v>
      </c>
      <c r="M48" s="1683">
        <v>71.709999999999994</v>
      </c>
      <c r="N48" s="1683">
        <f t="shared" si="7"/>
        <v>358.54999999999995</v>
      </c>
      <c r="O48" s="1672"/>
      <c r="P48" s="1683"/>
    </row>
    <row r="49" spans="1:16" s="1673" customFormat="1" ht="15" thickBot="1" x14ac:dyDescent="0.4">
      <c r="A49" s="1681">
        <v>39</v>
      </c>
      <c r="B49" s="1682" t="s">
        <v>4224</v>
      </c>
      <c r="C49" s="1681" t="s">
        <v>10</v>
      </c>
      <c r="D49" s="1681">
        <v>1</v>
      </c>
      <c r="E49" s="1700"/>
      <c r="F49" s="1708"/>
      <c r="G49" s="1700">
        <v>3428</v>
      </c>
      <c r="H49" s="1708">
        <f t="shared" si="4"/>
        <v>3428</v>
      </c>
      <c r="I49" s="1683">
        <v>1500</v>
      </c>
      <c r="J49" s="1683">
        <f t="shared" si="5"/>
        <v>1500</v>
      </c>
      <c r="K49" s="1700">
        <v>830.95</v>
      </c>
      <c r="L49" s="1708">
        <f t="shared" si="6"/>
        <v>830.95</v>
      </c>
      <c r="M49" s="1683">
        <v>312.36</v>
      </c>
      <c r="N49" s="1683">
        <f t="shared" si="7"/>
        <v>312.36</v>
      </c>
      <c r="O49" s="1672"/>
      <c r="P49" s="1683"/>
    </row>
    <row r="50" spans="1:16" s="1673" customFormat="1" ht="15" thickBot="1" x14ac:dyDescent="0.4">
      <c r="A50" s="1681">
        <v>40</v>
      </c>
      <c r="B50" s="1682" t="s">
        <v>4223</v>
      </c>
      <c r="C50" s="1681" t="s">
        <v>10</v>
      </c>
      <c r="D50" s="1681">
        <v>1</v>
      </c>
      <c r="E50" s="1700"/>
      <c r="F50" s="1708"/>
      <c r="G50" s="1700">
        <v>2340</v>
      </c>
      <c r="H50" s="1708">
        <f t="shared" si="4"/>
        <v>2340</v>
      </c>
      <c r="I50" s="1683">
        <v>245</v>
      </c>
      <c r="J50" s="1683">
        <f t="shared" si="5"/>
        <v>245</v>
      </c>
      <c r="K50" s="1700">
        <v>942.86</v>
      </c>
      <c r="L50" s="1708">
        <f t="shared" si="6"/>
        <v>942.86</v>
      </c>
      <c r="M50" s="1683">
        <v>249.88</v>
      </c>
      <c r="N50" s="1683">
        <f t="shared" si="7"/>
        <v>249.88</v>
      </c>
      <c r="O50" s="1672"/>
      <c r="P50" s="1683"/>
    </row>
    <row r="51" spans="1:16" s="1673" customFormat="1" ht="15" thickBot="1" x14ac:dyDescent="0.4">
      <c r="A51" s="1681">
        <v>41</v>
      </c>
      <c r="B51" s="1682" t="s">
        <v>4222</v>
      </c>
      <c r="C51" s="1681" t="s">
        <v>10</v>
      </c>
      <c r="D51" s="1681">
        <v>1</v>
      </c>
      <c r="E51" s="1700"/>
      <c r="F51" s="1708"/>
      <c r="G51" s="1700">
        <v>6250</v>
      </c>
      <c r="H51" s="1708">
        <f t="shared" si="4"/>
        <v>6250</v>
      </c>
      <c r="I51" s="1683">
        <v>9790</v>
      </c>
      <c r="J51" s="1683">
        <f t="shared" si="5"/>
        <v>9790</v>
      </c>
      <c r="K51" s="1700">
        <v>10737.04</v>
      </c>
      <c r="L51" s="1708">
        <f t="shared" si="6"/>
        <v>10737.04</v>
      </c>
      <c r="M51" s="1683">
        <v>10305.01</v>
      </c>
      <c r="N51" s="1683">
        <f t="shared" si="7"/>
        <v>10305.01</v>
      </c>
      <c r="O51" s="1672"/>
      <c r="P51" s="1683"/>
    </row>
    <row r="52" spans="1:16" s="1673" customFormat="1" ht="15" thickBot="1" x14ac:dyDescent="0.4">
      <c r="A52" s="1685" t="s">
        <v>1758</v>
      </c>
      <c r="B52" s="1686"/>
      <c r="C52" s="1687"/>
      <c r="D52" s="1687"/>
      <c r="E52" s="1688"/>
      <c r="F52" s="1708"/>
      <c r="G52" s="1688"/>
      <c r="H52" s="1708">
        <f t="shared" si="4"/>
        <v>0</v>
      </c>
      <c r="I52" s="1709"/>
      <c r="J52" s="1683">
        <f t="shared" si="5"/>
        <v>0</v>
      </c>
      <c r="K52" s="1688"/>
      <c r="L52" s="1708">
        <f t="shared" si="6"/>
        <v>0</v>
      </c>
      <c r="M52" s="1709"/>
      <c r="N52" s="1683">
        <f t="shared" si="7"/>
        <v>0</v>
      </c>
      <c r="O52" s="1672"/>
      <c r="P52" s="1683"/>
    </row>
    <row r="53" spans="1:16" s="1673" customFormat="1" ht="15" thickBot="1" x14ac:dyDescent="0.4">
      <c r="A53" s="1681">
        <v>42</v>
      </c>
      <c r="B53" s="1682" t="s">
        <v>4221</v>
      </c>
      <c r="C53" s="1681" t="s">
        <v>10</v>
      </c>
      <c r="D53" s="1681">
        <v>3</v>
      </c>
      <c r="E53" s="1688"/>
      <c r="F53" s="1708"/>
      <c r="G53" s="1700">
        <v>2670</v>
      </c>
      <c r="H53" s="1708">
        <f t="shared" si="4"/>
        <v>8010</v>
      </c>
      <c r="I53" s="1683">
        <v>950</v>
      </c>
      <c r="J53" s="1683">
        <f t="shared" si="5"/>
        <v>2850</v>
      </c>
      <c r="K53" s="1700">
        <v>2215.88</v>
      </c>
      <c r="L53" s="1708">
        <f t="shared" si="6"/>
        <v>6647.64</v>
      </c>
      <c r="M53" s="1683">
        <v>1390.66</v>
      </c>
      <c r="N53" s="1683">
        <f t="shared" si="7"/>
        <v>4171.9800000000005</v>
      </c>
      <c r="O53" s="1672"/>
      <c r="P53" s="1683"/>
    </row>
    <row r="54" spans="1:16" s="1673" customFormat="1" ht="15" thickBot="1" x14ac:dyDescent="0.4">
      <c r="A54" s="1681">
        <v>43</v>
      </c>
      <c r="B54" s="1682" t="s">
        <v>4220</v>
      </c>
      <c r="C54" s="1681" t="s">
        <v>10</v>
      </c>
      <c r="D54" s="1681">
        <v>3</v>
      </c>
      <c r="E54" s="1700"/>
      <c r="F54" s="1708"/>
      <c r="G54" s="1700">
        <v>2467</v>
      </c>
      <c r="H54" s="1708">
        <f t="shared" si="4"/>
        <v>7401</v>
      </c>
      <c r="I54" s="1683">
        <v>75</v>
      </c>
      <c r="J54" s="1683">
        <f t="shared" si="5"/>
        <v>225</v>
      </c>
      <c r="K54" s="1700">
        <v>315.76</v>
      </c>
      <c r="L54" s="1708">
        <f t="shared" si="6"/>
        <v>947.28</v>
      </c>
      <c r="M54" s="1683">
        <v>334.63</v>
      </c>
      <c r="N54" s="1683">
        <f t="shared" si="7"/>
        <v>1003.89</v>
      </c>
      <c r="O54" s="1672"/>
      <c r="P54" s="1683"/>
    </row>
    <row r="55" spans="1:16" s="1673" customFormat="1" ht="15" thickBot="1" x14ac:dyDescent="0.4">
      <c r="A55" s="1681">
        <v>44</v>
      </c>
      <c r="B55" s="1682" t="s">
        <v>4219</v>
      </c>
      <c r="C55" s="1681" t="s">
        <v>3</v>
      </c>
      <c r="D55" s="1681">
        <v>210</v>
      </c>
      <c r="E55" s="1700"/>
      <c r="F55" s="1708"/>
      <c r="G55" s="1700">
        <v>68</v>
      </c>
      <c r="H55" s="1708">
        <f t="shared" si="4"/>
        <v>14280</v>
      </c>
      <c r="I55" s="1683">
        <v>24</v>
      </c>
      <c r="J55" s="1683">
        <f t="shared" si="5"/>
        <v>5040</v>
      </c>
      <c r="K55" s="1700">
        <v>94.17</v>
      </c>
      <c r="L55" s="1708">
        <f t="shared" si="6"/>
        <v>19775.7</v>
      </c>
      <c r="M55" s="1683">
        <v>52.15</v>
      </c>
      <c r="N55" s="1683">
        <f t="shared" si="7"/>
        <v>10951.5</v>
      </c>
      <c r="O55" s="1672"/>
      <c r="P55" s="1683"/>
    </row>
    <row r="56" spans="1:16" s="1673" customFormat="1" ht="15" thickBot="1" x14ac:dyDescent="0.4">
      <c r="A56" s="1681">
        <v>45</v>
      </c>
      <c r="B56" s="1682" t="s">
        <v>3039</v>
      </c>
      <c r="C56" s="1681" t="s">
        <v>3</v>
      </c>
      <c r="D56" s="1681">
        <v>188</v>
      </c>
      <c r="E56" s="1700"/>
      <c r="F56" s="1708"/>
      <c r="G56" s="1700">
        <v>78.5</v>
      </c>
      <c r="H56" s="1708">
        <f t="shared" si="4"/>
        <v>14758</v>
      </c>
      <c r="I56" s="1683">
        <v>25.5</v>
      </c>
      <c r="J56" s="1683">
        <f t="shared" si="5"/>
        <v>4794</v>
      </c>
      <c r="K56" s="1700">
        <v>105.25</v>
      </c>
      <c r="L56" s="1708">
        <f t="shared" si="6"/>
        <v>19787</v>
      </c>
      <c r="M56" s="1683">
        <v>66.709999999999994</v>
      </c>
      <c r="N56" s="1683">
        <f t="shared" si="7"/>
        <v>12541.48</v>
      </c>
      <c r="O56" s="1672"/>
      <c r="P56" s="1683"/>
    </row>
    <row r="57" spans="1:16" s="1673" customFormat="1" ht="15" thickBot="1" x14ac:dyDescent="0.4">
      <c r="A57" s="1681">
        <v>46</v>
      </c>
      <c r="B57" s="1682" t="s">
        <v>4218</v>
      </c>
      <c r="C57" s="1681" t="s">
        <v>3</v>
      </c>
      <c r="D57" s="1681">
        <v>50</v>
      </c>
      <c r="E57" s="1700"/>
      <c r="F57" s="1708"/>
      <c r="G57" s="1700">
        <v>24.6</v>
      </c>
      <c r="H57" s="1708">
        <f t="shared" si="4"/>
        <v>1230</v>
      </c>
      <c r="I57" s="1683">
        <v>17</v>
      </c>
      <c r="J57" s="1683">
        <f t="shared" si="5"/>
        <v>850</v>
      </c>
      <c r="K57" s="1700">
        <v>22.16</v>
      </c>
      <c r="L57" s="1708">
        <f t="shared" si="6"/>
        <v>1108</v>
      </c>
      <c r="M57" s="1683">
        <v>25.1</v>
      </c>
      <c r="N57" s="1683">
        <f t="shared" si="7"/>
        <v>1255</v>
      </c>
      <c r="O57" s="1672"/>
      <c r="P57" s="1683"/>
    </row>
    <row r="58" spans="1:16" s="1673" customFormat="1" ht="15" thickBot="1" x14ac:dyDescent="0.4">
      <c r="A58" s="1685" t="s">
        <v>1763</v>
      </c>
      <c r="B58" s="1686"/>
      <c r="C58" s="1687"/>
      <c r="D58" s="1687"/>
      <c r="E58" s="1688"/>
      <c r="F58" s="1708"/>
      <c r="G58" s="1688"/>
      <c r="H58" s="1708">
        <f t="shared" si="4"/>
        <v>0</v>
      </c>
      <c r="I58" s="1709"/>
      <c r="J58" s="1683">
        <f t="shared" si="5"/>
        <v>0</v>
      </c>
      <c r="K58" s="1688"/>
      <c r="L58" s="1708">
        <f t="shared" si="6"/>
        <v>0</v>
      </c>
      <c r="M58" s="1709"/>
      <c r="N58" s="1683">
        <f t="shared" si="7"/>
        <v>0</v>
      </c>
      <c r="O58" s="1672"/>
      <c r="P58" s="1683"/>
    </row>
    <row r="59" spans="1:16" s="1673" customFormat="1" ht="15" thickBot="1" x14ac:dyDescent="0.4">
      <c r="A59" s="1681">
        <v>47</v>
      </c>
      <c r="B59" s="1682" t="s">
        <v>3374</v>
      </c>
      <c r="C59" s="1681" t="s">
        <v>3</v>
      </c>
      <c r="D59" s="1681">
        <v>12</v>
      </c>
      <c r="E59" s="1700"/>
      <c r="F59" s="1708"/>
      <c r="G59" s="1700">
        <v>105</v>
      </c>
      <c r="H59" s="1708">
        <f t="shared" si="4"/>
        <v>1260</v>
      </c>
      <c r="I59" s="1683">
        <v>18.75</v>
      </c>
      <c r="J59" s="1683">
        <f t="shared" si="5"/>
        <v>225</v>
      </c>
      <c r="K59" s="1700">
        <v>55.4</v>
      </c>
      <c r="L59" s="1708">
        <f t="shared" si="6"/>
        <v>664.8</v>
      </c>
      <c r="M59" s="1683">
        <v>68.45</v>
      </c>
      <c r="N59" s="1683">
        <f t="shared" si="7"/>
        <v>821.40000000000009</v>
      </c>
      <c r="O59" s="1672"/>
      <c r="P59" s="1683"/>
    </row>
    <row r="60" spans="1:16" s="1673" customFormat="1" ht="15" thickBot="1" x14ac:dyDescent="0.4">
      <c r="A60" s="1681">
        <v>48</v>
      </c>
      <c r="B60" s="1682" t="s">
        <v>4217</v>
      </c>
      <c r="C60" s="1681" t="s">
        <v>3</v>
      </c>
      <c r="D60" s="1681">
        <v>450</v>
      </c>
      <c r="E60" s="1700"/>
      <c r="F60" s="1708"/>
      <c r="G60" s="1700">
        <v>104</v>
      </c>
      <c r="H60" s="1708">
        <f t="shared" si="4"/>
        <v>46800</v>
      </c>
      <c r="I60" s="1683">
        <v>18.75</v>
      </c>
      <c r="J60" s="1683">
        <f t="shared" si="5"/>
        <v>8437.5</v>
      </c>
      <c r="K60" s="1700">
        <v>37.67</v>
      </c>
      <c r="L60" s="1708">
        <f t="shared" si="6"/>
        <v>16951.5</v>
      </c>
      <c r="M60" s="1683">
        <v>35.85</v>
      </c>
      <c r="N60" s="1683">
        <f t="shared" si="7"/>
        <v>16132.5</v>
      </c>
      <c r="O60" s="1672"/>
      <c r="P60" s="1683"/>
    </row>
    <row r="61" spans="1:16" s="1673" customFormat="1" ht="15" thickBot="1" x14ac:dyDescent="0.4">
      <c r="A61" s="1681">
        <v>49</v>
      </c>
      <c r="B61" s="1682" t="s">
        <v>4216</v>
      </c>
      <c r="C61" s="1681" t="s">
        <v>10</v>
      </c>
      <c r="D61" s="1681">
        <v>2</v>
      </c>
      <c r="E61" s="1700"/>
      <c r="F61" s="1708"/>
      <c r="G61" s="1700">
        <v>2253</v>
      </c>
      <c r="H61" s="1708">
        <f t="shared" si="4"/>
        <v>4506</v>
      </c>
      <c r="I61" s="1683">
        <v>1012</v>
      </c>
      <c r="J61" s="1683">
        <f t="shared" si="5"/>
        <v>2024</v>
      </c>
      <c r="K61" s="1700">
        <v>1661.91</v>
      </c>
      <c r="L61" s="1708">
        <f t="shared" si="6"/>
        <v>3323.82</v>
      </c>
      <c r="M61" s="1683">
        <v>1439.55</v>
      </c>
      <c r="N61" s="1683">
        <f t="shared" si="7"/>
        <v>2879.1</v>
      </c>
      <c r="O61" s="1672"/>
      <c r="P61" s="1683"/>
    </row>
    <row r="62" spans="1:16" s="1673" customFormat="1" ht="15" thickBot="1" x14ac:dyDescent="0.4">
      <c r="A62" s="1681">
        <v>50</v>
      </c>
      <c r="B62" s="1682" t="s">
        <v>4215</v>
      </c>
      <c r="C62" s="1681" t="s">
        <v>10</v>
      </c>
      <c r="D62" s="1681">
        <v>2</v>
      </c>
      <c r="E62" s="1700"/>
      <c r="F62" s="1708"/>
      <c r="G62" s="1700">
        <v>775</v>
      </c>
      <c r="H62" s="1708">
        <f t="shared" si="4"/>
        <v>1550</v>
      </c>
      <c r="I62" s="1683">
        <v>272</v>
      </c>
      <c r="J62" s="1683">
        <f t="shared" si="5"/>
        <v>544</v>
      </c>
      <c r="K62" s="1700">
        <v>1107.94</v>
      </c>
      <c r="L62" s="1708">
        <f t="shared" si="6"/>
        <v>2215.88</v>
      </c>
      <c r="M62" s="1683">
        <v>999.54</v>
      </c>
      <c r="N62" s="1683">
        <f t="shared" si="7"/>
        <v>1999.08</v>
      </c>
      <c r="O62" s="1672"/>
      <c r="P62" s="1683"/>
    </row>
    <row r="63" spans="1:16" s="1673" customFormat="1" ht="25.5" thickBot="1" x14ac:dyDescent="0.4">
      <c r="A63" s="1681">
        <v>51</v>
      </c>
      <c r="B63" s="1682" t="s">
        <v>4214</v>
      </c>
      <c r="C63" s="1681" t="s">
        <v>10</v>
      </c>
      <c r="D63" s="1681">
        <v>1</v>
      </c>
      <c r="E63" s="1700"/>
      <c r="F63" s="1708"/>
      <c r="G63" s="1700">
        <v>30900</v>
      </c>
      <c r="H63" s="1708">
        <f t="shared" si="4"/>
        <v>30900</v>
      </c>
      <c r="I63" s="1683">
        <v>18848</v>
      </c>
      <c r="J63" s="1683">
        <f t="shared" si="5"/>
        <v>18848</v>
      </c>
      <c r="K63" s="1700">
        <v>38777.879999999997</v>
      </c>
      <c r="L63" s="1708">
        <f t="shared" si="6"/>
        <v>38777.879999999997</v>
      </c>
      <c r="M63" s="1683">
        <v>45087.83</v>
      </c>
      <c r="N63" s="1683">
        <f t="shared" si="7"/>
        <v>45087.83</v>
      </c>
      <c r="O63" s="1672"/>
      <c r="P63" s="1683"/>
    </row>
    <row r="64" spans="1:16" s="1673" customFormat="1" ht="15" thickBot="1" x14ac:dyDescent="0.4">
      <c r="A64" s="1681">
        <v>52</v>
      </c>
      <c r="B64" s="1682" t="s">
        <v>4213</v>
      </c>
      <c r="C64" s="1681" t="s">
        <v>10</v>
      </c>
      <c r="D64" s="1681">
        <v>1</v>
      </c>
      <c r="E64" s="1700"/>
      <c r="F64" s="1708"/>
      <c r="G64" s="1700">
        <v>129200</v>
      </c>
      <c r="H64" s="1708">
        <f t="shared" si="4"/>
        <v>129200</v>
      </c>
      <c r="I64" s="1683">
        <v>115000</v>
      </c>
      <c r="J64" s="1683">
        <f t="shared" si="5"/>
        <v>115000</v>
      </c>
      <c r="K64" s="1700">
        <v>134060.65</v>
      </c>
      <c r="L64" s="1708">
        <f t="shared" si="6"/>
        <v>134060.65</v>
      </c>
      <c r="M64" s="1683">
        <v>135680.13</v>
      </c>
      <c r="N64" s="1683">
        <f t="shared" si="7"/>
        <v>135680.13</v>
      </c>
      <c r="O64" s="1672"/>
      <c r="P64" s="1683"/>
    </row>
    <row r="65" spans="1:16" s="1673" customFormat="1" ht="15" thickBot="1" x14ac:dyDescent="0.4">
      <c r="A65" s="1685" t="s">
        <v>4212</v>
      </c>
      <c r="B65" s="1686"/>
      <c r="C65" s="1689"/>
      <c r="D65" s="1690"/>
      <c r="E65" s="1691"/>
      <c r="F65" s="1708"/>
      <c r="G65" s="1691"/>
      <c r="H65" s="1708">
        <f t="shared" si="4"/>
        <v>0</v>
      </c>
      <c r="I65" s="1710"/>
      <c r="J65" s="1683">
        <f t="shared" si="5"/>
        <v>0</v>
      </c>
      <c r="K65" s="1691"/>
      <c r="L65" s="1708">
        <f t="shared" si="6"/>
        <v>0</v>
      </c>
      <c r="M65" s="1710"/>
      <c r="N65" s="1683">
        <f t="shared" si="7"/>
        <v>0</v>
      </c>
      <c r="O65" s="1672"/>
      <c r="P65" s="1683"/>
    </row>
    <row r="66" spans="1:16" s="1673" customFormat="1" ht="15" thickBot="1" x14ac:dyDescent="0.4">
      <c r="A66" s="1678">
        <v>53</v>
      </c>
      <c r="B66" s="1679" t="s">
        <v>4211</v>
      </c>
      <c r="C66" s="1678" t="s">
        <v>100</v>
      </c>
      <c r="D66" s="1678">
        <v>1</v>
      </c>
      <c r="E66" s="1699"/>
      <c r="F66" s="1707"/>
      <c r="G66" s="1699">
        <v>610</v>
      </c>
      <c r="H66" s="1707">
        <f t="shared" si="4"/>
        <v>610</v>
      </c>
      <c r="I66" s="1680">
        <v>638</v>
      </c>
      <c r="J66" s="1680">
        <f t="shared" si="5"/>
        <v>638</v>
      </c>
      <c r="K66" s="1699">
        <v>635.96</v>
      </c>
      <c r="L66" s="1707">
        <f t="shared" si="6"/>
        <v>635.96</v>
      </c>
      <c r="M66" s="1680">
        <v>623.62</v>
      </c>
      <c r="N66" s="1680">
        <f t="shared" si="7"/>
        <v>623.62</v>
      </c>
      <c r="O66" s="1672"/>
      <c r="P66" s="1680"/>
    </row>
    <row r="67" spans="1:16" s="1673" customFormat="1" ht="15" thickBot="1" x14ac:dyDescent="0.4">
      <c r="A67" s="1681">
        <v>54</v>
      </c>
      <c r="B67" s="1682" t="s">
        <v>1798</v>
      </c>
      <c r="C67" s="1681" t="s">
        <v>100</v>
      </c>
      <c r="D67" s="1681">
        <v>1</v>
      </c>
      <c r="E67" s="1700"/>
      <c r="F67" s="1708"/>
      <c r="G67" s="1700">
        <v>760</v>
      </c>
      <c r="H67" s="1708">
        <f t="shared" si="4"/>
        <v>760</v>
      </c>
      <c r="I67" s="1683">
        <v>796</v>
      </c>
      <c r="J67" s="1683">
        <f t="shared" si="5"/>
        <v>796</v>
      </c>
      <c r="K67" s="1700">
        <v>794.39</v>
      </c>
      <c r="L67" s="1708">
        <f t="shared" si="6"/>
        <v>794.39</v>
      </c>
      <c r="M67" s="1683">
        <v>778.99</v>
      </c>
      <c r="N67" s="1683">
        <f t="shared" si="7"/>
        <v>778.99</v>
      </c>
      <c r="O67" s="1672"/>
      <c r="P67" s="1683"/>
    </row>
    <row r="68" spans="1:16" s="1673" customFormat="1" ht="15" thickBot="1" x14ac:dyDescent="0.4">
      <c r="A68" s="1681">
        <v>55</v>
      </c>
      <c r="B68" s="1682" t="s">
        <v>1803</v>
      </c>
      <c r="C68" s="1681" t="s">
        <v>100</v>
      </c>
      <c r="D68" s="1681">
        <v>1</v>
      </c>
      <c r="E68" s="1700"/>
      <c r="F68" s="1708"/>
      <c r="G68" s="1700">
        <v>1100</v>
      </c>
      <c r="H68" s="1708">
        <f t="shared" si="4"/>
        <v>1100</v>
      </c>
      <c r="I68" s="1683">
        <v>1124</v>
      </c>
      <c r="J68" s="1683">
        <f t="shared" si="5"/>
        <v>1124</v>
      </c>
      <c r="K68" s="1700">
        <v>1120.1300000000001</v>
      </c>
      <c r="L68" s="1708">
        <f t="shared" si="6"/>
        <v>1120.1300000000001</v>
      </c>
      <c r="M68" s="1683">
        <v>1098.4000000000001</v>
      </c>
      <c r="N68" s="1683">
        <f t="shared" si="7"/>
        <v>1098.4000000000001</v>
      </c>
      <c r="O68" s="1672"/>
      <c r="P68" s="1683"/>
    </row>
    <row r="69" spans="1:16" s="1673" customFormat="1" ht="15" thickBot="1" x14ac:dyDescent="0.4">
      <c r="A69" s="1681">
        <v>56</v>
      </c>
      <c r="B69" s="1682" t="s">
        <v>1795</v>
      </c>
      <c r="C69" s="1681" t="s">
        <v>100</v>
      </c>
      <c r="D69" s="1681">
        <v>1</v>
      </c>
      <c r="E69" s="1700"/>
      <c r="F69" s="1708"/>
      <c r="G69" s="1700">
        <v>400</v>
      </c>
      <c r="H69" s="1708">
        <f t="shared" si="4"/>
        <v>400</v>
      </c>
      <c r="I69" s="1683">
        <v>2287</v>
      </c>
      <c r="J69" s="1683">
        <f t="shared" si="5"/>
        <v>2287</v>
      </c>
      <c r="K69" s="1700">
        <v>377.81</v>
      </c>
      <c r="L69" s="1708">
        <f t="shared" si="6"/>
        <v>377.81</v>
      </c>
      <c r="M69" s="1683">
        <v>370.48</v>
      </c>
      <c r="N69" s="1683">
        <f t="shared" si="7"/>
        <v>370.48</v>
      </c>
      <c r="O69" s="1672"/>
      <c r="P69" s="1683"/>
    </row>
    <row r="70" spans="1:16" s="1673" customFormat="1" ht="15" thickBot="1" x14ac:dyDescent="0.4">
      <c r="A70" s="1678">
        <v>57</v>
      </c>
      <c r="B70" s="1679" t="s">
        <v>1811</v>
      </c>
      <c r="C70" s="1678" t="s">
        <v>100</v>
      </c>
      <c r="D70" s="1678">
        <v>1</v>
      </c>
      <c r="E70" s="1699"/>
      <c r="F70" s="1707"/>
      <c r="G70" s="1699">
        <v>670</v>
      </c>
      <c r="H70" s="1707">
        <f t="shared" si="4"/>
        <v>670</v>
      </c>
      <c r="I70" s="1680">
        <v>1084</v>
      </c>
      <c r="J70" s="1680">
        <f t="shared" si="5"/>
        <v>1084</v>
      </c>
      <c r="K70" s="1699">
        <v>702.43</v>
      </c>
      <c r="L70" s="1707">
        <f t="shared" si="6"/>
        <v>702.43</v>
      </c>
      <c r="M70" s="1680">
        <v>688.81</v>
      </c>
      <c r="N70" s="1680">
        <f t="shared" si="7"/>
        <v>688.81</v>
      </c>
      <c r="O70" s="1672"/>
      <c r="P70" s="1680"/>
    </row>
    <row r="71" spans="1:16" s="1665" customFormat="1" ht="15" thickBot="1" x14ac:dyDescent="0.4">
      <c r="A71" s="1666" t="s">
        <v>4210</v>
      </c>
      <c r="B71" s="1675"/>
      <c r="C71" s="626"/>
      <c r="D71" s="1692"/>
      <c r="E71" s="1693"/>
      <c r="F71" s="1704"/>
      <c r="G71" s="1693"/>
      <c r="H71" s="1704">
        <f t="shared" ref="H71:H93" si="8">G71*D71</f>
        <v>0</v>
      </c>
      <c r="I71" s="1711"/>
      <c r="J71" s="1664">
        <f t="shared" ref="J71:J93" si="9">I71*D71</f>
        <v>0</v>
      </c>
      <c r="K71" s="1693"/>
      <c r="L71" s="1704">
        <f t="shared" ref="L71:L93" si="10">K71*D71</f>
        <v>0</v>
      </c>
      <c r="M71" s="1711"/>
      <c r="N71" s="1664">
        <f t="shared" ref="N71:N93" si="11">M71*D71</f>
        <v>0</v>
      </c>
      <c r="O71" s="1672"/>
      <c r="P71" s="1664"/>
    </row>
    <row r="72" spans="1:16" s="1665" customFormat="1" ht="15" thickBot="1" x14ac:dyDescent="0.4">
      <c r="A72" s="1661">
        <v>58</v>
      </c>
      <c r="B72" s="1662" t="s">
        <v>4209</v>
      </c>
      <c r="C72" s="1661" t="s">
        <v>100</v>
      </c>
      <c r="D72" s="1661">
        <v>1</v>
      </c>
      <c r="E72" s="1663"/>
      <c r="F72" s="1704"/>
      <c r="G72" s="1663">
        <v>2400</v>
      </c>
      <c r="H72" s="1704">
        <f t="shared" si="8"/>
        <v>2400</v>
      </c>
      <c r="I72" s="1664">
        <v>2489</v>
      </c>
      <c r="J72" s="1664">
        <f t="shared" si="9"/>
        <v>2489</v>
      </c>
      <c r="K72" s="1663">
        <v>2481.7800000000002</v>
      </c>
      <c r="L72" s="1704">
        <f t="shared" si="10"/>
        <v>2481.7800000000002</v>
      </c>
      <c r="M72" s="1664">
        <v>1358.07</v>
      </c>
      <c r="N72" s="1664">
        <f t="shared" si="11"/>
        <v>1358.07</v>
      </c>
      <c r="O72" s="1672"/>
      <c r="P72" s="1664"/>
    </row>
    <row r="73" spans="1:16" s="1665" customFormat="1" ht="15" thickBot="1" x14ac:dyDescent="0.4">
      <c r="A73" s="1661">
        <v>59</v>
      </c>
      <c r="B73" s="1662" t="s">
        <v>4208</v>
      </c>
      <c r="C73" s="1661" t="s">
        <v>100</v>
      </c>
      <c r="D73" s="1661">
        <v>1</v>
      </c>
      <c r="E73" s="1663"/>
      <c r="F73" s="1704"/>
      <c r="G73" s="1663">
        <v>1790</v>
      </c>
      <c r="H73" s="1704">
        <f t="shared" si="8"/>
        <v>1790</v>
      </c>
      <c r="I73" s="1664">
        <v>3953</v>
      </c>
      <c r="J73" s="1664">
        <f t="shared" si="9"/>
        <v>3953</v>
      </c>
      <c r="K73" s="1663">
        <v>1726.17</v>
      </c>
      <c r="L73" s="1704">
        <f t="shared" si="10"/>
        <v>1726.17</v>
      </c>
      <c r="M73" s="1664">
        <v>10049.700000000001</v>
      </c>
      <c r="N73" s="1664">
        <f t="shared" si="11"/>
        <v>10049.700000000001</v>
      </c>
      <c r="O73" s="1672"/>
      <c r="P73" s="1664"/>
    </row>
    <row r="74" spans="1:16" s="1665" customFormat="1" ht="15" thickBot="1" x14ac:dyDescent="0.4">
      <c r="A74" s="1666" t="s">
        <v>1239</v>
      </c>
      <c r="B74" s="1675"/>
      <c r="C74" s="626"/>
      <c r="D74" s="1692"/>
      <c r="E74" s="1693"/>
      <c r="F74" s="1704"/>
      <c r="G74" s="1693"/>
      <c r="H74" s="1704">
        <f t="shared" si="8"/>
        <v>0</v>
      </c>
      <c r="I74" s="1711"/>
      <c r="J74" s="1664">
        <f t="shared" si="9"/>
        <v>0</v>
      </c>
      <c r="K74" s="1693"/>
      <c r="L74" s="1704">
        <f t="shared" si="10"/>
        <v>0</v>
      </c>
      <c r="M74" s="1711"/>
      <c r="N74" s="1664">
        <f t="shared" si="11"/>
        <v>0</v>
      </c>
      <c r="O74" s="1672"/>
      <c r="P74" s="1664"/>
    </row>
    <row r="75" spans="1:16" s="1665" customFormat="1" ht="15" thickBot="1" x14ac:dyDescent="0.4">
      <c r="A75" s="1661">
        <v>60</v>
      </c>
      <c r="B75" s="1662" t="s">
        <v>1239</v>
      </c>
      <c r="C75" s="1661" t="s">
        <v>100</v>
      </c>
      <c r="D75" s="1661">
        <v>1</v>
      </c>
      <c r="E75" s="1663"/>
      <c r="F75" s="1704"/>
      <c r="G75" s="1663">
        <v>26100</v>
      </c>
      <c r="H75" s="1704">
        <f t="shared" si="8"/>
        <v>26100</v>
      </c>
      <c r="I75" s="1664">
        <v>27156</v>
      </c>
      <c r="J75" s="1664">
        <f t="shared" si="9"/>
        <v>27156</v>
      </c>
      <c r="K75" s="1663">
        <v>27078.04</v>
      </c>
      <c r="L75" s="1704">
        <f t="shared" si="10"/>
        <v>27078.04</v>
      </c>
      <c r="M75" s="1664">
        <v>29812.29</v>
      </c>
      <c r="N75" s="1664">
        <f t="shared" si="11"/>
        <v>29812.29</v>
      </c>
      <c r="O75" s="1672"/>
      <c r="P75" s="1664"/>
    </row>
    <row r="76" spans="1:16" s="1665" customFormat="1" ht="15" thickBot="1" x14ac:dyDescent="0.4">
      <c r="A76" s="1661">
        <v>61</v>
      </c>
      <c r="B76" s="1662" t="s">
        <v>1000</v>
      </c>
      <c r="C76" s="1661" t="s">
        <v>100</v>
      </c>
      <c r="D76" s="1661">
        <v>1</v>
      </c>
      <c r="E76" s="1663"/>
      <c r="F76" s="1704"/>
      <c r="G76" s="1663">
        <v>20300</v>
      </c>
      <c r="H76" s="1704">
        <f t="shared" si="8"/>
        <v>20300</v>
      </c>
      <c r="I76" s="1664">
        <v>21052</v>
      </c>
      <c r="J76" s="1664">
        <f t="shared" si="9"/>
        <v>21052</v>
      </c>
      <c r="K76" s="1663">
        <v>20992.13</v>
      </c>
      <c r="L76" s="1704">
        <f t="shared" si="10"/>
        <v>20992.13</v>
      </c>
      <c r="M76" s="1664">
        <v>23844.400000000001</v>
      </c>
      <c r="N76" s="1664">
        <f t="shared" si="11"/>
        <v>23844.400000000001</v>
      </c>
      <c r="O76" s="1672"/>
      <c r="P76" s="1664"/>
    </row>
    <row r="77" spans="1:16" s="1665" customFormat="1" ht="15" thickBot="1" x14ac:dyDescent="0.4">
      <c r="A77" s="1661">
        <v>62</v>
      </c>
      <c r="B77" s="1662" t="s">
        <v>4207</v>
      </c>
      <c r="C77" s="1661" t="s">
        <v>100</v>
      </c>
      <c r="D77" s="1661">
        <v>1</v>
      </c>
      <c r="E77" s="1663"/>
      <c r="F77" s="1704"/>
      <c r="G77" s="1663">
        <v>15100</v>
      </c>
      <c r="H77" s="1704">
        <f t="shared" si="8"/>
        <v>15100</v>
      </c>
      <c r="I77" s="1664">
        <v>15697</v>
      </c>
      <c r="J77" s="1664">
        <f t="shared" si="9"/>
        <v>15697</v>
      </c>
      <c r="K77" s="1663">
        <v>15651.86</v>
      </c>
      <c r="L77" s="1704">
        <f t="shared" si="10"/>
        <v>15651.86</v>
      </c>
      <c r="M77" s="1664">
        <v>17521.240000000002</v>
      </c>
      <c r="N77" s="1664">
        <f t="shared" si="11"/>
        <v>17521.240000000002</v>
      </c>
      <c r="O77" s="1672"/>
      <c r="P77" s="1664"/>
    </row>
    <row r="78" spans="1:16" s="1665" customFormat="1" ht="15" thickBot="1" x14ac:dyDescent="0.4">
      <c r="A78" s="1666" t="s">
        <v>4206</v>
      </c>
      <c r="B78" s="1675"/>
      <c r="C78" s="1676"/>
      <c r="D78" s="1676"/>
      <c r="E78" s="1669"/>
      <c r="F78" s="1704"/>
      <c r="G78" s="1669"/>
      <c r="H78" s="1704">
        <f t="shared" si="8"/>
        <v>0</v>
      </c>
      <c r="I78" s="1705"/>
      <c r="J78" s="1664">
        <f t="shared" si="9"/>
        <v>0</v>
      </c>
      <c r="K78" s="1669"/>
      <c r="L78" s="1704">
        <f t="shared" si="10"/>
        <v>0</v>
      </c>
      <c r="M78" s="1705"/>
      <c r="N78" s="1664">
        <f t="shared" si="11"/>
        <v>0</v>
      </c>
      <c r="O78" s="1672"/>
      <c r="P78" s="1664"/>
    </row>
    <row r="79" spans="1:16" s="1665" customFormat="1" ht="15" thickBot="1" x14ac:dyDescent="0.4">
      <c r="A79" s="1661">
        <v>63</v>
      </c>
      <c r="B79" s="1662" t="s">
        <v>4205</v>
      </c>
      <c r="C79" s="1661" t="s">
        <v>3</v>
      </c>
      <c r="D79" s="1661">
        <v>15</v>
      </c>
      <c r="E79" s="1663"/>
      <c r="F79" s="1704"/>
      <c r="G79" s="1663">
        <v>145</v>
      </c>
      <c r="H79" s="1704">
        <f t="shared" si="8"/>
        <v>2175</v>
      </c>
      <c r="I79" s="1664">
        <v>147</v>
      </c>
      <c r="J79" s="1664">
        <f t="shared" si="9"/>
        <v>2205</v>
      </c>
      <c r="K79" s="1663">
        <v>147.72999999999999</v>
      </c>
      <c r="L79" s="1704">
        <f t="shared" si="10"/>
        <v>2215.9499999999998</v>
      </c>
      <c r="M79" s="1664">
        <v>21.73</v>
      </c>
      <c r="N79" s="1664">
        <f t="shared" si="11"/>
        <v>325.95</v>
      </c>
      <c r="O79" s="1672"/>
      <c r="P79" s="1664"/>
    </row>
    <row r="80" spans="1:16" s="1665" customFormat="1" ht="15" thickBot="1" x14ac:dyDescent="0.4">
      <c r="A80" s="1666" t="s">
        <v>1826</v>
      </c>
      <c r="B80" s="1675"/>
      <c r="C80" s="1676"/>
      <c r="D80" s="1676"/>
      <c r="E80" s="1669"/>
      <c r="F80" s="1704"/>
      <c r="G80" s="1669"/>
      <c r="H80" s="1704">
        <f t="shared" si="8"/>
        <v>0</v>
      </c>
      <c r="I80" s="1705"/>
      <c r="J80" s="1664">
        <f t="shared" si="9"/>
        <v>0</v>
      </c>
      <c r="K80" s="1669"/>
      <c r="L80" s="1704">
        <f t="shared" si="10"/>
        <v>0</v>
      </c>
      <c r="M80" s="1705"/>
      <c r="N80" s="1664">
        <f t="shared" si="11"/>
        <v>0</v>
      </c>
      <c r="O80" s="1672"/>
      <c r="P80" s="1664"/>
    </row>
    <row r="81" spans="1:16" s="1665" customFormat="1" ht="15" thickBot="1" x14ac:dyDescent="0.4">
      <c r="A81" s="1661">
        <v>64</v>
      </c>
      <c r="B81" s="1662" t="s">
        <v>1827</v>
      </c>
      <c r="C81" s="1661" t="s">
        <v>8</v>
      </c>
      <c r="D81" s="1677">
        <v>1240</v>
      </c>
      <c r="E81" s="1663"/>
      <c r="F81" s="1704"/>
      <c r="G81" s="1663">
        <v>2.85</v>
      </c>
      <c r="H81" s="1704">
        <f t="shared" si="8"/>
        <v>3534</v>
      </c>
      <c r="I81" s="1664">
        <v>2</v>
      </c>
      <c r="J81" s="1664">
        <f t="shared" si="9"/>
        <v>2480</v>
      </c>
      <c r="K81" s="1663">
        <v>4.09</v>
      </c>
      <c r="L81" s="1704">
        <f t="shared" si="10"/>
        <v>5071.5999999999995</v>
      </c>
      <c r="M81" s="1664">
        <v>1.0900000000000001</v>
      </c>
      <c r="N81" s="1664">
        <f t="shared" si="11"/>
        <v>1351.6000000000001</v>
      </c>
      <c r="O81" s="1672"/>
      <c r="P81" s="1664"/>
    </row>
    <row r="82" spans="1:16" s="1665" customFormat="1" ht="15" thickBot="1" x14ac:dyDescent="0.4">
      <c r="A82" s="1661">
        <v>65</v>
      </c>
      <c r="B82" s="1662" t="s">
        <v>4204</v>
      </c>
      <c r="C82" s="1661" t="s">
        <v>8</v>
      </c>
      <c r="D82" s="1661">
        <v>435</v>
      </c>
      <c r="E82" s="1663"/>
      <c r="F82" s="1704"/>
      <c r="G82" s="1663">
        <v>3.42</v>
      </c>
      <c r="H82" s="1704">
        <f t="shared" si="8"/>
        <v>1487.7</v>
      </c>
      <c r="I82" s="1664">
        <v>3.5</v>
      </c>
      <c r="J82" s="1664">
        <f t="shared" si="9"/>
        <v>1522.5</v>
      </c>
      <c r="K82" s="1663">
        <v>3.55</v>
      </c>
      <c r="L82" s="1704">
        <f t="shared" si="10"/>
        <v>1544.25</v>
      </c>
      <c r="M82" s="1664">
        <v>4.3499999999999996</v>
      </c>
      <c r="N82" s="1664">
        <f t="shared" si="11"/>
        <v>1892.2499999999998</v>
      </c>
      <c r="O82" s="1672"/>
      <c r="P82" s="1664"/>
    </row>
    <row r="83" spans="1:16" s="1665" customFormat="1" ht="15" thickBot="1" x14ac:dyDescent="0.4">
      <c r="A83" s="1661">
        <v>66</v>
      </c>
      <c r="B83" s="1662" t="s">
        <v>4203</v>
      </c>
      <c r="C83" s="1661" t="s">
        <v>4</v>
      </c>
      <c r="D83" s="1661">
        <v>13</v>
      </c>
      <c r="E83" s="1663"/>
      <c r="F83" s="1704"/>
      <c r="G83" s="1663">
        <v>194</v>
      </c>
      <c r="H83" s="1704">
        <f t="shared" si="8"/>
        <v>2522</v>
      </c>
      <c r="I83" s="1664">
        <v>200</v>
      </c>
      <c r="J83" s="1664">
        <f t="shared" si="9"/>
        <v>2600</v>
      </c>
      <c r="K83" s="1663">
        <v>204.46</v>
      </c>
      <c r="L83" s="1704">
        <f t="shared" si="10"/>
        <v>2657.98</v>
      </c>
      <c r="M83" s="1664">
        <v>162.97</v>
      </c>
      <c r="N83" s="1664">
        <f t="shared" si="11"/>
        <v>2118.61</v>
      </c>
      <c r="O83" s="1672"/>
      <c r="P83" s="1664"/>
    </row>
    <row r="84" spans="1:16" s="1665" customFormat="1" ht="15" thickBot="1" x14ac:dyDescent="0.4">
      <c r="A84" s="1666" t="s">
        <v>4202</v>
      </c>
      <c r="B84" s="1675"/>
      <c r="C84" s="626"/>
      <c r="D84" s="1692"/>
      <c r="E84" s="1693"/>
      <c r="F84" s="1704"/>
      <c r="G84" s="1693"/>
      <c r="H84" s="1704">
        <f t="shared" si="8"/>
        <v>0</v>
      </c>
      <c r="I84" s="1711"/>
      <c r="J84" s="1664">
        <f t="shared" si="9"/>
        <v>0</v>
      </c>
      <c r="K84" s="1693"/>
      <c r="L84" s="1704">
        <f t="shared" si="10"/>
        <v>0</v>
      </c>
      <c r="M84" s="1711"/>
      <c r="N84" s="1664">
        <f t="shared" si="11"/>
        <v>0</v>
      </c>
      <c r="O84" s="1672"/>
      <c r="P84" s="1664"/>
    </row>
    <row r="85" spans="1:16" s="1673" customFormat="1" ht="15" thickBot="1" x14ac:dyDescent="0.4">
      <c r="A85" s="1670">
        <v>67</v>
      </c>
      <c r="B85" s="1671" t="s">
        <v>4201</v>
      </c>
      <c r="C85" s="1670" t="s">
        <v>100</v>
      </c>
      <c r="D85" s="1670">
        <v>1</v>
      </c>
      <c r="E85" s="1698"/>
      <c r="F85" s="1706"/>
      <c r="G85" s="1698">
        <v>2144945.64</v>
      </c>
      <c r="H85" s="1706">
        <f t="shared" si="8"/>
        <v>2144945.64</v>
      </c>
      <c r="I85" s="1672">
        <v>2424514</v>
      </c>
      <c r="J85" s="1672">
        <f t="shared" si="9"/>
        <v>2424514</v>
      </c>
      <c r="K85" s="1698">
        <v>2077000</v>
      </c>
      <c r="L85" s="1706">
        <f t="shared" si="10"/>
        <v>2077000</v>
      </c>
      <c r="M85" s="1672">
        <v>2753650.51</v>
      </c>
      <c r="N85" s="1672">
        <f t="shared" si="11"/>
        <v>2753650.51</v>
      </c>
      <c r="O85" s="1672"/>
      <c r="P85" s="1672"/>
    </row>
    <row r="86" spans="1:16" s="1665" customFormat="1" ht="15" thickBot="1" x14ac:dyDescent="0.4">
      <c r="A86" s="1661">
        <v>68</v>
      </c>
      <c r="B86" s="1662" t="s">
        <v>4200</v>
      </c>
      <c r="C86" s="1661" t="s">
        <v>131</v>
      </c>
      <c r="D86" s="1677">
        <v>3715</v>
      </c>
      <c r="E86" s="1663"/>
      <c r="F86" s="1704"/>
      <c r="G86" s="1663">
        <v>7</v>
      </c>
      <c r="H86" s="1704">
        <f t="shared" si="8"/>
        <v>26005</v>
      </c>
      <c r="I86" s="1664">
        <v>3.3</v>
      </c>
      <c r="J86" s="1664">
        <f t="shared" si="9"/>
        <v>12259.5</v>
      </c>
      <c r="K86" s="1663">
        <v>7.75</v>
      </c>
      <c r="L86" s="1704">
        <f t="shared" si="10"/>
        <v>28791.25</v>
      </c>
      <c r="M86" s="1664">
        <v>6.54</v>
      </c>
      <c r="N86" s="1664">
        <f t="shared" si="11"/>
        <v>24296.1</v>
      </c>
      <c r="O86" s="1672"/>
      <c r="P86" s="1664"/>
    </row>
    <row r="87" spans="1:16" s="1665" customFormat="1" ht="15" thickBot="1" x14ac:dyDescent="0.4">
      <c r="A87" s="1661">
        <v>69</v>
      </c>
      <c r="B87" s="1662" t="s">
        <v>4199</v>
      </c>
      <c r="C87" s="1661" t="s">
        <v>100</v>
      </c>
      <c r="D87" s="1661">
        <v>1</v>
      </c>
      <c r="E87" s="1663"/>
      <c r="F87" s="1704"/>
      <c r="G87" s="1663">
        <v>458750</v>
      </c>
      <c r="H87" s="1704">
        <f t="shared" si="8"/>
        <v>458750</v>
      </c>
      <c r="I87" s="1664">
        <v>477372</v>
      </c>
      <c r="J87" s="1664">
        <f t="shared" si="9"/>
        <v>477372</v>
      </c>
      <c r="K87" s="1663">
        <v>480437.85</v>
      </c>
      <c r="L87" s="1704">
        <f t="shared" si="10"/>
        <v>480437.85</v>
      </c>
      <c r="M87" s="1664">
        <v>470079.36</v>
      </c>
      <c r="N87" s="1664">
        <f t="shared" si="11"/>
        <v>470079.36</v>
      </c>
      <c r="O87" s="1672"/>
      <c r="P87" s="1664"/>
    </row>
    <row r="88" spans="1:16" s="1665" customFormat="1" ht="15" thickBot="1" x14ac:dyDescent="0.4">
      <c r="A88" s="1661">
        <v>70</v>
      </c>
      <c r="B88" s="1662" t="s">
        <v>4198</v>
      </c>
      <c r="C88" s="1661" t="s">
        <v>100</v>
      </c>
      <c r="D88" s="1661">
        <v>1</v>
      </c>
      <c r="E88" s="1663"/>
      <c r="F88" s="1704"/>
      <c r="G88" s="1663">
        <v>176000</v>
      </c>
      <c r="H88" s="1704">
        <f t="shared" si="8"/>
        <v>176000</v>
      </c>
      <c r="I88" s="1664">
        <v>181778</v>
      </c>
      <c r="J88" s="1664">
        <f t="shared" si="9"/>
        <v>181778</v>
      </c>
      <c r="K88" s="1663">
        <v>181258.87</v>
      </c>
      <c r="L88" s="1704">
        <f t="shared" si="10"/>
        <v>181258.87</v>
      </c>
      <c r="M88" s="1664">
        <v>293295.76</v>
      </c>
      <c r="N88" s="1664">
        <f t="shared" si="11"/>
        <v>293295.76</v>
      </c>
      <c r="O88" s="1672"/>
      <c r="P88" s="1664"/>
    </row>
    <row r="89" spans="1:16" s="1665" customFormat="1" ht="15" thickBot="1" x14ac:dyDescent="0.4">
      <c r="A89" s="1661">
        <v>71</v>
      </c>
      <c r="B89" s="1662" t="s">
        <v>4197</v>
      </c>
      <c r="C89" s="1661" t="s">
        <v>100</v>
      </c>
      <c r="D89" s="1661">
        <v>1</v>
      </c>
      <c r="E89" s="1663"/>
      <c r="F89" s="1704"/>
      <c r="G89" s="1663">
        <v>380000</v>
      </c>
      <c r="H89" s="1704">
        <f t="shared" si="8"/>
        <v>380000</v>
      </c>
      <c r="I89" s="1664">
        <v>395271</v>
      </c>
      <c r="J89" s="1664">
        <f t="shared" si="9"/>
        <v>395271</v>
      </c>
      <c r="K89" s="1663">
        <v>394142.76</v>
      </c>
      <c r="L89" s="1704">
        <f t="shared" si="10"/>
        <v>394142.76</v>
      </c>
      <c r="M89" s="1664">
        <v>419092.96</v>
      </c>
      <c r="N89" s="1664">
        <f t="shared" si="11"/>
        <v>419092.96</v>
      </c>
      <c r="O89" s="1672"/>
      <c r="P89" s="1664"/>
    </row>
    <row r="90" spans="1:16" s="1665" customFormat="1" ht="15" thickBot="1" x14ac:dyDescent="0.4">
      <c r="A90" s="1661">
        <v>72</v>
      </c>
      <c r="B90" s="1662" t="s">
        <v>4196</v>
      </c>
      <c r="C90" s="1661" t="s">
        <v>100</v>
      </c>
      <c r="D90" s="1661">
        <v>1</v>
      </c>
      <c r="E90" s="1663"/>
      <c r="F90" s="1704"/>
      <c r="G90" s="1663">
        <v>7170</v>
      </c>
      <c r="H90" s="1704">
        <f t="shared" si="8"/>
        <v>7170</v>
      </c>
      <c r="I90" s="1664">
        <v>7460</v>
      </c>
      <c r="J90" s="1664">
        <f t="shared" si="9"/>
        <v>7460</v>
      </c>
      <c r="K90" s="1663">
        <v>7438.7</v>
      </c>
      <c r="L90" s="1704">
        <f t="shared" si="10"/>
        <v>7438.7</v>
      </c>
      <c r="M90" s="1664">
        <v>8380.9</v>
      </c>
      <c r="N90" s="1664">
        <f t="shared" si="11"/>
        <v>8380.9</v>
      </c>
      <c r="O90" s="1672"/>
      <c r="P90" s="1664"/>
    </row>
    <row r="91" spans="1:16" s="1665" customFormat="1" ht="15" thickBot="1" x14ac:dyDescent="0.4">
      <c r="A91" s="1661">
        <v>73</v>
      </c>
      <c r="B91" s="1662" t="s">
        <v>4195</v>
      </c>
      <c r="C91" s="1661" t="s">
        <v>100</v>
      </c>
      <c r="D91" s="1661">
        <v>1</v>
      </c>
      <c r="E91" s="1663"/>
      <c r="F91" s="1704"/>
      <c r="G91" s="1663">
        <v>35000</v>
      </c>
      <c r="H91" s="1708">
        <f t="shared" si="8"/>
        <v>35000</v>
      </c>
      <c r="I91" s="1664">
        <v>36333</v>
      </c>
      <c r="J91" s="1664">
        <f t="shared" si="9"/>
        <v>36333</v>
      </c>
      <c r="K91" s="1663">
        <v>36229.61</v>
      </c>
      <c r="L91" s="1704">
        <f t="shared" si="10"/>
        <v>36229.61</v>
      </c>
      <c r="M91" s="1664">
        <v>38786.39</v>
      </c>
      <c r="N91" s="1664">
        <f t="shared" si="11"/>
        <v>38786.39</v>
      </c>
      <c r="O91" s="1672"/>
      <c r="P91" s="1664"/>
    </row>
    <row r="92" spans="1:16" s="1665" customFormat="1" ht="15" thickBot="1" x14ac:dyDescent="0.4">
      <c r="A92" s="1666" t="s">
        <v>4194</v>
      </c>
      <c r="B92" s="1675"/>
      <c r="C92" s="1676"/>
      <c r="D92" s="1676"/>
      <c r="E92" s="1669"/>
      <c r="F92" s="1704"/>
      <c r="G92" s="1669"/>
      <c r="H92" s="1708">
        <f t="shared" si="8"/>
        <v>0</v>
      </c>
      <c r="I92" s="1705"/>
      <c r="J92" s="1664">
        <f t="shared" si="9"/>
        <v>0</v>
      </c>
      <c r="K92" s="1669"/>
      <c r="L92" s="1704">
        <f t="shared" si="10"/>
        <v>0</v>
      </c>
      <c r="M92" s="1705"/>
      <c r="N92" s="1664">
        <f t="shared" si="11"/>
        <v>0</v>
      </c>
      <c r="O92" s="1672"/>
      <c r="P92" s="1664"/>
    </row>
    <row r="93" spans="1:16" s="1665" customFormat="1" ht="15" thickBot="1" x14ac:dyDescent="0.4">
      <c r="A93" s="1661">
        <v>74</v>
      </c>
      <c r="B93" s="1662" t="s">
        <v>1184</v>
      </c>
      <c r="C93" s="1661" t="s">
        <v>330</v>
      </c>
      <c r="D93" s="1661">
        <v>1</v>
      </c>
      <c r="E93" s="1663"/>
      <c r="F93" s="1704"/>
      <c r="G93" s="1663">
        <v>40000</v>
      </c>
      <c r="H93" s="1708">
        <f t="shared" si="8"/>
        <v>40000</v>
      </c>
      <c r="I93" s="1664">
        <v>40000</v>
      </c>
      <c r="J93" s="1664">
        <f t="shared" si="9"/>
        <v>40000</v>
      </c>
      <c r="K93" s="1663">
        <v>40000</v>
      </c>
      <c r="L93" s="1704">
        <f t="shared" si="10"/>
        <v>40000</v>
      </c>
      <c r="M93" s="1664">
        <v>40000</v>
      </c>
      <c r="N93" s="1664">
        <f t="shared" si="11"/>
        <v>40000</v>
      </c>
      <c r="O93" s="1672"/>
      <c r="P93" s="1664"/>
    </row>
    <row r="94" spans="1:16" x14ac:dyDescent="0.35">
      <c r="A94" s="1254"/>
      <c r="B94" s="1645"/>
      <c r="C94" s="1254"/>
      <c r="D94" s="1254"/>
      <c r="E94" s="1256"/>
      <c r="F94" s="1256"/>
      <c r="G94" s="1256"/>
      <c r="H94" s="1644"/>
      <c r="I94" s="1256"/>
      <c r="J94" s="1256"/>
      <c r="K94" s="1256"/>
      <c r="L94" s="1644"/>
      <c r="M94" s="1256"/>
      <c r="N94" s="1256"/>
      <c r="O94" s="1256"/>
      <c r="P94" s="1644"/>
    </row>
    <row r="95" spans="1:16" ht="18.5" x14ac:dyDescent="0.45">
      <c r="A95" s="1642"/>
      <c r="B95" s="1636"/>
      <c r="C95" s="1635"/>
      <c r="D95" s="1642"/>
      <c r="E95" s="1642"/>
      <c r="F95" s="1643"/>
      <c r="G95" s="1348"/>
      <c r="H95" s="1641">
        <f>SUM(H6:H93)</f>
        <v>4342990</v>
      </c>
      <c r="I95" s="1642"/>
      <c r="J95" s="1348">
        <f>SUM(J6:J93)</f>
        <v>4368200</v>
      </c>
      <c r="K95" s="1348"/>
      <c r="L95" s="1641">
        <f>SUM(L6:L93)</f>
        <v>4426150.8500000006</v>
      </c>
      <c r="M95" s="1642"/>
      <c r="N95" s="1348">
        <f>SUM(N6:N93)</f>
        <v>4935044.8199999994</v>
      </c>
      <c r="O95" s="1348"/>
      <c r="P95" s="1641">
        <f>SUM(P6:P93)</f>
        <v>0</v>
      </c>
    </row>
    <row r="96" spans="1:16" ht="19" thickBot="1" x14ac:dyDescent="0.5">
      <c r="A96" s="1642"/>
      <c r="B96" s="1636"/>
      <c r="C96" s="1635"/>
      <c r="D96" s="1642"/>
      <c r="E96" s="1642"/>
      <c r="F96" s="1643"/>
      <c r="G96" s="1348"/>
      <c r="H96" s="1641"/>
      <c r="I96" s="1642"/>
      <c r="J96" s="1348"/>
      <c r="K96" s="1348"/>
      <c r="L96" s="1641"/>
      <c r="M96" s="1642"/>
      <c r="N96" s="1348"/>
      <c r="O96" s="1348"/>
      <c r="P96" s="1641"/>
    </row>
    <row r="97" spans="1:16" ht="30.75" customHeight="1" thickBot="1" x14ac:dyDescent="0.4">
      <c r="A97" s="1640" t="s">
        <v>93</v>
      </c>
      <c r="B97" s="1038" t="s">
        <v>4193</v>
      </c>
      <c r="C97" s="1640" t="s">
        <v>456</v>
      </c>
      <c r="D97" s="1639" t="s">
        <v>1831</v>
      </c>
      <c r="E97" s="1638"/>
      <c r="F97" s="1712"/>
      <c r="G97" s="1713"/>
      <c r="H97" s="1714"/>
      <c r="I97" s="1713"/>
      <c r="J97" s="1262"/>
      <c r="K97" s="1713"/>
      <c r="L97" s="1714"/>
      <c r="M97" s="1713"/>
      <c r="N97" s="1262"/>
      <c r="O97" s="1713"/>
      <c r="P97" s="1714"/>
    </row>
    <row r="98" spans="1:16" ht="15" thickBot="1" x14ac:dyDescent="0.4">
      <c r="A98" s="1696" t="s">
        <v>4192</v>
      </c>
      <c r="B98" s="1038" t="s">
        <v>4191</v>
      </c>
      <c r="C98" s="1694" t="s">
        <v>100</v>
      </c>
      <c r="D98" s="1695">
        <v>1</v>
      </c>
      <c r="E98" s="1712"/>
      <c r="F98" s="1262"/>
      <c r="G98" s="1262">
        <v>57900</v>
      </c>
      <c r="H98" s="1262">
        <f>G98*D98</f>
        <v>57900</v>
      </c>
      <c r="I98" s="1262">
        <v>59000</v>
      </c>
      <c r="J98" s="1262">
        <f>I98*D98</f>
        <v>59000</v>
      </c>
      <c r="K98" s="1262">
        <v>57700</v>
      </c>
      <c r="L98" s="1262">
        <f>K98*D98</f>
        <v>57700</v>
      </c>
      <c r="M98" s="1262">
        <v>85689.34</v>
      </c>
      <c r="N98" s="1262">
        <f>M98*D98</f>
        <v>85689.34</v>
      </c>
      <c r="O98" s="1262">
        <v>0</v>
      </c>
      <c r="P98" s="1262">
        <f>O98*D98</f>
        <v>0</v>
      </c>
    </row>
    <row r="99" spans="1:16" ht="15" thickBot="1" x14ac:dyDescent="0.4">
      <c r="A99" s="529"/>
      <c r="B99" s="1637"/>
      <c r="C99" s="570"/>
      <c r="D99" s="570"/>
      <c r="E99" s="529"/>
      <c r="F99" s="569"/>
      <c r="G99" s="569"/>
      <c r="H99" s="569"/>
      <c r="I99" s="529"/>
      <c r="J99" s="569"/>
      <c r="K99" s="569"/>
      <c r="L99" s="569"/>
      <c r="M99" s="529"/>
      <c r="N99" s="569"/>
      <c r="O99" s="569"/>
      <c r="P99" s="569"/>
    </row>
    <row r="100" spans="1:16" ht="19" thickBot="1" x14ac:dyDescent="0.5">
      <c r="A100" s="1348"/>
      <c r="B100" s="1636"/>
      <c r="C100" s="1635"/>
      <c r="D100" s="1635"/>
      <c r="E100" s="2163" t="s">
        <v>4247</v>
      </c>
      <c r="F100" s="2164"/>
      <c r="G100" s="1634"/>
      <c r="H100" s="1697">
        <f>H95+H98</f>
        <v>4400890</v>
      </c>
      <c r="I100" s="1634"/>
      <c r="J100" s="1697">
        <f>J95+J98</f>
        <v>4427200</v>
      </c>
      <c r="K100" s="1634"/>
      <c r="L100" s="1697">
        <f>L95+L98</f>
        <v>4483850.8500000006</v>
      </c>
      <c r="M100" s="1634"/>
      <c r="N100" s="1697">
        <f>N95+N98</f>
        <v>5020734.1599999992</v>
      </c>
      <c r="O100" s="2165" t="s">
        <v>4247</v>
      </c>
      <c r="P100" s="2166"/>
    </row>
  </sheetData>
  <mergeCells count="8">
    <mergeCell ref="O4:P4"/>
    <mergeCell ref="E100:F100"/>
    <mergeCell ref="O100:P100"/>
    <mergeCell ref="E4:F4"/>
    <mergeCell ref="G4:H4"/>
    <mergeCell ref="I4:J4"/>
    <mergeCell ref="K4:L4"/>
    <mergeCell ref="M4:N4"/>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H36"/>
  <sheetViews>
    <sheetView workbookViewId="0">
      <selection activeCell="AF36" sqref="AF36"/>
    </sheetView>
  </sheetViews>
  <sheetFormatPr defaultRowHeight="14.5" x14ac:dyDescent="0.35"/>
  <cols>
    <col min="4" max="4" width="35.54296875" customWidth="1"/>
    <col min="7" max="34" width="13.453125" customWidth="1"/>
  </cols>
  <sheetData>
    <row r="1" spans="2:34" ht="15.5" x14ac:dyDescent="0.35">
      <c r="G1" s="694" t="s">
        <v>1577</v>
      </c>
    </row>
    <row r="2" spans="2:34" ht="15.5" x14ac:dyDescent="0.35">
      <c r="G2" s="694" t="s">
        <v>1576</v>
      </c>
    </row>
    <row r="3" spans="2:34" ht="15.5" x14ac:dyDescent="0.35">
      <c r="G3" s="763">
        <v>42725</v>
      </c>
    </row>
    <row r="6" spans="2:34" x14ac:dyDescent="0.35">
      <c r="B6" s="492"/>
      <c r="C6" s="492"/>
      <c r="D6" s="493" t="s">
        <v>155</v>
      </c>
      <c r="E6" s="494"/>
      <c r="F6" s="494"/>
      <c r="G6" s="1752" t="s">
        <v>1592</v>
      </c>
      <c r="H6" s="1752"/>
      <c r="I6" s="1752" t="s">
        <v>1593</v>
      </c>
      <c r="J6" s="1752"/>
      <c r="K6" s="1752" t="s">
        <v>1594</v>
      </c>
      <c r="L6" s="1752"/>
      <c r="M6" s="1752" t="s">
        <v>1595</v>
      </c>
      <c r="N6" s="1752"/>
      <c r="O6" s="1752" t="s">
        <v>1596</v>
      </c>
      <c r="P6" s="1752"/>
      <c r="Q6" s="1752" t="s">
        <v>1597</v>
      </c>
      <c r="R6" s="1752"/>
      <c r="S6" s="1752" t="s">
        <v>1598</v>
      </c>
      <c r="T6" s="1752"/>
      <c r="U6" s="1752" t="s">
        <v>1599</v>
      </c>
      <c r="V6" s="1752"/>
      <c r="W6" s="1752" t="s">
        <v>1600</v>
      </c>
      <c r="X6" s="1752"/>
      <c r="Y6" s="1752" t="s">
        <v>1601</v>
      </c>
      <c r="Z6" s="1752"/>
      <c r="AA6" s="1752" t="s">
        <v>1602</v>
      </c>
      <c r="AB6" s="1752"/>
      <c r="AC6" s="1752" t="s">
        <v>1603</v>
      </c>
      <c r="AD6" s="1752"/>
      <c r="AE6" s="1752" t="s">
        <v>1604</v>
      </c>
      <c r="AF6" s="1752"/>
      <c r="AG6" s="1752" t="s">
        <v>1605</v>
      </c>
      <c r="AH6" s="1752"/>
    </row>
    <row r="7" spans="2:34" ht="15" thickBot="1" x14ac:dyDescent="0.4">
      <c r="B7" s="492"/>
      <c r="C7" s="492"/>
      <c r="D7" s="494"/>
      <c r="E7" s="494" t="s">
        <v>459</v>
      </c>
      <c r="F7" s="494" t="s">
        <v>1169</v>
      </c>
      <c r="G7" s="495" t="s">
        <v>95</v>
      </c>
      <c r="H7" s="496" t="s">
        <v>1170</v>
      </c>
      <c r="I7" s="495" t="s">
        <v>95</v>
      </c>
      <c r="J7" s="496" t="s">
        <v>1170</v>
      </c>
      <c r="K7" s="495" t="s">
        <v>95</v>
      </c>
      <c r="L7" s="496" t="s">
        <v>1170</v>
      </c>
      <c r="M7" s="495" t="s">
        <v>95</v>
      </c>
      <c r="N7" s="496" t="s">
        <v>1170</v>
      </c>
      <c r="O7" s="495" t="s">
        <v>95</v>
      </c>
      <c r="P7" s="496" t="s">
        <v>1170</v>
      </c>
      <c r="Q7" s="495" t="s">
        <v>95</v>
      </c>
      <c r="R7" s="496" t="s">
        <v>1170</v>
      </c>
      <c r="S7" s="495" t="s">
        <v>95</v>
      </c>
      <c r="T7" s="496" t="s">
        <v>1170</v>
      </c>
      <c r="U7" s="495" t="s">
        <v>95</v>
      </c>
      <c r="V7" s="496" t="s">
        <v>1170</v>
      </c>
      <c r="W7" s="495" t="s">
        <v>95</v>
      </c>
      <c r="X7" s="496" t="s">
        <v>1170</v>
      </c>
      <c r="Y7" s="495" t="s">
        <v>95</v>
      </c>
      <c r="Z7" s="496" t="s">
        <v>1170</v>
      </c>
      <c r="AA7" s="495" t="s">
        <v>95</v>
      </c>
      <c r="AB7" s="496" t="s">
        <v>1170</v>
      </c>
      <c r="AC7" s="495" t="s">
        <v>95</v>
      </c>
      <c r="AD7" s="496" t="s">
        <v>1170</v>
      </c>
      <c r="AE7" s="495" t="s">
        <v>95</v>
      </c>
      <c r="AF7" s="496" t="s">
        <v>1170</v>
      </c>
      <c r="AG7" s="495" t="s">
        <v>95</v>
      </c>
      <c r="AH7" s="496" t="s">
        <v>1170</v>
      </c>
    </row>
    <row r="8" spans="2:34" ht="15" thickBot="1" x14ac:dyDescent="0.4">
      <c r="B8" s="587">
        <v>1</v>
      </c>
      <c r="C8" s="587"/>
      <c r="D8" s="588" t="s">
        <v>156</v>
      </c>
      <c r="E8" s="589">
        <v>88</v>
      </c>
      <c r="F8" s="589" t="s">
        <v>8</v>
      </c>
      <c r="G8" s="584">
        <v>20</v>
      </c>
      <c r="H8" s="498">
        <f>G8*E8</f>
        <v>1760</v>
      </c>
      <c r="I8" s="497">
        <v>1</v>
      </c>
      <c r="J8" s="498">
        <f>I8*E8</f>
        <v>88</v>
      </c>
      <c r="K8" s="497">
        <v>6.2</v>
      </c>
      <c r="L8" s="498">
        <f>K8*E8</f>
        <v>545.6</v>
      </c>
      <c r="M8" s="497">
        <v>12</v>
      </c>
      <c r="N8" s="498">
        <f>M8*E8</f>
        <v>1056</v>
      </c>
      <c r="O8" s="497">
        <v>8</v>
      </c>
      <c r="P8" s="498">
        <f>O8*E8</f>
        <v>704</v>
      </c>
      <c r="Q8" s="497">
        <v>1</v>
      </c>
      <c r="R8" s="498">
        <f>Q8*E8</f>
        <v>88</v>
      </c>
      <c r="S8" s="497">
        <v>12</v>
      </c>
      <c r="T8" s="498">
        <f>S8*E8</f>
        <v>1056</v>
      </c>
      <c r="U8" s="497">
        <v>30.03</v>
      </c>
      <c r="V8" s="498">
        <f>U8*E8</f>
        <v>2642.6400000000003</v>
      </c>
      <c r="W8" s="497">
        <v>4</v>
      </c>
      <c r="X8" s="498">
        <f>W8*E8</f>
        <v>352</v>
      </c>
      <c r="Y8" s="497">
        <v>13</v>
      </c>
      <c r="Z8" s="498">
        <f>Y8*E8</f>
        <v>1144</v>
      </c>
      <c r="AA8" s="497">
        <v>2.5</v>
      </c>
      <c r="AB8" s="498">
        <f>AA8*E8</f>
        <v>220</v>
      </c>
      <c r="AC8" s="497">
        <v>24</v>
      </c>
      <c r="AD8" s="498">
        <f>AC8*E8</f>
        <v>2112</v>
      </c>
      <c r="AE8" s="497">
        <v>7</v>
      </c>
      <c r="AF8" s="498">
        <f>AE8*E8</f>
        <v>616</v>
      </c>
      <c r="AG8" s="497">
        <v>20</v>
      </c>
      <c r="AH8" s="498">
        <f>AG8*E8</f>
        <v>1760</v>
      </c>
    </row>
    <row r="9" spans="2:34" ht="15" thickBot="1" x14ac:dyDescent="0.4">
      <c r="B9" s="587">
        <v>2</v>
      </c>
      <c r="C9" s="587">
        <v>201</v>
      </c>
      <c r="D9" s="588" t="s">
        <v>1171</v>
      </c>
      <c r="E9" s="589">
        <v>1</v>
      </c>
      <c r="F9" s="589" t="s">
        <v>100</v>
      </c>
      <c r="G9" s="584">
        <v>9600</v>
      </c>
      <c r="H9" s="498">
        <f t="shared" ref="H9:H32" si="0">G9*E9</f>
        <v>9600</v>
      </c>
      <c r="I9" s="497">
        <v>3900</v>
      </c>
      <c r="J9" s="498">
        <f t="shared" ref="J9:J32" si="1">I9*E9</f>
        <v>3900</v>
      </c>
      <c r="K9" s="497">
        <v>2191</v>
      </c>
      <c r="L9" s="498">
        <f t="shared" ref="L9:L32" si="2">K9*E9</f>
        <v>2191</v>
      </c>
      <c r="M9" s="497">
        <v>5000</v>
      </c>
      <c r="N9" s="498">
        <f t="shared" ref="N9:N32" si="3">M9*E9</f>
        <v>5000</v>
      </c>
      <c r="O9" s="497">
        <v>14952.94</v>
      </c>
      <c r="P9" s="498">
        <f t="shared" ref="P9:P32" si="4">O9*E9</f>
        <v>14952.94</v>
      </c>
      <c r="Q9" s="497">
        <v>5000</v>
      </c>
      <c r="R9" s="498">
        <f t="shared" ref="R9:R32" si="5">Q9*E9</f>
        <v>5000</v>
      </c>
      <c r="S9" s="497">
        <v>11500</v>
      </c>
      <c r="T9" s="498">
        <f t="shared" ref="T9:T32" si="6">S9*E9</f>
        <v>11500</v>
      </c>
      <c r="U9" s="497">
        <v>7000</v>
      </c>
      <c r="V9" s="498">
        <f t="shared" ref="V9:V32" si="7">U9*E9</f>
        <v>7000</v>
      </c>
      <c r="W9" s="497">
        <v>12500</v>
      </c>
      <c r="X9" s="498">
        <f t="shared" ref="X9:X32" si="8">W9*E9</f>
        <v>12500</v>
      </c>
      <c r="Y9" s="497">
        <v>12000</v>
      </c>
      <c r="Z9" s="498">
        <f t="shared" ref="Z9:Z32" si="9">Y9*E9</f>
        <v>12000</v>
      </c>
      <c r="AA9" s="497">
        <v>5000</v>
      </c>
      <c r="AB9" s="498">
        <f t="shared" ref="AB9:AB32" si="10">AA9*E9</f>
        <v>5000</v>
      </c>
      <c r="AC9" s="497">
        <v>19500</v>
      </c>
      <c r="AD9" s="498">
        <f t="shared" ref="AD9:AD32" si="11">AC9*E9</f>
        <v>19500</v>
      </c>
      <c r="AE9" s="497">
        <v>16500</v>
      </c>
      <c r="AF9" s="498">
        <f t="shared" ref="AF9:AF32" si="12">AE9*E9</f>
        <v>16500</v>
      </c>
      <c r="AG9" s="497">
        <v>37000</v>
      </c>
      <c r="AH9" s="498">
        <f t="shared" ref="AH9:AH32" si="13">AG9*E9</f>
        <v>37000</v>
      </c>
    </row>
    <row r="10" spans="2:34" ht="15" thickBot="1" x14ac:dyDescent="0.4">
      <c r="B10" s="587"/>
      <c r="C10" s="587"/>
      <c r="D10" s="590" t="s">
        <v>1172</v>
      </c>
      <c r="E10" s="589"/>
      <c r="F10" s="589"/>
      <c r="G10" s="584"/>
      <c r="H10" s="498"/>
      <c r="I10" s="497"/>
      <c r="J10" s="498"/>
      <c r="K10" s="497"/>
      <c r="L10" s="498"/>
      <c r="M10" s="497"/>
      <c r="N10" s="498"/>
      <c r="O10" s="497"/>
      <c r="P10" s="498"/>
      <c r="Q10" s="497"/>
      <c r="R10" s="498"/>
      <c r="S10" s="497"/>
      <c r="T10" s="498"/>
      <c r="U10" s="497"/>
      <c r="V10" s="498"/>
      <c r="W10" s="497"/>
      <c r="X10" s="498"/>
      <c r="Y10" s="497"/>
      <c r="Z10" s="498"/>
      <c r="AA10" s="497"/>
      <c r="AB10" s="498"/>
      <c r="AC10" s="497"/>
      <c r="AD10" s="498"/>
      <c r="AE10" s="497"/>
      <c r="AF10" s="498"/>
      <c r="AG10" s="497"/>
      <c r="AH10" s="498"/>
    </row>
    <row r="11" spans="2:34" ht="15" thickBot="1" x14ac:dyDescent="0.4">
      <c r="B11" s="587">
        <v>3</v>
      </c>
      <c r="C11" s="587"/>
      <c r="D11" s="588" t="s">
        <v>1173</v>
      </c>
      <c r="E11" s="589">
        <v>80</v>
      </c>
      <c r="F11" s="589" t="s">
        <v>3</v>
      </c>
      <c r="G11" s="584">
        <v>24</v>
      </c>
      <c r="H11" s="498">
        <f t="shared" si="0"/>
        <v>1920</v>
      </c>
      <c r="I11" s="497">
        <v>35</v>
      </c>
      <c r="J11" s="498">
        <f t="shared" si="1"/>
        <v>2800</v>
      </c>
      <c r="K11" s="497">
        <v>57.8</v>
      </c>
      <c r="L11" s="498">
        <f t="shared" si="2"/>
        <v>4624</v>
      </c>
      <c r="M11" s="497">
        <v>41</v>
      </c>
      <c r="N11" s="498">
        <f t="shared" si="3"/>
        <v>3280</v>
      </c>
      <c r="O11" s="497">
        <v>62.77</v>
      </c>
      <c r="P11" s="498">
        <f t="shared" si="4"/>
        <v>5021.6000000000004</v>
      </c>
      <c r="Q11" s="497">
        <v>42.75</v>
      </c>
      <c r="R11" s="498">
        <f t="shared" si="5"/>
        <v>3420</v>
      </c>
      <c r="S11" s="497">
        <v>15</v>
      </c>
      <c r="T11" s="498">
        <f t="shared" si="6"/>
        <v>1200</v>
      </c>
      <c r="U11" s="497">
        <v>52.8</v>
      </c>
      <c r="V11" s="498">
        <f t="shared" si="7"/>
        <v>4224</v>
      </c>
      <c r="W11" s="497">
        <v>61</v>
      </c>
      <c r="X11" s="498">
        <f t="shared" si="8"/>
        <v>4880</v>
      </c>
      <c r="Y11" s="497">
        <v>57.7</v>
      </c>
      <c r="Z11" s="498">
        <f t="shared" si="9"/>
        <v>4616</v>
      </c>
      <c r="AA11" s="497">
        <v>55</v>
      </c>
      <c r="AB11" s="498">
        <f t="shared" si="10"/>
        <v>4400</v>
      </c>
      <c r="AC11" s="497">
        <v>45</v>
      </c>
      <c r="AD11" s="498">
        <f t="shared" si="11"/>
        <v>3600</v>
      </c>
      <c r="AE11" s="497">
        <v>50</v>
      </c>
      <c r="AF11" s="498">
        <f t="shared" si="12"/>
        <v>4000</v>
      </c>
      <c r="AG11" s="497">
        <v>50</v>
      </c>
      <c r="AH11" s="498">
        <f t="shared" si="13"/>
        <v>4000</v>
      </c>
    </row>
    <row r="12" spans="2:34" ht="15" thickBot="1" x14ac:dyDescent="0.4">
      <c r="B12" s="587">
        <v>4</v>
      </c>
      <c r="C12" s="587"/>
      <c r="D12" s="591" t="s">
        <v>1174</v>
      </c>
      <c r="E12" s="589">
        <v>72</v>
      </c>
      <c r="F12" s="589" t="s">
        <v>3</v>
      </c>
      <c r="G12" s="584">
        <v>42</v>
      </c>
      <c r="H12" s="498">
        <f t="shared" si="0"/>
        <v>3024</v>
      </c>
      <c r="I12" s="497">
        <v>70</v>
      </c>
      <c r="J12" s="498">
        <f t="shared" si="1"/>
        <v>5040</v>
      </c>
      <c r="K12" s="497">
        <v>64.599999999999994</v>
      </c>
      <c r="L12" s="498">
        <f t="shared" si="2"/>
        <v>4651.2</v>
      </c>
      <c r="M12" s="497">
        <v>90</v>
      </c>
      <c r="N12" s="498">
        <f t="shared" si="3"/>
        <v>6480</v>
      </c>
      <c r="O12" s="497">
        <v>111.09</v>
      </c>
      <c r="P12" s="498">
        <f t="shared" si="4"/>
        <v>7998.4800000000005</v>
      </c>
      <c r="Q12" s="497">
        <v>64.900000000000006</v>
      </c>
      <c r="R12" s="498">
        <f t="shared" si="5"/>
        <v>4672.8</v>
      </c>
      <c r="S12" s="497">
        <v>30</v>
      </c>
      <c r="T12" s="498">
        <f t="shared" si="6"/>
        <v>2160</v>
      </c>
      <c r="U12" s="497">
        <v>123.6</v>
      </c>
      <c r="V12" s="498">
        <f t="shared" si="7"/>
        <v>8899.1999999999989</v>
      </c>
      <c r="W12" s="497">
        <v>118</v>
      </c>
      <c r="X12" s="498">
        <f t="shared" si="8"/>
        <v>8496</v>
      </c>
      <c r="Y12" s="497">
        <v>109.2</v>
      </c>
      <c r="Z12" s="498">
        <f t="shared" si="9"/>
        <v>7862.4000000000005</v>
      </c>
      <c r="AA12" s="497">
        <v>70</v>
      </c>
      <c r="AB12" s="498">
        <f t="shared" si="10"/>
        <v>5040</v>
      </c>
      <c r="AC12" s="497">
        <v>123</v>
      </c>
      <c r="AD12" s="498">
        <f t="shared" si="11"/>
        <v>8856</v>
      </c>
      <c r="AE12" s="497">
        <v>66</v>
      </c>
      <c r="AF12" s="498">
        <f t="shared" si="12"/>
        <v>4752</v>
      </c>
      <c r="AG12" s="497">
        <v>70</v>
      </c>
      <c r="AH12" s="498">
        <f t="shared" si="13"/>
        <v>5040</v>
      </c>
    </row>
    <row r="13" spans="2:34" ht="15" thickBot="1" x14ac:dyDescent="0.4">
      <c r="B13" s="587">
        <v>5</v>
      </c>
      <c r="C13" s="587"/>
      <c r="D13" s="591" t="s">
        <v>1175</v>
      </c>
      <c r="E13" s="589">
        <v>98</v>
      </c>
      <c r="F13" s="589" t="s">
        <v>3</v>
      </c>
      <c r="G13" s="584">
        <v>25</v>
      </c>
      <c r="H13" s="498">
        <f t="shared" si="0"/>
        <v>2450</v>
      </c>
      <c r="I13" s="497">
        <v>35</v>
      </c>
      <c r="J13" s="498">
        <f t="shared" si="1"/>
        <v>3430</v>
      </c>
      <c r="K13" s="497">
        <v>58.9</v>
      </c>
      <c r="L13" s="498">
        <f t="shared" si="2"/>
        <v>5772.2</v>
      </c>
      <c r="M13" s="497">
        <v>36</v>
      </c>
      <c r="N13" s="498">
        <f t="shared" si="3"/>
        <v>3528</v>
      </c>
      <c r="O13" s="497">
        <v>57.71</v>
      </c>
      <c r="P13" s="498">
        <f t="shared" si="4"/>
        <v>5655.58</v>
      </c>
      <c r="Q13" s="497">
        <v>45.6</v>
      </c>
      <c r="R13" s="498">
        <f t="shared" si="5"/>
        <v>4468.8</v>
      </c>
      <c r="S13" s="497">
        <v>25</v>
      </c>
      <c r="T13" s="498">
        <f t="shared" si="6"/>
        <v>2450</v>
      </c>
      <c r="U13" s="497">
        <v>53.6</v>
      </c>
      <c r="V13" s="498">
        <f t="shared" si="7"/>
        <v>5252.8</v>
      </c>
      <c r="W13" s="497">
        <v>53</v>
      </c>
      <c r="X13" s="498">
        <f t="shared" si="8"/>
        <v>5194</v>
      </c>
      <c r="Y13" s="497">
        <v>62</v>
      </c>
      <c r="Z13" s="498">
        <f t="shared" si="9"/>
        <v>6076</v>
      </c>
      <c r="AA13" s="497">
        <v>65</v>
      </c>
      <c r="AB13" s="498">
        <f t="shared" si="10"/>
        <v>6370</v>
      </c>
      <c r="AC13" s="497">
        <v>40</v>
      </c>
      <c r="AD13" s="498">
        <f t="shared" si="11"/>
        <v>3920</v>
      </c>
      <c r="AE13" s="497">
        <v>55</v>
      </c>
      <c r="AF13" s="498">
        <f t="shared" si="12"/>
        <v>5390</v>
      </c>
      <c r="AG13" s="497">
        <v>53</v>
      </c>
      <c r="AH13" s="498">
        <f t="shared" si="13"/>
        <v>5194</v>
      </c>
    </row>
    <row r="14" spans="2:34" ht="15" thickBot="1" x14ac:dyDescent="0.4">
      <c r="B14" s="587">
        <v>6</v>
      </c>
      <c r="C14" s="587"/>
      <c r="D14" s="591" t="s">
        <v>1176</v>
      </c>
      <c r="E14" s="592">
        <v>1124</v>
      </c>
      <c r="F14" s="589" t="s">
        <v>3</v>
      </c>
      <c r="G14" s="584">
        <v>58.5</v>
      </c>
      <c r="H14" s="498">
        <f t="shared" si="0"/>
        <v>65754</v>
      </c>
      <c r="I14" s="497">
        <v>71.2</v>
      </c>
      <c r="J14" s="498">
        <f t="shared" si="1"/>
        <v>80028.800000000003</v>
      </c>
      <c r="K14" s="497">
        <v>79.900000000000006</v>
      </c>
      <c r="L14" s="498">
        <f t="shared" si="2"/>
        <v>89807.6</v>
      </c>
      <c r="M14" s="497">
        <v>124</v>
      </c>
      <c r="N14" s="498">
        <f t="shared" si="3"/>
        <v>139376</v>
      </c>
      <c r="O14" s="497">
        <v>114.46</v>
      </c>
      <c r="P14" s="498">
        <f t="shared" si="4"/>
        <v>128653.04</v>
      </c>
      <c r="Q14" s="497">
        <v>80.150000000000006</v>
      </c>
      <c r="R14" s="498">
        <f t="shared" si="5"/>
        <v>90088.6</v>
      </c>
      <c r="S14" s="497">
        <v>89</v>
      </c>
      <c r="T14" s="498">
        <f t="shared" si="6"/>
        <v>100036</v>
      </c>
      <c r="U14" s="497">
        <v>89.82</v>
      </c>
      <c r="V14" s="498">
        <f t="shared" si="7"/>
        <v>100957.68</v>
      </c>
      <c r="W14" s="497">
        <v>113</v>
      </c>
      <c r="X14" s="498">
        <f t="shared" si="8"/>
        <v>127012</v>
      </c>
      <c r="Y14" s="497">
        <v>129.80000000000001</v>
      </c>
      <c r="Z14" s="498">
        <f t="shared" si="9"/>
        <v>145895.20000000001</v>
      </c>
      <c r="AA14" s="497">
        <v>85</v>
      </c>
      <c r="AB14" s="498">
        <f t="shared" si="10"/>
        <v>95540</v>
      </c>
      <c r="AC14" s="497">
        <v>131.5</v>
      </c>
      <c r="AD14" s="498">
        <f t="shared" si="11"/>
        <v>147806</v>
      </c>
      <c r="AE14" s="497">
        <v>121</v>
      </c>
      <c r="AF14" s="498">
        <f t="shared" si="12"/>
        <v>136004</v>
      </c>
      <c r="AG14" s="497">
        <v>105</v>
      </c>
      <c r="AH14" s="498">
        <f t="shared" si="13"/>
        <v>118020</v>
      </c>
    </row>
    <row r="15" spans="2:34" ht="15" thickBot="1" x14ac:dyDescent="0.4">
      <c r="B15" s="587">
        <v>7</v>
      </c>
      <c r="C15" s="587"/>
      <c r="D15" s="591" t="s">
        <v>1177</v>
      </c>
      <c r="E15" s="592">
        <v>1700</v>
      </c>
      <c r="F15" s="589" t="s">
        <v>3</v>
      </c>
      <c r="G15" s="584">
        <v>30</v>
      </c>
      <c r="H15" s="498">
        <f t="shared" si="0"/>
        <v>51000</v>
      </c>
      <c r="I15" s="497">
        <v>36.200000000000003</v>
      </c>
      <c r="J15" s="498">
        <f t="shared" si="1"/>
        <v>61540.000000000007</v>
      </c>
      <c r="K15" s="497">
        <v>73.2</v>
      </c>
      <c r="L15" s="498">
        <f t="shared" si="2"/>
        <v>124440</v>
      </c>
      <c r="M15" s="497">
        <v>49</v>
      </c>
      <c r="N15" s="498">
        <f t="shared" si="3"/>
        <v>83300</v>
      </c>
      <c r="O15" s="497">
        <v>49.97</v>
      </c>
      <c r="P15" s="498">
        <f t="shared" si="4"/>
        <v>84949</v>
      </c>
      <c r="Q15" s="497">
        <v>48.85</v>
      </c>
      <c r="R15" s="498">
        <f t="shared" si="5"/>
        <v>83045</v>
      </c>
      <c r="S15" s="497">
        <v>75</v>
      </c>
      <c r="T15" s="498">
        <f t="shared" si="6"/>
        <v>127500</v>
      </c>
      <c r="U15" s="497">
        <v>71.25</v>
      </c>
      <c r="V15" s="498">
        <f t="shared" si="7"/>
        <v>121125</v>
      </c>
      <c r="W15" s="497">
        <v>54</v>
      </c>
      <c r="X15" s="498">
        <f t="shared" si="8"/>
        <v>91800</v>
      </c>
      <c r="Y15" s="497">
        <v>48.25</v>
      </c>
      <c r="Z15" s="498">
        <f t="shared" si="9"/>
        <v>82025</v>
      </c>
      <c r="AA15" s="497">
        <v>80</v>
      </c>
      <c r="AB15" s="498">
        <f t="shared" si="10"/>
        <v>136000</v>
      </c>
      <c r="AC15" s="497">
        <v>54</v>
      </c>
      <c r="AD15" s="498">
        <f t="shared" si="11"/>
        <v>91800</v>
      </c>
      <c r="AE15" s="497">
        <v>54</v>
      </c>
      <c r="AF15" s="498">
        <f t="shared" si="12"/>
        <v>91800</v>
      </c>
      <c r="AG15" s="497">
        <v>80</v>
      </c>
      <c r="AH15" s="498">
        <f t="shared" si="13"/>
        <v>136000</v>
      </c>
    </row>
    <row r="16" spans="2:34" ht="15" thickBot="1" x14ac:dyDescent="0.4">
      <c r="B16" s="587">
        <v>8</v>
      </c>
      <c r="C16" s="587"/>
      <c r="D16" s="588" t="s">
        <v>1178</v>
      </c>
      <c r="E16" s="589">
        <v>13</v>
      </c>
      <c r="F16" s="589" t="s">
        <v>88</v>
      </c>
      <c r="G16" s="585">
        <v>2985</v>
      </c>
      <c r="H16" s="498">
        <f t="shared" si="0"/>
        <v>38805</v>
      </c>
      <c r="I16" s="499">
        <v>2800</v>
      </c>
      <c r="J16" s="498">
        <f t="shared" si="1"/>
        <v>36400</v>
      </c>
      <c r="K16" s="499">
        <v>2739</v>
      </c>
      <c r="L16" s="498">
        <f t="shared" si="2"/>
        <v>35607</v>
      </c>
      <c r="M16" s="499">
        <v>2544</v>
      </c>
      <c r="N16" s="498">
        <f t="shared" si="3"/>
        <v>33072</v>
      </c>
      <c r="O16" s="499">
        <v>2545.0700000000002</v>
      </c>
      <c r="P16" s="498">
        <f t="shared" si="4"/>
        <v>33085.910000000003</v>
      </c>
      <c r="Q16" s="499">
        <v>5850</v>
      </c>
      <c r="R16" s="498">
        <f t="shared" si="5"/>
        <v>76050</v>
      </c>
      <c r="S16" s="499">
        <v>2850</v>
      </c>
      <c r="T16" s="498">
        <f t="shared" si="6"/>
        <v>37050</v>
      </c>
      <c r="U16" s="499">
        <v>2841</v>
      </c>
      <c r="V16" s="498">
        <f t="shared" si="7"/>
        <v>36933</v>
      </c>
      <c r="W16" s="499">
        <v>2845</v>
      </c>
      <c r="X16" s="498">
        <f t="shared" si="8"/>
        <v>36985</v>
      </c>
      <c r="Y16" s="499">
        <v>3085</v>
      </c>
      <c r="Z16" s="498">
        <f t="shared" si="9"/>
        <v>40105</v>
      </c>
      <c r="AA16" s="499">
        <v>3500</v>
      </c>
      <c r="AB16" s="498">
        <f t="shared" si="10"/>
        <v>45500</v>
      </c>
      <c r="AC16" s="499">
        <v>3500</v>
      </c>
      <c r="AD16" s="498">
        <f t="shared" si="11"/>
        <v>45500</v>
      </c>
      <c r="AE16" s="499">
        <v>5190</v>
      </c>
      <c r="AF16" s="498">
        <f t="shared" si="12"/>
        <v>67470</v>
      </c>
      <c r="AG16" s="499">
        <v>3000</v>
      </c>
      <c r="AH16" s="498">
        <f t="shared" si="13"/>
        <v>39000</v>
      </c>
    </row>
    <row r="17" spans="2:34" ht="15" thickBot="1" x14ac:dyDescent="0.4">
      <c r="B17" s="587">
        <v>9</v>
      </c>
      <c r="C17" s="587"/>
      <c r="D17" s="588" t="s">
        <v>1179</v>
      </c>
      <c r="E17" s="589">
        <v>1</v>
      </c>
      <c r="F17" s="589" t="s">
        <v>88</v>
      </c>
      <c r="G17" s="585">
        <v>5100</v>
      </c>
      <c r="H17" s="498">
        <f t="shared" si="0"/>
        <v>5100</v>
      </c>
      <c r="I17" s="499">
        <v>3400</v>
      </c>
      <c r="J17" s="498">
        <f t="shared" si="1"/>
        <v>3400</v>
      </c>
      <c r="K17" s="499">
        <v>3589</v>
      </c>
      <c r="L17" s="498">
        <f t="shared" si="2"/>
        <v>3589</v>
      </c>
      <c r="M17" s="499">
        <v>7447</v>
      </c>
      <c r="N17" s="498">
        <f t="shared" si="3"/>
        <v>7447</v>
      </c>
      <c r="O17" s="499">
        <v>3704.75</v>
      </c>
      <c r="P17" s="498">
        <f t="shared" si="4"/>
        <v>3704.75</v>
      </c>
      <c r="Q17" s="499">
        <v>7530</v>
      </c>
      <c r="R17" s="498">
        <f t="shared" si="5"/>
        <v>7530</v>
      </c>
      <c r="S17" s="499">
        <v>3000</v>
      </c>
      <c r="T17" s="498">
        <f t="shared" si="6"/>
        <v>3000</v>
      </c>
      <c r="U17" s="499">
        <v>7969.44</v>
      </c>
      <c r="V17" s="498">
        <f t="shared" si="7"/>
        <v>7969.44</v>
      </c>
      <c r="W17" s="499">
        <v>6240</v>
      </c>
      <c r="X17" s="498">
        <f t="shared" si="8"/>
        <v>6240</v>
      </c>
      <c r="Y17" s="499">
        <v>4800</v>
      </c>
      <c r="Z17" s="498">
        <f t="shared" si="9"/>
        <v>4800</v>
      </c>
      <c r="AA17" s="499">
        <v>4500</v>
      </c>
      <c r="AB17" s="498">
        <f t="shared" si="10"/>
        <v>4500</v>
      </c>
      <c r="AC17" s="499">
        <v>5100</v>
      </c>
      <c r="AD17" s="498">
        <f t="shared" si="11"/>
        <v>5100</v>
      </c>
      <c r="AE17" s="499">
        <v>7230</v>
      </c>
      <c r="AF17" s="498">
        <f t="shared" si="12"/>
        <v>7230</v>
      </c>
      <c r="AG17" s="499">
        <v>5900</v>
      </c>
      <c r="AH17" s="498">
        <f t="shared" si="13"/>
        <v>5900</v>
      </c>
    </row>
    <row r="18" spans="2:34" ht="15" thickBot="1" x14ac:dyDescent="0.4">
      <c r="B18" s="587">
        <v>10</v>
      </c>
      <c r="C18" s="587"/>
      <c r="D18" s="588" t="s">
        <v>1180</v>
      </c>
      <c r="E18" s="589">
        <v>100</v>
      </c>
      <c r="F18" s="589" t="s">
        <v>3</v>
      </c>
      <c r="G18" s="585">
        <v>18.7</v>
      </c>
      <c r="H18" s="498">
        <f t="shared" si="0"/>
        <v>1870</v>
      </c>
      <c r="I18" s="499">
        <v>15</v>
      </c>
      <c r="J18" s="498">
        <f t="shared" si="1"/>
        <v>1500</v>
      </c>
      <c r="K18" s="499">
        <v>4.8</v>
      </c>
      <c r="L18" s="498">
        <f t="shared" si="2"/>
        <v>480</v>
      </c>
      <c r="M18" s="499">
        <v>16</v>
      </c>
      <c r="N18" s="498">
        <f t="shared" si="3"/>
        <v>1600</v>
      </c>
      <c r="O18" s="499">
        <v>15</v>
      </c>
      <c r="P18" s="498">
        <f t="shared" si="4"/>
        <v>1500</v>
      </c>
      <c r="Q18" s="499">
        <v>20</v>
      </c>
      <c r="R18" s="498">
        <f t="shared" si="5"/>
        <v>2000</v>
      </c>
      <c r="S18" s="499">
        <v>10</v>
      </c>
      <c r="T18" s="498">
        <f t="shared" si="6"/>
        <v>1000</v>
      </c>
      <c r="U18" s="499">
        <v>41.58</v>
      </c>
      <c r="V18" s="498">
        <f t="shared" si="7"/>
        <v>4158</v>
      </c>
      <c r="W18" s="499">
        <v>95</v>
      </c>
      <c r="X18" s="498">
        <f t="shared" si="8"/>
        <v>9500</v>
      </c>
      <c r="Y18" s="499">
        <v>40</v>
      </c>
      <c r="Z18" s="498">
        <f t="shared" si="9"/>
        <v>4000</v>
      </c>
      <c r="AA18" s="499">
        <v>50</v>
      </c>
      <c r="AB18" s="498">
        <f t="shared" si="10"/>
        <v>5000</v>
      </c>
      <c r="AC18" s="499">
        <v>27</v>
      </c>
      <c r="AD18" s="498">
        <f t="shared" si="11"/>
        <v>2700</v>
      </c>
      <c r="AE18" s="499">
        <v>71</v>
      </c>
      <c r="AF18" s="498">
        <f t="shared" si="12"/>
        <v>7100</v>
      </c>
      <c r="AG18" s="499">
        <v>30</v>
      </c>
      <c r="AH18" s="498">
        <f t="shared" si="13"/>
        <v>3000</v>
      </c>
    </row>
    <row r="19" spans="2:34" ht="15" thickBot="1" x14ac:dyDescent="0.4">
      <c r="B19" s="587"/>
      <c r="C19" s="587"/>
      <c r="D19" s="590" t="s">
        <v>207</v>
      </c>
      <c r="E19" s="589"/>
      <c r="F19" s="589"/>
      <c r="G19" s="585"/>
      <c r="H19" s="498"/>
      <c r="I19" s="499"/>
      <c r="J19" s="498"/>
      <c r="K19" s="499"/>
      <c r="L19" s="498"/>
      <c r="M19" s="499"/>
      <c r="N19" s="498"/>
      <c r="O19" s="499"/>
      <c r="P19" s="498"/>
      <c r="Q19" s="499"/>
      <c r="R19" s="498"/>
      <c r="S19" s="499"/>
      <c r="T19" s="498"/>
      <c r="U19" s="499"/>
      <c r="V19" s="498"/>
      <c r="W19" s="499"/>
      <c r="X19" s="498"/>
      <c r="Y19" s="499"/>
      <c r="Z19" s="498"/>
      <c r="AA19" s="499"/>
      <c r="AB19" s="498"/>
      <c r="AC19" s="499"/>
      <c r="AD19" s="498"/>
      <c r="AE19" s="499"/>
      <c r="AF19" s="498"/>
      <c r="AG19" s="499"/>
      <c r="AH19" s="498"/>
    </row>
    <row r="20" spans="2:34" ht="15" thickBot="1" x14ac:dyDescent="0.4">
      <c r="B20" s="587">
        <v>11</v>
      </c>
      <c r="C20" s="587">
        <v>448</v>
      </c>
      <c r="D20" s="588" t="s">
        <v>211</v>
      </c>
      <c r="E20" s="589">
        <v>88</v>
      </c>
      <c r="F20" s="589" t="s">
        <v>8</v>
      </c>
      <c r="G20" s="585">
        <v>52.25</v>
      </c>
      <c r="H20" s="498">
        <f t="shared" si="0"/>
        <v>4598</v>
      </c>
      <c r="I20" s="499">
        <v>60</v>
      </c>
      <c r="J20" s="498">
        <f t="shared" si="1"/>
        <v>5280</v>
      </c>
      <c r="K20" s="499">
        <v>36.9</v>
      </c>
      <c r="L20" s="498">
        <f t="shared" si="2"/>
        <v>3247.2</v>
      </c>
      <c r="M20" s="499">
        <v>34</v>
      </c>
      <c r="N20" s="498">
        <f t="shared" si="3"/>
        <v>2992</v>
      </c>
      <c r="O20" s="499">
        <v>55</v>
      </c>
      <c r="P20" s="498">
        <f t="shared" si="4"/>
        <v>4840</v>
      </c>
      <c r="Q20" s="499">
        <v>52.65</v>
      </c>
      <c r="R20" s="498">
        <f t="shared" si="5"/>
        <v>4633.2</v>
      </c>
      <c r="S20" s="499">
        <v>35</v>
      </c>
      <c r="T20" s="498">
        <f t="shared" si="6"/>
        <v>3080</v>
      </c>
      <c r="U20" s="499">
        <v>38.979999999999997</v>
      </c>
      <c r="V20" s="498">
        <f t="shared" si="7"/>
        <v>3430.24</v>
      </c>
      <c r="W20" s="499">
        <v>60</v>
      </c>
      <c r="X20" s="498">
        <f t="shared" si="8"/>
        <v>5280</v>
      </c>
      <c r="Y20" s="499">
        <v>76</v>
      </c>
      <c r="Z20" s="498">
        <f t="shared" si="9"/>
        <v>6688</v>
      </c>
      <c r="AA20" s="499">
        <v>40</v>
      </c>
      <c r="AB20" s="498">
        <f t="shared" si="10"/>
        <v>3520</v>
      </c>
      <c r="AC20" s="499">
        <v>100</v>
      </c>
      <c r="AD20" s="498">
        <f t="shared" si="11"/>
        <v>8800</v>
      </c>
      <c r="AE20" s="499">
        <v>70</v>
      </c>
      <c r="AF20" s="498">
        <f t="shared" si="12"/>
        <v>6160</v>
      </c>
      <c r="AG20" s="499">
        <v>98</v>
      </c>
      <c r="AH20" s="498">
        <f t="shared" si="13"/>
        <v>8624</v>
      </c>
    </row>
    <row r="21" spans="2:34" ht="15" thickBot="1" x14ac:dyDescent="0.4">
      <c r="B21" s="587">
        <v>12</v>
      </c>
      <c r="C21" s="587">
        <v>204</v>
      </c>
      <c r="D21" s="591" t="s">
        <v>213</v>
      </c>
      <c r="E21" s="587">
        <v>88</v>
      </c>
      <c r="F21" s="587" t="s">
        <v>8</v>
      </c>
      <c r="G21" s="584">
        <v>3.69</v>
      </c>
      <c r="H21" s="498">
        <f t="shared" si="0"/>
        <v>324.71999999999997</v>
      </c>
      <c r="I21" s="497">
        <v>1</v>
      </c>
      <c r="J21" s="498">
        <f t="shared" si="1"/>
        <v>88</v>
      </c>
      <c r="K21" s="497">
        <v>4.2</v>
      </c>
      <c r="L21" s="498">
        <f t="shared" si="2"/>
        <v>369.6</v>
      </c>
      <c r="M21" s="497">
        <v>7</v>
      </c>
      <c r="N21" s="498">
        <f t="shared" si="3"/>
        <v>616</v>
      </c>
      <c r="O21" s="497">
        <v>2</v>
      </c>
      <c r="P21" s="498">
        <f t="shared" si="4"/>
        <v>176</v>
      </c>
      <c r="Q21" s="497">
        <v>5</v>
      </c>
      <c r="R21" s="498">
        <f t="shared" si="5"/>
        <v>440</v>
      </c>
      <c r="S21" s="497">
        <v>10</v>
      </c>
      <c r="T21" s="498">
        <f t="shared" si="6"/>
        <v>880</v>
      </c>
      <c r="U21" s="497">
        <v>8.93</v>
      </c>
      <c r="V21" s="498">
        <f t="shared" si="7"/>
        <v>785.83999999999992</v>
      </c>
      <c r="W21" s="497">
        <v>19</v>
      </c>
      <c r="X21" s="498">
        <f t="shared" si="8"/>
        <v>1672</v>
      </c>
      <c r="Y21" s="497">
        <v>3.6</v>
      </c>
      <c r="Z21" s="498">
        <f t="shared" si="9"/>
        <v>316.8</v>
      </c>
      <c r="AA21" s="497">
        <v>25</v>
      </c>
      <c r="AB21" s="498">
        <f t="shared" si="10"/>
        <v>2200</v>
      </c>
      <c r="AC21" s="497">
        <v>24</v>
      </c>
      <c r="AD21" s="498">
        <f t="shared" si="11"/>
        <v>2112</v>
      </c>
      <c r="AE21" s="497">
        <v>12</v>
      </c>
      <c r="AF21" s="498">
        <f t="shared" si="12"/>
        <v>1056</v>
      </c>
      <c r="AG21" s="497">
        <v>2</v>
      </c>
      <c r="AH21" s="498">
        <f t="shared" si="13"/>
        <v>176</v>
      </c>
    </row>
    <row r="22" spans="2:34" ht="15" thickBot="1" x14ac:dyDescent="0.4">
      <c r="B22" s="587"/>
      <c r="C22" s="587"/>
      <c r="D22" s="593" t="s">
        <v>238</v>
      </c>
      <c r="E22" s="587"/>
      <c r="F22" s="587"/>
      <c r="G22" s="584"/>
      <c r="H22" s="498"/>
      <c r="I22" s="497"/>
      <c r="J22" s="498"/>
      <c r="K22" s="497"/>
      <c r="L22" s="498"/>
      <c r="M22" s="497"/>
      <c r="N22" s="498"/>
      <c r="O22" s="497"/>
      <c r="P22" s="498"/>
      <c r="Q22" s="497"/>
      <c r="R22" s="498"/>
      <c r="S22" s="497"/>
      <c r="T22" s="498"/>
      <c r="U22" s="497"/>
      <c r="V22" s="498"/>
      <c r="W22" s="497"/>
      <c r="X22" s="498"/>
      <c r="Y22" s="497"/>
      <c r="Z22" s="498"/>
      <c r="AA22" s="497"/>
      <c r="AB22" s="498"/>
      <c r="AC22" s="497"/>
      <c r="AD22" s="498"/>
      <c r="AE22" s="497"/>
      <c r="AF22" s="498"/>
      <c r="AG22" s="497"/>
      <c r="AH22" s="498"/>
    </row>
    <row r="23" spans="2:34" ht="15" thickBot="1" x14ac:dyDescent="0.4">
      <c r="B23" s="587">
        <v>13</v>
      </c>
      <c r="C23" s="587">
        <v>659</v>
      </c>
      <c r="D23" s="591" t="s">
        <v>1181</v>
      </c>
      <c r="E23" s="594">
        <v>1890</v>
      </c>
      <c r="F23" s="587" t="s">
        <v>8</v>
      </c>
      <c r="G23" s="584">
        <v>1.7</v>
      </c>
      <c r="H23" s="498">
        <f t="shared" si="0"/>
        <v>3213</v>
      </c>
      <c r="I23" s="497">
        <v>3.75</v>
      </c>
      <c r="J23" s="498">
        <f t="shared" si="1"/>
        <v>7087.5</v>
      </c>
      <c r="K23" s="497">
        <v>1.2</v>
      </c>
      <c r="L23" s="498">
        <f t="shared" si="2"/>
        <v>2268</v>
      </c>
      <c r="M23" s="497">
        <v>2</v>
      </c>
      <c r="N23" s="498">
        <f t="shared" si="3"/>
        <v>3780</v>
      </c>
      <c r="O23" s="497">
        <v>2.0299999999999998</v>
      </c>
      <c r="P23" s="498">
        <f t="shared" si="4"/>
        <v>3836.7</v>
      </c>
      <c r="Q23" s="497">
        <v>2.5</v>
      </c>
      <c r="R23" s="498">
        <f t="shared" si="5"/>
        <v>4725</v>
      </c>
      <c r="S23" s="497">
        <v>2.85</v>
      </c>
      <c r="T23" s="498">
        <f t="shared" si="6"/>
        <v>5386.5</v>
      </c>
      <c r="U23" s="497">
        <v>1.32</v>
      </c>
      <c r="V23" s="498">
        <f t="shared" si="7"/>
        <v>2494.8000000000002</v>
      </c>
      <c r="W23" s="497">
        <v>3</v>
      </c>
      <c r="X23" s="498">
        <f t="shared" si="8"/>
        <v>5670</v>
      </c>
      <c r="Y23" s="497">
        <v>9.5500000000000007</v>
      </c>
      <c r="Z23" s="498">
        <f t="shared" si="9"/>
        <v>18049.5</v>
      </c>
      <c r="AA23" s="497">
        <v>3.5</v>
      </c>
      <c r="AB23" s="498">
        <f t="shared" si="10"/>
        <v>6615</v>
      </c>
      <c r="AC23" s="497">
        <v>0.7</v>
      </c>
      <c r="AD23" s="498">
        <f t="shared" si="11"/>
        <v>1323</v>
      </c>
      <c r="AE23" s="497">
        <v>7</v>
      </c>
      <c r="AF23" s="498">
        <f t="shared" si="12"/>
        <v>13230</v>
      </c>
      <c r="AG23" s="497">
        <v>1.5</v>
      </c>
      <c r="AH23" s="498">
        <f t="shared" si="13"/>
        <v>2835</v>
      </c>
    </row>
    <row r="24" spans="2:34" ht="15" thickBot="1" x14ac:dyDescent="0.4">
      <c r="B24" s="587">
        <v>14</v>
      </c>
      <c r="C24" s="587">
        <v>659</v>
      </c>
      <c r="D24" s="591" t="s">
        <v>246</v>
      </c>
      <c r="E24" s="587">
        <v>0.5</v>
      </c>
      <c r="F24" s="587" t="s">
        <v>1182</v>
      </c>
      <c r="G24" s="584">
        <v>2000</v>
      </c>
      <c r="H24" s="498">
        <f t="shared" si="0"/>
        <v>1000</v>
      </c>
      <c r="I24" s="497">
        <v>520</v>
      </c>
      <c r="J24" s="498">
        <f t="shared" si="1"/>
        <v>260</v>
      </c>
      <c r="K24" s="497">
        <v>112</v>
      </c>
      <c r="L24" s="498">
        <f t="shared" si="2"/>
        <v>56</v>
      </c>
      <c r="M24" s="497">
        <v>706</v>
      </c>
      <c r="N24" s="498">
        <f t="shared" si="3"/>
        <v>353</v>
      </c>
      <c r="O24" s="497">
        <v>20</v>
      </c>
      <c r="P24" s="498">
        <f t="shared" si="4"/>
        <v>10</v>
      </c>
      <c r="Q24" s="497">
        <v>400</v>
      </c>
      <c r="R24" s="498">
        <f t="shared" si="5"/>
        <v>200</v>
      </c>
      <c r="S24" s="497">
        <v>200</v>
      </c>
      <c r="T24" s="498">
        <f t="shared" si="6"/>
        <v>100</v>
      </c>
      <c r="U24" s="497">
        <v>6386.36</v>
      </c>
      <c r="V24" s="498">
        <f t="shared" si="7"/>
        <v>3193.18</v>
      </c>
      <c r="W24" s="497">
        <v>1000</v>
      </c>
      <c r="X24" s="498">
        <f t="shared" si="8"/>
        <v>500</v>
      </c>
      <c r="Y24" s="497">
        <v>1000</v>
      </c>
      <c r="Z24" s="498">
        <f t="shared" si="9"/>
        <v>500</v>
      </c>
      <c r="AA24" s="497">
        <v>500</v>
      </c>
      <c r="AB24" s="498">
        <f t="shared" si="10"/>
        <v>250</v>
      </c>
      <c r="AC24" s="497">
        <v>376</v>
      </c>
      <c r="AD24" s="498">
        <f t="shared" si="11"/>
        <v>188</v>
      </c>
      <c r="AE24" s="497">
        <v>2</v>
      </c>
      <c r="AF24" s="498">
        <f t="shared" si="12"/>
        <v>1</v>
      </c>
      <c r="AG24" s="497">
        <v>1000</v>
      </c>
      <c r="AH24" s="498">
        <f t="shared" si="13"/>
        <v>500</v>
      </c>
    </row>
    <row r="25" spans="2:34" ht="15" thickBot="1" x14ac:dyDescent="0.4">
      <c r="B25" s="587">
        <v>15</v>
      </c>
      <c r="C25" s="587">
        <v>659</v>
      </c>
      <c r="D25" s="591" t="s">
        <v>248</v>
      </c>
      <c r="E25" s="587">
        <v>10</v>
      </c>
      <c r="F25" s="587" t="s">
        <v>1069</v>
      </c>
      <c r="G25" s="584">
        <v>11</v>
      </c>
      <c r="H25" s="498">
        <f t="shared" si="0"/>
        <v>110</v>
      </c>
      <c r="I25" s="497">
        <v>10</v>
      </c>
      <c r="J25" s="498">
        <f t="shared" si="1"/>
        <v>100</v>
      </c>
      <c r="K25" s="497">
        <v>4</v>
      </c>
      <c r="L25" s="498">
        <f t="shared" si="2"/>
        <v>40</v>
      </c>
      <c r="M25" s="497">
        <v>1</v>
      </c>
      <c r="N25" s="498">
        <f t="shared" si="3"/>
        <v>10</v>
      </c>
      <c r="O25" s="497">
        <v>1</v>
      </c>
      <c r="P25" s="498">
        <f t="shared" si="4"/>
        <v>10</v>
      </c>
      <c r="Q25" s="497">
        <v>10</v>
      </c>
      <c r="R25" s="498">
        <f t="shared" si="5"/>
        <v>100</v>
      </c>
      <c r="S25" s="497">
        <v>30</v>
      </c>
      <c r="T25" s="498">
        <f t="shared" si="6"/>
        <v>300</v>
      </c>
      <c r="U25" s="497">
        <v>5.54</v>
      </c>
      <c r="V25" s="498">
        <f t="shared" si="7"/>
        <v>55.4</v>
      </c>
      <c r="W25" s="497">
        <v>10</v>
      </c>
      <c r="X25" s="498">
        <f t="shared" si="8"/>
        <v>100</v>
      </c>
      <c r="Y25" s="497">
        <v>50</v>
      </c>
      <c r="Z25" s="498">
        <f t="shared" si="9"/>
        <v>500</v>
      </c>
      <c r="AA25" s="497">
        <v>1</v>
      </c>
      <c r="AB25" s="498">
        <f t="shared" si="10"/>
        <v>10</v>
      </c>
      <c r="AC25" s="497">
        <v>4</v>
      </c>
      <c r="AD25" s="498">
        <f t="shared" si="11"/>
        <v>40</v>
      </c>
      <c r="AE25" s="497">
        <v>0.1</v>
      </c>
      <c r="AF25" s="498">
        <f t="shared" si="12"/>
        <v>1</v>
      </c>
      <c r="AG25" s="497">
        <v>55</v>
      </c>
      <c r="AH25" s="498">
        <f t="shared" si="13"/>
        <v>550</v>
      </c>
    </row>
    <row r="26" spans="2:34" ht="15" thickBot="1" x14ac:dyDescent="0.4">
      <c r="B26" s="587">
        <v>16</v>
      </c>
      <c r="C26" s="587">
        <v>651</v>
      </c>
      <c r="D26" s="591" t="s">
        <v>111</v>
      </c>
      <c r="E26" s="587">
        <v>1</v>
      </c>
      <c r="F26" s="587" t="s">
        <v>100</v>
      </c>
      <c r="G26" s="584">
        <v>2160</v>
      </c>
      <c r="H26" s="498">
        <f t="shared" si="0"/>
        <v>2160</v>
      </c>
      <c r="I26" s="497">
        <v>1222</v>
      </c>
      <c r="J26" s="498">
        <f t="shared" si="1"/>
        <v>1222</v>
      </c>
      <c r="K26" s="497">
        <v>2439</v>
      </c>
      <c r="L26" s="498">
        <f t="shared" si="2"/>
        <v>2439</v>
      </c>
      <c r="M26" s="497">
        <v>1069</v>
      </c>
      <c r="N26" s="498">
        <f t="shared" si="3"/>
        <v>1069</v>
      </c>
      <c r="O26" s="497">
        <v>11937</v>
      </c>
      <c r="P26" s="498">
        <f t="shared" si="4"/>
        <v>11937</v>
      </c>
      <c r="Q26" s="497">
        <v>4500</v>
      </c>
      <c r="R26" s="498">
        <f t="shared" si="5"/>
        <v>4500</v>
      </c>
      <c r="S26" s="497">
        <v>7500</v>
      </c>
      <c r="T26" s="498">
        <f t="shared" si="6"/>
        <v>7500</v>
      </c>
      <c r="U26" s="497">
        <v>3035.45</v>
      </c>
      <c r="V26" s="498">
        <f t="shared" si="7"/>
        <v>3035.45</v>
      </c>
      <c r="W26" s="497">
        <v>3250</v>
      </c>
      <c r="X26" s="498">
        <f t="shared" si="8"/>
        <v>3250</v>
      </c>
      <c r="Y26" s="497">
        <v>2258</v>
      </c>
      <c r="Z26" s="498">
        <f t="shared" si="9"/>
        <v>2258</v>
      </c>
      <c r="AA26" s="497">
        <v>5000</v>
      </c>
      <c r="AB26" s="498">
        <f t="shared" si="10"/>
        <v>5000</v>
      </c>
      <c r="AC26" s="497">
        <v>3450</v>
      </c>
      <c r="AD26" s="498">
        <f t="shared" si="11"/>
        <v>3450</v>
      </c>
      <c r="AE26" s="497">
        <v>950</v>
      </c>
      <c r="AF26" s="498">
        <f t="shared" si="12"/>
        <v>950</v>
      </c>
      <c r="AG26" s="497">
        <v>1500</v>
      </c>
      <c r="AH26" s="498">
        <f t="shared" si="13"/>
        <v>1500</v>
      </c>
    </row>
    <row r="27" spans="2:34" ht="15" thickBot="1" x14ac:dyDescent="0.4">
      <c r="B27" s="587">
        <v>17</v>
      </c>
      <c r="C27" s="587">
        <v>652</v>
      </c>
      <c r="D27" s="591" t="s">
        <v>250</v>
      </c>
      <c r="E27" s="587">
        <v>1</v>
      </c>
      <c r="F27" s="587" t="s">
        <v>100</v>
      </c>
      <c r="G27" s="584">
        <v>3600</v>
      </c>
      <c r="H27" s="498">
        <f t="shared" si="0"/>
        <v>3600</v>
      </c>
      <c r="I27" s="497">
        <v>1222</v>
      </c>
      <c r="J27" s="498">
        <f t="shared" si="1"/>
        <v>1222</v>
      </c>
      <c r="K27" s="497">
        <v>2877</v>
      </c>
      <c r="L27" s="498">
        <f t="shared" si="2"/>
        <v>2877</v>
      </c>
      <c r="M27" s="497">
        <v>1502</v>
      </c>
      <c r="N27" s="498">
        <f t="shared" si="3"/>
        <v>1502</v>
      </c>
      <c r="O27" s="497">
        <v>3450</v>
      </c>
      <c r="P27" s="498">
        <f t="shared" si="4"/>
        <v>3450</v>
      </c>
      <c r="Q27" s="497">
        <v>4500</v>
      </c>
      <c r="R27" s="498">
        <f t="shared" si="5"/>
        <v>4500</v>
      </c>
      <c r="S27" s="497">
        <v>6000</v>
      </c>
      <c r="T27" s="498">
        <f t="shared" si="6"/>
        <v>6000</v>
      </c>
      <c r="U27" s="497">
        <v>2337.64</v>
      </c>
      <c r="V27" s="498">
        <f t="shared" si="7"/>
        <v>2337.64</v>
      </c>
      <c r="W27" s="497">
        <v>5500</v>
      </c>
      <c r="X27" s="498">
        <f t="shared" si="8"/>
        <v>5500</v>
      </c>
      <c r="Y27" s="497">
        <v>2320</v>
      </c>
      <c r="Z27" s="498">
        <f t="shared" si="9"/>
        <v>2320</v>
      </c>
      <c r="AA27" s="497">
        <v>5000</v>
      </c>
      <c r="AB27" s="498">
        <f t="shared" si="10"/>
        <v>5000</v>
      </c>
      <c r="AC27" s="497">
        <v>9500</v>
      </c>
      <c r="AD27" s="498">
        <f t="shared" si="11"/>
        <v>9500</v>
      </c>
      <c r="AE27" s="497">
        <v>1700</v>
      </c>
      <c r="AF27" s="498">
        <f t="shared" si="12"/>
        <v>1700</v>
      </c>
      <c r="AG27" s="497">
        <v>4500</v>
      </c>
      <c r="AH27" s="498">
        <f t="shared" si="13"/>
        <v>4500</v>
      </c>
    </row>
    <row r="28" spans="2:34" ht="15" thickBot="1" x14ac:dyDescent="0.4">
      <c r="B28" s="587"/>
      <c r="C28" s="587"/>
      <c r="D28" s="593" t="s">
        <v>291</v>
      </c>
      <c r="E28" s="587"/>
      <c r="F28" s="587"/>
      <c r="G28" s="584"/>
      <c r="H28" s="498"/>
      <c r="I28" s="497"/>
      <c r="J28" s="498"/>
      <c r="K28" s="497"/>
      <c r="L28" s="498"/>
      <c r="M28" s="497"/>
      <c r="N28" s="498"/>
      <c r="O28" s="497"/>
      <c r="P28" s="498"/>
      <c r="Q28" s="497"/>
      <c r="R28" s="498"/>
      <c r="S28" s="497"/>
      <c r="T28" s="498"/>
      <c r="U28" s="497"/>
      <c r="V28" s="498"/>
      <c r="W28" s="497"/>
      <c r="X28" s="498"/>
      <c r="Y28" s="497"/>
      <c r="Z28" s="498"/>
      <c r="AA28" s="497"/>
      <c r="AB28" s="498"/>
      <c r="AC28" s="497"/>
      <c r="AD28" s="498"/>
      <c r="AE28" s="497"/>
      <c r="AF28" s="498"/>
      <c r="AG28" s="497"/>
      <c r="AH28" s="498"/>
    </row>
    <row r="29" spans="2:34" ht="15" thickBot="1" x14ac:dyDescent="0.4">
      <c r="B29" s="587">
        <v>18</v>
      </c>
      <c r="C29" s="587">
        <v>623</v>
      </c>
      <c r="D29" s="591" t="s">
        <v>292</v>
      </c>
      <c r="E29" s="587">
        <v>1</v>
      </c>
      <c r="F29" s="587" t="s">
        <v>88</v>
      </c>
      <c r="G29" s="584">
        <v>4870</v>
      </c>
      <c r="H29" s="498">
        <f t="shared" si="0"/>
        <v>4870</v>
      </c>
      <c r="I29" s="497">
        <v>4000</v>
      </c>
      <c r="J29" s="498">
        <f t="shared" si="1"/>
        <v>4000</v>
      </c>
      <c r="K29" s="497">
        <v>2989</v>
      </c>
      <c r="L29" s="498">
        <f t="shared" si="2"/>
        <v>2989</v>
      </c>
      <c r="M29" s="497">
        <v>3285</v>
      </c>
      <c r="N29" s="498">
        <f t="shared" si="3"/>
        <v>3285</v>
      </c>
      <c r="O29" s="497">
        <v>4000</v>
      </c>
      <c r="P29" s="498">
        <f t="shared" si="4"/>
        <v>4000</v>
      </c>
      <c r="Q29" s="497">
        <v>5450</v>
      </c>
      <c r="R29" s="498">
        <f t="shared" si="5"/>
        <v>5450</v>
      </c>
      <c r="S29" s="497">
        <v>6500</v>
      </c>
      <c r="T29" s="498">
        <f t="shared" si="6"/>
        <v>6500</v>
      </c>
      <c r="U29" s="497">
        <v>6110.61</v>
      </c>
      <c r="V29" s="498">
        <f t="shared" si="7"/>
        <v>6110.61</v>
      </c>
      <c r="W29" s="497">
        <v>7000</v>
      </c>
      <c r="X29" s="498">
        <f t="shared" si="8"/>
        <v>7000</v>
      </c>
      <c r="Y29" s="497">
        <v>8400</v>
      </c>
      <c r="Z29" s="498">
        <f t="shared" si="9"/>
        <v>8400</v>
      </c>
      <c r="AA29" s="497">
        <v>5000</v>
      </c>
      <c r="AB29" s="498">
        <f t="shared" si="10"/>
        <v>5000</v>
      </c>
      <c r="AC29" s="497">
        <v>3500</v>
      </c>
      <c r="AD29" s="498">
        <f t="shared" si="11"/>
        <v>3500</v>
      </c>
      <c r="AE29" s="497">
        <v>5200</v>
      </c>
      <c r="AF29" s="498">
        <f t="shared" si="12"/>
        <v>5200</v>
      </c>
      <c r="AG29" s="497">
        <v>14000</v>
      </c>
      <c r="AH29" s="498">
        <f t="shared" si="13"/>
        <v>14000</v>
      </c>
    </row>
    <row r="30" spans="2:34" ht="15" thickBot="1" x14ac:dyDescent="0.4">
      <c r="B30" s="589">
        <v>19</v>
      </c>
      <c r="C30" s="589">
        <v>133</v>
      </c>
      <c r="D30" s="595" t="s">
        <v>51</v>
      </c>
      <c r="E30" s="596">
        <v>1</v>
      </c>
      <c r="F30" s="596" t="s">
        <v>88</v>
      </c>
      <c r="G30" s="585">
        <v>9990</v>
      </c>
      <c r="H30" s="498">
        <f t="shared" si="0"/>
        <v>9990</v>
      </c>
      <c r="I30" s="499">
        <v>2500</v>
      </c>
      <c r="J30" s="498">
        <f t="shared" si="1"/>
        <v>2500</v>
      </c>
      <c r="K30" s="499">
        <v>8576</v>
      </c>
      <c r="L30" s="498">
        <f t="shared" si="2"/>
        <v>8576</v>
      </c>
      <c r="M30" s="499">
        <v>13207</v>
      </c>
      <c r="N30" s="498">
        <f t="shared" si="3"/>
        <v>13207</v>
      </c>
      <c r="O30" s="499">
        <v>7000</v>
      </c>
      <c r="P30" s="498">
        <f t="shared" si="4"/>
        <v>7000</v>
      </c>
      <c r="Q30" s="499">
        <v>20050</v>
      </c>
      <c r="R30" s="498">
        <f t="shared" si="5"/>
        <v>20050</v>
      </c>
      <c r="S30" s="499">
        <v>8500</v>
      </c>
      <c r="T30" s="498">
        <f t="shared" si="6"/>
        <v>8500</v>
      </c>
      <c r="U30" s="499">
        <v>14500</v>
      </c>
      <c r="V30" s="498">
        <f t="shared" si="7"/>
        <v>14500</v>
      </c>
      <c r="W30" s="499">
        <v>18000</v>
      </c>
      <c r="X30" s="498">
        <f t="shared" si="8"/>
        <v>18000</v>
      </c>
      <c r="Y30" s="499">
        <v>2800</v>
      </c>
      <c r="Z30" s="498">
        <f t="shared" si="9"/>
        <v>2800</v>
      </c>
      <c r="AA30" s="499">
        <v>25000</v>
      </c>
      <c r="AB30" s="498">
        <f t="shared" si="10"/>
        <v>25000</v>
      </c>
      <c r="AC30" s="499">
        <v>10000</v>
      </c>
      <c r="AD30" s="498">
        <f t="shared" si="11"/>
        <v>10000</v>
      </c>
      <c r="AE30" s="499">
        <v>25975</v>
      </c>
      <c r="AF30" s="498">
        <f t="shared" si="12"/>
        <v>25975</v>
      </c>
      <c r="AG30" s="499">
        <v>17000</v>
      </c>
      <c r="AH30" s="498">
        <f t="shared" si="13"/>
        <v>17000</v>
      </c>
    </row>
    <row r="31" spans="2:34" ht="15" thickBot="1" x14ac:dyDescent="0.4">
      <c r="B31" s="589">
        <v>20</v>
      </c>
      <c r="C31" s="589">
        <v>135</v>
      </c>
      <c r="D31" s="595" t="s">
        <v>1183</v>
      </c>
      <c r="E31" s="596">
        <v>1</v>
      </c>
      <c r="F31" s="596" t="s">
        <v>100</v>
      </c>
      <c r="G31" s="585">
        <v>3573</v>
      </c>
      <c r="H31" s="498">
        <f t="shared" si="0"/>
        <v>3573</v>
      </c>
      <c r="I31" s="499">
        <v>4945</v>
      </c>
      <c r="J31" s="498">
        <f t="shared" si="1"/>
        <v>4945</v>
      </c>
      <c r="K31" s="499">
        <v>7645</v>
      </c>
      <c r="L31" s="498">
        <f t="shared" si="2"/>
        <v>7645</v>
      </c>
      <c r="M31" s="499">
        <v>7930</v>
      </c>
      <c r="N31" s="498">
        <f t="shared" si="3"/>
        <v>7930</v>
      </c>
      <c r="O31" s="499">
        <v>4015</v>
      </c>
      <c r="P31" s="498">
        <f t="shared" si="4"/>
        <v>4015</v>
      </c>
      <c r="Q31" s="499">
        <v>10000</v>
      </c>
      <c r="R31" s="498">
        <f t="shared" si="5"/>
        <v>10000</v>
      </c>
      <c r="S31" s="499">
        <v>9755.9500000000007</v>
      </c>
      <c r="T31" s="498">
        <f t="shared" si="6"/>
        <v>9755.9500000000007</v>
      </c>
      <c r="U31" s="499">
        <v>7156.78</v>
      </c>
      <c r="V31" s="498">
        <f t="shared" si="7"/>
        <v>7156.78</v>
      </c>
      <c r="W31" s="499">
        <v>5000</v>
      </c>
      <c r="X31" s="498">
        <f t="shared" si="8"/>
        <v>5000</v>
      </c>
      <c r="Y31" s="499">
        <v>6500</v>
      </c>
      <c r="Z31" s="498">
        <f t="shared" si="9"/>
        <v>6500</v>
      </c>
      <c r="AA31" s="499">
        <v>7500</v>
      </c>
      <c r="AB31" s="498">
        <f t="shared" si="10"/>
        <v>7500</v>
      </c>
      <c r="AC31" s="499">
        <v>2000</v>
      </c>
      <c r="AD31" s="498">
        <f t="shared" si="11"/>
        <v>2000</v>
      </c>
      <c r="AE31" s="499">
        <v>5900</v>
      </c>
      <c r="AF31" s="498">
        <f t="shared" si="12"/>
        <v>5900</v>
      </c>
      <c r="AG31" s="499">
        <v>10000</v>
      </c>
      <c r="AH31" s="498">
        <f t="shared" si="13"/>
        <v>10000</v>
      </c>
    </row>
    <row r="32" spans="2:34" ht="15" thickBot="1" x14ac:dyDescent="0.4">
      <c r="B32" s="589">
        <v>21</v>
      </c>
      <c r="C32" s="589">
        <v>138</v>
      </c>
      <c r="D32" s="595" t="s">
        <v>1184</v>
      </c>
      <c r="E32" s="596">
        <v>1</v>
      </c>
      <c r="F32" s="596" t="s">
        <v>100</v>
      </c>
      <c r="G32" s="586">
        <v>15000</v>
      </c>
      <c r="H32" s="501">
        <f t="shared" si="0"/>
        <v>15000</v>
      </c>
      <c r="I32" s="500">
        <v>15000</v>
      </c>
      <c r="J32" s="501">
        <f t="shared" si="1"/>
        <v>15000</v>
      </c>
      <c r="K32" s="500">
        <v>15000</v>
      </c>
      <c r="L32" s="501">
        <f t="shared" si="2"/>
        <v>15000</v>
      </c>
      <c r="M32" s="500">
        <v>15000</v>
      </c>
      <c r="N32" s="501">
        <f t="shared" si="3"/>
        <v>15000</v>
      </c>
      <c r="O32" s="500">
        <v>15000</v>
      </c>
      <c r="P32" s="501">
        <f t="shared" si="4"/>
        <v>15000</v>
      </c>
      <c r="Q32" s="500">
        <v>15000</v>
      </c>
      <c r="R32" s="501">
        <f t="shared" si="5"/>
        <v>15000</v>
      </c>
      <c r="S32" s="500">
        <v>15000</v>
      </c>
      <c r="T32" s="501">
        <f t="shared" si="6"/>
        <v>15000</v>
      </c>
      <c r="U32" s="500">
        <v>15000</v>
      </c>
      <c r="V32" s="501">
        <f t="shared" si="7"/>
        <v>15000</v>
      </c>
      <c r="W32" s="500">
        <v>15000</v>
      </c>
      <c r="X32" s="501">
        <f t="shared" si="8"/>
        <v>15000</v>
      </c>
      <c r="Y32" s="500">
        <v>15000</v>
      </c>
      <c r="Z32" s="501">
        <f t="shared" si="9"/>
        <v>15000</v>
      </c>
      <c r="AA32" s="500">
        <v>15000</v>
      </c>
      <c r="AB32" s="501">
        <f t="shared" si="10"/>
        <v>15000</v>
      </c>
      <c r="AC32" s="500">
        <v>15000</v>
      </c>
      <c r="AD32" s="501">
        <f t="shared" si="11"/>
        <v>15000</v>
      </c>
      <c r="AE32" s="500">
        <v>15000</v>
      </c>
      <c r="AF32" s="501">
        <f t="shared" si="12"/>
        <v>15000</v>
      </c>
      <c r="AG32" s="500">
        <v>15000</v>
      </c>
      <c r="AH32" s="501">
        <f t="shared" si="13"/>
        <v>15000</v>
      </c>
    </row>
    <row r="33" spans="2:34" x14ac:dyDescent="0.35">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row>
    <row r="34" spans="2:34" x14ac:dyDescent="0.35">
      <c r="B34" s="107"/>
      <c r="C34" s="107"/>
      <c r="D34" s="502" t="s">
        <v>1185</v>
      </c>
      <c r="E34" s="107"/>
      <c r="F34" s="107"/>
      <c r="G34" s="107"/>
      <c r="H34" s="105">
        <f>SUM(H8:H32)</f>
        <v>229721.72</v>
      </c>
      <c r="I34" s="107"/>
      <c r="J34" s="105">
        <f>SUM(J8:J32)</f>
        <v>239831.30000000002</v>
      </c>
      <c r="K34" s="107"/>
      <c r="L34" s="105">
        <f>SUM(L8:L32)</f>
        <v>317214.39999999997</v>
      </c>
      <c r="M34" s="107"/>
      <c r="N34" s="105">
        <f>SUM(N8:N32)</f>
        <v>333883</v>
      </c>
      <c r="O34" s="107"/>
      <c r="P34" s="105">
        <f>SUM(P8:P32)</f>
        <v>340500</v>
      </c>
      <c r="Q34" s="107"/>
      <c r="R34" s="105">
        <f>SUM(R8:R32)</f>
        <v>345961.4</v>
      </c>
      <c r="S34" s="107"/>
      <c r="T34" s="105">
        <f>SUM(T8:T32)</f>
        <v>349954.45</v>
      </c>
      <c r="U34" s="107"/>
      <c r="V34" s="105">
        <f>SUM(V8:V32)</f>
        <v>357261.70000000007</v>
      </c>
      <c r="W34" s="107"/>
      <c r="X34" s="105">
        <f>SUM(X8:X32)</f>
        <v>369931</v>
      </c>
      <c r="Y34" s="107"/>
      <c r="Z34" s="105">
        <f>SUM(Z8:Z32)</f>
        <v>371855.89999999997</v>
      </c>
      <c r="AA34" s="107"/>
      <c r="AB34" s="105">
        <f>SUM(AB8:AB32)</f>
        <v>382665</v>
      </c>
      <c r="AC34" s="107"/>
      <c r="AD34" s="105">
        <f>SUM(AD8:AD32)</f>
        <v>386807</v>
      </c>
      <c r="AE34" s="107"/>
      <c r="AF34" s="105">
        <f>SUM(AF8:AF32)</f>
        <v>416035</v>
      </c>
      <c r="AG34" s="107"/>
      <c r="AH34" s="105">
        <f>SUM(AH8:AH32)</f>
        <v>429599</v>
      </c>
    </row>
    <row r="35" spans="2:34" x14ac:dyDescent="0.35">
      <c r="D35" s="502" t="s">
        <v>1186</v>
      </c>
      <c r="H35" s="102">
        <f>'[2]Bid Results'!C8</f>
        <v>229721.72</v>
      </c>
      <c r="J35" s="102">
        <f>'[2]Bid Results'!C9</f>
        <v>239831.3</v>
      </c>
      <c r="L35" s="102">
        <f>'[2]Bid Results'!C10</f>
        <v>317214.40000000002</v>
      </c>
      <c r="N35" s="102">
        <f>'[2]Bid Results'!C11</f>
        <v>333883</v>
      </c>
      <c r="P35" s="102">
        <f>'[2]Bid Results'!C12</f>
        <v>340500</v>
      </c>
      <c r="R35" s="102">
        <f>'[2]Bid Results'!C13</f>
        <v>345961.4</v>
      </c>
      <c r="T35" s="102">
        <f>'[2]Bid Results'!C14</f>
        <v>349954.45</v>
      </c>
      <c r="V35" s="102">
        <f>'[2]Bid Results'!C15</f>
        <v>357261.7</v>
      </c>
      <c r="X35" s="102">
        <f>'[2]Bid Results'!C16</f>
        <v>369931</v>
      </c>
      <c r="Z35" s="102">
        <f>'[2]Bid Results'!C17</f>
        <v>371855.9</v>
      </c>
      <c r="AB35" s="102">
        <f>'[2]Bid Results'!C18</f>
        <v>382665</v>
      </c>
      <c r="AD35" s="102">
        <f>'[2]Bid Results'!C19</f>
        <v>386807</v>
      </c>
      <c r="AF35" s="105">
        <f>SUM(AF8:AF32)</f>
        <v>416035</v>
      </c>
      <c r="AH35" s="105">
        <v>428599</v>
      </c>
    </row>
    <row r="36" spans="2:34" x14ac:dyDescent="0.35">
      <c r="D36" s="502" t="s">
        <v>672</v>
      </c>
      <c r="H36" s="102"/>
      <c r="J36" s="102"/>
      <c r="L36" s="102"/>
      <c r="N36" s="102"/>
      <c r="P36" s="102"/>
      <c r="R36" s="102"/>
      <c r="T36" s="102"/>
      <c r="V36" s="102"/>
      <c r="X36" s="102"/>
      <c r="Z36" s="102"/>
      <c r="AB36" s="102"/>
      <c r="AD36" s="102"/>
      <c r="AF36" s="102"/>
      <c r="AH36" s="503">
        <v>-1000</v>
      </c>
    </row>
  </sheetData>
  <mergeCells count="14">
    <mergeCell ref="Q6:R6"/>
    <mergeCell ref="G6:H6"/>
    <mergeCell ref="I6:J6"/>
    <mergeCell ref="K6:L6"/>
    <mergeCell ref="M6:N6"/>
    <mergeCell ref="O6:P6"/>
    <mergeCell ref="AE6:AF6"/>
    <mergeCell ref="AG6:AH6"/>
    <mergeCell ref="S6:T6"/>
    <mergeCell ref="U6:V6"/>
    <mergeCell ref="W6:X6"/>
    <mergeCell ref="Y6:Z6"/>
    <mergeCell ref="AA6:AB6"/>
    <mergeCell ref="AC6:AD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83"/>
  <sheetViews>
    <sheetView workbookViewId="0">
      <selection activeCell="C30" sqref="C30"/>
    </sheetView>
  </sheetViews>
  <sheetFormatPr defaultRowHeight="14.5" x14ac:dyDescent="0.35"/>
  <cols>
    <col min="3" max="3" width="45.7265625" customWidth="1"/>
    <col min="4" max="4" width="12.54296875" customWidth="1"/>
    <col min="5" max="5" width="14.1796875" customWidth="1"/>
    <col min="6" max="19" width="14.7265625" customWidth="1"/>
  </cols>
  <sheetData>
    <row r="1" spans="1:19" ht="18.5" x14ac:dyDescent="0.45">
      <c r="E1" s="466" t="s">
        <v>1607</v>
      </c>
    </row>
    <row r="2" spans="1:19" ht="18.5" x14ac:dyDescent="0.45">
      <c r="E2" s="466" t="s">
        <v>317</v>
      </c>
    </row>
    <row r="3" spans="1:19" ht="18.5" x14ac:dyDescent="0.45">
      <c r="E3" s="848">
        <v>43006</v>
      </c>
    </row>
    <row r="6" spans="1:19" x14ac:dyDescent="0.35">
      <c r="A6" s="1372" t="s">
        <v>0</v>
      </c>
      <c r="B6" s="1373" t="s">
        <v>1608</v>
      </c>
      <c r="C6" s="1374"/>
      <c r="D6" s="1373" t="s">
        <v>1609</v>
      </c>
      <c r="E6" s="1373" t="s">
        <v>1610</v>
      </c>
      <c r="F6" s="1753"/>
      <c r="G6" s="1754"/>
      <c r="H6" s="1753"/>
      <c r="I6" s="1754"/>
      <c r="J6" s="1753"/>
      <c r="K6" s="1754"/>
      <c r="L6" s="1753"/>
      <c r="M6" s="1754"/>
      <c r="N6" s="1753"/>
      <c r="O6" s="1754"/>
      <c r="P6" s="1753"/>
      <c r="Q6" s="1754"/>
      <c r="R6" s="1753"/>
      <c r="S6" s="1754"/>
    </row>
    <row r="7" spans="1:19" ht="15" thickBot="1" x14ac:dyDescent="0.4">
      <c r="A7" s="575" t="s">
        <v>1611</v>
      </c>
      <c r="B7" s="849" t="s">
        <v>1611</v>
      </c>
      <c r="C7" s="849" t="s">
        <v>53</v>
      </c>
      <c r="D7" s="849" t="s">
        <v>1612</v>
      </c>
      <c r="E7" s="849" t="s">
        <v>1613</v>
      </c>
      <c r="F7" s="849" t="s">
        <v>5</v>
      </c>
      <c r="G7" s="849" t="s">
        <v>1614</v>
      </c>
      <c r="H7" s="849" t="s">
        <v>5</v>
      </c>
      <c r="I7" s="849" t="s">
        <v>1614</v>
      </c>
      <c r="J7" s="849" t="s">
        <v>5</v>
      </c>
      <c r="K7" s="849" t="s">
        <v>1614</v>
      </c>
      <c r="L7" s="849" t="s">
        <v>5</v>
      </c>
      <c r="M7" s="849" t="s">
        <v>1614</v>
      </c>
      <c r="N7" s="849" t="s">
        <v>5</v>
      </c>
      <c r="O7" s="849" t="s">
        <v>1614</v>
      </c>
      <c r="P7" s="849" t="s">
        <v>5</v>
      </c>
      <c r="Q7" s="849" t="s">
        <v>1614</v>
      </c>
      <c r="R7" s="849" t="s">
        <v>5</v>
      </c>
      <c r="S7" s="849" t="s">
        <v>1614</v>
      </c>
    </row>
    <row r="8" spans="1:19" ht="15" thickBot="1" x14ac:dyDescent="0.4">
      <c r="A8" s="850"/>
      <c r="B8" s="851"/>
      <c r="C8" s="852" t="s">
        <v>155</v>
      </c>
      <c r="D8" s="853"/>
      <c r="E8" s="853"/>
      <c r="F8" s="853"/>
      <c r="G8" s="851"/>
      <c r="H8" s="853"/>
      <c r="I8" s="851"/>
      <c r="J8" s="853"/>
      <c r="K8" s="851"/>
      <c r="L8" s="853"/>
      <c r="M8" s="851"/>
      <c r="N8" s="853"/>
      <c r="O8" s="851"/>
      <c r="P8" s="853"/>
      <c r="Q8" s="851"/>
      <c r="R8" s="853"/>
      <c r="S8" s="851"/>
    </row>
    <row r="9" spans="1:19" ht="15" thickBot="1" x14ac:dyDescent="0.4">
      <c r="A9" s="850">
        <v>1</v>
      </c>
      <c r="B9" s="851"/>
      <c r="C9" s="853" t="s">
        <v>156</v>
      </c>
      <c r="D9" s="854">
        <v>6575</v>
      </c>
      <c r="E9" s="851" t="s">
        <v>8</v>
      </c>
      <c r="F9" s="855">
        <v>1.75</v>
      </c>
      <c r="G9" s="856">
        <f>F9*D9</f>
        <v>11506.25</v>
      </c>
      <c r="H9" s="855">
        <v>1</v>
      </c>
      <c r="I9" s="856">
        <f>H9*D9</f>
        <v>6575</v>
      </c>
      <c r="J9" s="855">
        <v>4</v>
      </c>
      <c r="K9" s="856">
        <f>J9*D9</f>
        <v>26300</v>
      </c>
      <c r="L9" s="855">
        <v>6.75</v>
      </c>
      <c r="M9" s="856">
        <f>L9*D9</f>
        <v>44381.25</v>
      </c>
      <c r="N9" s="855">
        <v>8</v>
      </c>
      <c r="O9" s="856">
        <f>N9*D9</f>
        <v>52600</v>
      </c>
      <c r="P9" s="855">
        <v>5</v>
      </c>
      <c r="Q9" s="856">
        <f>P9*D9</f>
        <v>32875</v>
      </c>
      <c r="R9" s="855">
        <v>20.16</v>
      </c>
      <c r="S9" s="856">
        <f>R9*D9</f>
        <v>132552</v>
      </c>
    </row>
    <row r="10" spans="1:19" ht="15" thickBot="1" x14ac:dyDescent="0.4">
      <c r="A10" s="850">
        <v>2</v>
      </c>
      <c r="B10" s="851">
        <v>201</v>
      </c>
      <c r="C10" s="853" t="s">
        <v>1615</v>
      </c>
      <c r="D10" s="851">
        <v>1</v>
      </c>
      <c r="E10" s="851" t="s">
        <v>100</v>
      </c>
      <c r="F10" s="855">
        <v>35000</v>
      </c>
      <c r="G10" s="856">
        <f t="shared" ref="G10:G71" si="0">F10*D10</f>
        <v>35000</v>
      </c>
      <c r="H10" s="855">
        <v>40000</v>
      </c>
      <c r="I10" s="856">
        <f t="shared" ref="I10:I71" si="1">H10*D10</f>
        <v>40000</v>
      </c>
      <c r="J10" s="855">
        <v>100000</v>
      </c>
      <c r="K10" s="856">
        <f t="shared" ref="K10:K71" si="2">J10*D10</f>
        <v>100000</v>
      </c>
      <c r="L10" s="855">
        <v>44450</v>
      </c>
      <c r="M10" s="856">
        <f t="shared" ref="M10:M71" si="3">L10*D10</f>
        <v>44450</v>
      </c>
      <c r="N10" s="855">
        <v>50000</v>
      </c>
      <c r="O10" s="856">
        <f t="shared" ref="O10:O71" si="4">N10*D10</f>
        <v>50000</v>
      </c>
      <c r="P10" s="855">
        <v>97000</v>
      </c>
      <c r="Q10" s="856">
        <f t="shared" ref="Q10:Q71" si="5">P10*D10</f>
        <v>97000</v>
      </c>
      <c r="R10" s="855">
        <v>49784</v>
      </c>
      <c r="S10" s="856">
        <f t="shared" ref="S10:S71" si="6">R10*D10</f>
        <v>49784</v>
      </c>
    </row>
    <row r="11" spans="1:19" ht="15" thickBot="1" x14ac:dyDescent="0.4">
      <c r="A11" s="850">
        <v>5</v>
      </c>
      <c r="B11" s="851"/>
      <c r="C11" s="853" t="s">
        <v>1616</v>
      </c>
      <c r="D11" s="851">
        <v>1</v>
      </c>
      <c r="E11" s="851" t="s">
        <v>100</v>
      </c>
      <c r="F11" s="855">
        <v>1500</v>
      </c>
      <c r="G11" s="856">
        <f t="shared" si="0"/>
        <v>1500</v>
      </c>
      <c r="H11" s="855">
        <v>8300</v>
      </c>
      <c r="I11" s="856">
        <f t="shared" si="1"/>
        <v>8300</v>
      </c>
      <c r="J11" s="855">
        <v>5500</v>
      </c>
      <c r="K11" s="856">
        <f t="shared" si="2"/>
        <v>5500</v>
      </c>
      <c r="L11" s="855">
        <v>6000</v>
      </c>
      <c r="M11" s="856">
        <f t="shared" si="3"/>
        <v>6000</v>
      </c>
      <c r="N11" s="855">
        <v>3500</v>
      </c>
      <c r="O11" s="856">
        <f t="shared" si="4"/>
        <v>3500</v>
      </c>
      <c r="P11" s="855">
        <v>3000</v>
      </c>
      <c r="Q11" s="856">
        <f t="shared" si="5"/>
        <v>3000</v>
      </c>
      <c r="R11" s="855">
        <v>6720</v>
      </c>
      <c r="S11" s="856">
        <f t="shared" si="6"/>
        <v>6720</v>
      </c>
    </row>
    <row r="12" spans="1:19" ht="15" thickBot="1" x14ac:dyDescent="0.4">
      <c r="A12" s="850">
        <v>6</v>
      </c>
      <c r="B12" s="851"/>
      <c r="C12" s="853" t="s">
        <v>158</v>
      </c>
      <c r="D12" s="854">
        <v>1000</v>
      </c>
      <c r="E12" s="851" t="s">
        <v>3</v>
      </c>
      <c r="F12" s="855">
        <v>7</v>
      </c>
      <c r="G12" s="856">
        <f t="shared" si="0"/>
        <v>7000</v>
      </c>
      <c r="H12" s="855">
        <v>27</v>
      </c>
      <c r="I12" s="856">
        <f t="shared" si="1"/>
        <v>27000</v>
      </c>
      <c r="J12" s="855">
        <v>5.25</v>
      </c>
      <c r="K12" s="856">
        <f t="shared" si="2"/>
        <v>5250</v>
      </c>
      <c r="L12" s="855">
        <v>10</v>
      </c>
      <c r="M12" s="856">
        <f t="shared" si="3"/>
        <v>10000</v>
      </c>
      <c r="N12" s="855">
        <v>8</v>
      </c>
      <c r="O12" s="856">
        <f t="shared" si="4"/>
        <v>8000</v>
      </c>
      <c r="P12" s="855">
        <v>1000</v>
      </c>
      <c r="Q12" s="856">
        <f t="shared" si="5"/>
        <v>1000000</v>
      </c>
      <c r="R12" s="855">
        <v>13.44</v>
      </c>
      <c r="S12" s="856">
        <f t="shared" si="6"/>
        <v>13440</v>
      </c>
    </row>
    <row r="13" spans="1:19" ht="15" thickBot="1" x14ac:dyDescent="0.4">
      <c r="A13" s="850">
        <v>7</v>
      </c>
      <c r="B13" s="851"/>
      <c r="C13" s="853" t="s">
        <v>1617</v>
      </c>
      <c r="D13" s="851">
        <v>1</v>
      </c>
      <c r="E13" s="851" t="s">
        <v>100</v>
      </c>
      <c r="F13" s="855">
        <v>500</v>
      </c>
      <c r="G13" s="856">
        <f t="shared" si="0"/>
        <v>500</v>
      </c>
      <c r="H13" s="855">
        <v>5900</v>
      </c>
      <c r="I13" s="856">
        <f t="shared" si="1"/>
        <v>5900</v>
      </c>
      <c r="J13" s="855">
        <v>3000</v>
      </c>
      <c r="K13" s="856">
        <f t="shared" si="2"/>
        <v>3000</v>
      </c>
      <c r="L13" s="855">
        <v>2500</v>
      </c>
      <c r="M13" s="856">
        <f t="shared" si="3"/>
        <v>2500</v>
      </c>
      <c r="N13" s="855">
        <v>2100</v>
      </c>
      <c r="O13" s="856">
        <f t="shared" si="4"/>
        <v>2100</v>
      </c>
      <c r="P13" s="855">
        <v>4500</v>
      </c>
      <c r="Q13" s="856">
        <f t="shared" si="5"/>
        <v>4500</v>
      </c>
      <c r="R13" s="855">
        <v>11088</v>
      </c>
      <c r="S13" s="856">
        <f t="shared" si="6"/>
        <v>11088</v>
      </c>
    </row>
    <row r="14" spans="1:19" ht="15" thickBot="1" x14ac:dyDescent="0.4">
      <c r="A14" s="850">
        <v>8</v>
      </c>
      <c r="B14" s="851"/>
      <c r="C14" s="853" t="s">
        <v>1618</v>
      </c>
      <c r="D14" s="851">
        <v>1</v>
      </c>
      <c r="E14" s="851" t="s">
        <v>100</v>
      </c>
      <c r="F14" s="855">
        <v>1225</v>
      </c>
      <c r="G14" s="856">
        <f t="shared" si="0"/>
        <v>1225</v>
      </c>
      <c r="H14" s="855">
        <v>3800</v>
      </c>
      <c r="I14" s="856">
        <f t="shared" si="1"/>
        <v>3800</v>
      </c>
      <c r="J14" s="855">
        <v>3000</v>
      </c>
      <c r="K14" s="856">
        <f t="shared" si="2"/>
        <v>3000</v>
      </c>
      <c r="L14" s="855">
        <v>6400</v>
      </c>
      <c r="M14" s="856">
        <f t="shared" si="3"/>
        <v>6400</v>
      </c>
      <c r="N14" s="855">
        <v>1800</v>
      </c>
      <c r="O14" s="856">
        <f t="shared" si="4"/>
        <v>1800</v>
      </c>
      <c r="P14" s="855">
        <v>12000</v>
      </c>
      <c r="Q14" s="856">
        <f t="shared" si="5"/>
        <v>12000</v>
      </c>
      <c r="R14" s="855">
        <v>8960</v>
      </c>
      <c r="S14" s="856">
        <f t="shared" si="6"/>
        <v>8960</v>
      </c>
    </row>
    <row r="15" spans="1:19" ht="15" thickBot="1" x14ac:dyDescent="0.4">
      <c r="A15" s="850">
        <v>9</v>
      </c>
      <c r="B15" s="851"/>
      <c r="C15" s="853" t="s">
        <v>1619</v>
      </c>
      <c r="D15" s="851">
        <v>1</v>
      </c>
      <c r="E15" s="851" t="s">
        <v>100</v>
      </c>
      <c r="F15" s="855">
        <v>500</v>
      </c>
      <c r="G15" s="856">
        <f t="shared" si="0"/>
        <v>500</v>
      </c>
      <c r="H15" s="855">
        <v>3000</v>
      </c>
      <c r="I15" s="856">
        <f t="shared" si="1"/>
        <v>3000</v>
      </c>
      <c r="J15" s="855">
        <v>3000</v>
      </c>
      <c r="K15" s="856">
        <f t="shared" si="2"/>
        <v>3000</v>
      </c>
      <c r="L15" s="855">
        <v>900</v>
      </c>
      <c r="M15" s="856">
        <f t="shared" si="3"/>
        <v>900</v>
      </c>
      <c r="N15" s="855">
        <v>1200</v>
      </c>
      <c r="O15" s="856">
        <f t="shared" si="4"/>
        <v>1200</v>
      </c>
      <c r="P15" s="855">
        <v>3700</v>
      </c>
      <c r="Q15" s="856">
        <f t="shared" si="5"/>
        <v>3700</v>
      </c>
      <c r="R15" s="855">
        <v>6720</v>
      </c>
      <c r="S15" s="856">
        <f t="shared" si="6"/>
        <v>6720</v>
      </c>
    </row>
    <row r="16" spans="1:19" ht="15" thickBot="1" x14ac:dyDescent="0.4">
      <c r="A16" s="857"/>
      <c r="B16" s="858"/>
      <c r="C16" s="859"/>
      <c r="D16" s="859"/>
      <c r="E16" s="859"/>
      <c r="F16" s="860"/>
      <c r="G16" s="856">
        <f t="shared" si="0"/>
        <v>0</v>
      </c>
      <c r="H16" s="860"/>
      <c r="I16" s="856">
        <f t="shared" si="1"/>
        <v>0</v>
      </c>
      <c r="J16" s="860"/>
      <c r="K16" s="856">
        <f t="shared" si="2"/>
        <v>0</v>
      </c>
      <c r="L16" s="860"/>
      <c r="M16" s="856">
        <f t="shared" si="3"/>
        <v>0</v>
      </c>
      <c r="N16" s="860"/>
      <c r="O16" s="856">
        <f t="shared" si="4"/>
        <v>0</v>
      </c>
      <c r="P16" s="860"/>
      <c r="Q16" s="856">
        <f t="shared" si="5"/>
        <v>0</v>
      </c>
      <c r="R16" s="860"/>
      <c r="S16" s="856">
        <f t="shared" si="6"/>
        <v>0</v>
      </c>
    </row>
    <row r="17" spans="1:19" ht="15" thickBot="1" x14ac:dyDescent="0.4">
      <c r="A17" s="861"/>
      <c r="B17" s="862"/>
      <c r="C17" s="863" t="s">
        <v>160</v>
      </c>
      <c r="D17" s="864"/>
      <c r="E17" s="864"/>
      <c r="F17" s="865"/>
      <c r="G17" s="856">
        <f t="shared" si="0"/>
        <v>0</v>
      </c>
      <c r="H17" s="865"/>
      <c r="I17" s="856">
        <f t="shared" si="1"/>
        <v>0</v>
      </c>
      <c r="J17" s="865"/>
      <c r="K17" s="856">
        <f t="shared" si="2"/>
        <v>0</v>
      </c>
      <c r="L17" s="865"/>
      <c r="M17" s="856">
        <f t="shared" si="3"/>
        <v>0</v>
      </c>
      <c r="N17" s="865"/>
      <c r="O17" s="856">
        <f t="shared" si="4"/>
        <v>0</v>
      </c>
      <c r="P17" s="865"/>
      <c r="Q17" s="856">
        <f t="shared" si="5"/>
        <v>0</v>
      </c>
      <c r="R17" s="865"/>
      <c r="S17" s="856">
        <f t="shared" si="6"/>
        <v>0</v>
      </c>
    </row>
    <row r="18" spans="1:19" ht="15" thickBot="1" x14ac:dyDescent="0.4">
      <c r="A18" s="850">
        <v>10</v>
      </c>
      <c r="B18" s="851"/>
      <c r="C18" s="853" t="s">
        <v>1620</v>
      </c>
      <c r="D18" s="854">
        <v>1065</v>
      </c>
      <c r="E18" s="851" t="s">
        <v>3</v>
      </c>
      <c r="F18" s="855">
        <v>79.86</v>
      </c>
      <c r="G18" s="856">
        <f t="shared" si="0"/>
        <v>85050.9</v>
      </c>
      <c r="H18" s="855">
        <v>107</v>
      </c>
      <c r="I18" s="856">
        <f t="shared" si="1"/>
        <v>113955</v>
      </c>
      <c r="J18" s="855">
        <v>63</v>
      </c>
      <c r="K18" s="856">
        <f t="shared" si="2"/>
        <v>67095</v>
      </c>
      <c r="L18" s="855">
        <v>89</v>
      </c>
      <c r="M18" s="856">
        <f t="shared" si="3"/>
        <v>94785</v>
      </c>
      <c r="N18" s="855">
        <v>100</v>
      </c>
      <c r="O18" s="856">
        <f t="shared" si="4"/>
        <v>106500</v>
      </c>
      <c r="P18" s="855">
        <v>73</v>
      </c>
      <c r="Q18" s="856">
        <f t="shared" si="5"/>
        <v>77745</v>
      </c>
      <c r="R18" s="855">
        <v>52.64</v>
      </c>
      <c r="S18" s="856">
        <f t="shared" si="6"/>
        <v>56061.599999999999</v>
      </c>
    </row>
    <row r="19" spans="1:19" ht="15" thickBot="1" x14ac:dyDescent="0.4">
      <c r="A19" s="850">
        <v>11</v>
      </c>
      <c r="B19" s="851"/>
      <c r="C19" s="853" t="s">
        <v>162</v>
      </c>
      <c r="D19" s="854">
        <v>2719</v>
      </c>
      <c r="E19" s="851" t="s">
        <v>3</v>
      </c>
      <c r="F19" s="855">
        <v>27.76</v>
      </c>
      <c r="G19" s="856">
        <f t="shared" si="0"/>
        <v>75479.44</v>
      </c>
      <c r="H19" s="855">
        <v>60</v>
      </c>
      <c r="I19" s="856">
        <f t="shared" si="1"/>
        <v>163140</v>
      </c>
      <c r="J19" s="855">
        <v>39</v>
      </c>
      <c r="K19" s="856">
        <f t="shared" si="2"/>
        <v>106041</v>
      </c>
      <c r="L19" s="855">
        <v>41.5</v>
      </c>
      <c r="M19" s="856">
        <f t="shared" si="3"/>
        <v>112838.5</v>
      </c>
      <c r="N19" s="855">
        <v>65</v>
      </c>
      <c r="O19" s="856">
        <f t="shared" si="4"/>
        <v>176735</v>
      </c>
      <c r="P19" s="855">
        <v>46</v>
      </c>
      <c r="Q19" s="856">
        <f t="shared" si="5"/>
        <v>125074</v>
      </c>
      <c r="R19" s="855">
        <v>21.28</v>
      </c>
      <c r="S19" s="856">
        <f t="shared" si="6"/>
        <v>57860.32</v>
      </c>
    </row>
    <row r="20" spans="1:19" ht="15" thickBot="1" x14ac:dyDescent="0.4">
      <c r="A20" s="850">
        <v>12</v>
      </c>
      <c r="B20" s="851"/>
      <c r="C20" s="853" t="s">
        <v>1621</v>
      </c>
      <c r="D20" s="851">
        <v>56</v>
      </c>
      <c r="E20" s="851" t="s">
        <v>3</v>
      </c>
      <c r="F20" s="855">
        <v>12.5</v>
      </c>
      <c r="G20" s="856">
        <f t="shared" si="0"/>
        <v>700</v>
      </c>
      <c r="H20" s="855">
        <v>24</v>
      </c>
      <c r="I20" s="856">
        <f t="shared" si="1"/>
        <v>1344</v>
      </c>
      <c r="J20" s="855">
        <v>22</v>
      </c>
      <c r="K20" s="856">
        <f t="shared" si="2"/>
        <v>1232</v>
      </c>
      <c r="L20" s="855">
        <v>36</v>
      </c>
      <c r="M20" s="856">
        <f t="shared" si="3"/>
        <v>2016</v>
      </c>
      <c r="N20" s="855">
        <v>45</v>
      </c>
      <c r="O20" s="856">
        <f t="shared" si="4"/>
        <v>2520</v>
      </c>
      <c r="P20" s="855">
        <v>35</v>
      </c>
      <c r="Q20" s="856">
        <f t="shared" si="5"/>
        <v>1960</v>
      </c>
      <c r="R20" s="855">
        <v>33.6</v>
      </c>
      <c r="S20" s="856">
        <f t="shared" si="6"/>
        <v>1881.6000000000001</v>
      </c>
    </row>
    <row r="21" spans="1:19" ht="15" thickBot="1" x14ac:dyDescent="0.4">
      <c r="A21" s="850">
        <v>13</v>
      </c>
      <c r="B21" s="851"/>
      <c r="C21" s="853" t="s">
        <v>163</v>
      </c>
      <c r="D21" s="851">
        <v>23</v>
      </c>
      <c r="E21" s="851" t="s">
        <v>10</v>
      </c>
      <c r="F21" s="855">
        <v>2475</v>
      </c>
      <c r="G21" s="856">
        <f t="shared" si="0"/>
        <v>56925</v>
      </c>
      <c r="H21" s="855">
        <v>3000</v>
      </c>
      <c r="I21" s="856">
        <f t="shared" si="1"/>
        <v>69000</v>
      </c>
      <c r="J21" s="855">
        <v>2850</v>
      </c>
      <c r="K21" s="856">
        <f t="shared" si="2"/>
        <v>65550</v>
      </c>
      <c r="L21" s="855">
        <v>2450</v>
      </c>
      <c r="M21" s="856">
        <f t="shared" si="3"/>
        <v>56350</v>
      </c>
      <c r="N21" s="855">
        <v>2350</v>
      </c>
      <c r="O21" s="856">
        <f t="shared" si="4"/>
        <v>54050</v>
      </c>
      <c r="P21" s="855">
        <v>2900</v>
      </c>
      <c r="Q21" s="856">
        <f t="shared" si="5"/>
        <v>66700</v>
      </c>
      <c r="R21" s="855">
        <v>4067.84</v>
      </c>
      <c r="S21" s="856">
        <f t="shared" si="6"/>
        <v>93560.320000000007</v>
      </c>
    </row>
    <row r="22" spans="1:19" ht="15" thickBot="1" x14ac:dyDescent="0.4">
      <c r="A22" s="850">
        <v>14</v>
      </c>
      <c r="B22" s="851"/>
      <c r="C22" s="853" t="s">
        <v>1622</v>
      </c>
      <c r="D22" s="851">
        <v>1</v>
      </c>
      <c r="E22" s="851" t="s">
        <v>10</v>
      </c>
      <c r="F22" s="855">
        <v>5500</v>
      </c>
      <c r="G22" s="856">
        <f t="shared" si="0"/>
        <v>5500</v>
      </c>
      <c r="H22" s="855">
        <v>7600</v>
      </c>
      <c r="I22" s="856">
        <f t="shared" si="1"/>
        <v>7600</v>
      </c>
      <c r="J22" s="855">
        <v>12000</v>
      </c>
      <c r="K22" s="856">
        <f t="shared" si="2"/>
        <v>12000</v>
      </c>
      <c r="L22" s="855">
        <v>2450</v>
      </c>
      <c r="M22" s="856">
        <f t="shared" si="3"/>
        <v>2450</v>
      </c>
      <c r="N22" s="855">
        <v>1800</v>
      </c>
      <c r="O22" s="856">
        <f t="shared" si="4"/>
        <v>1800</v>
      </c>
      <c r="P22" s="855">
        <v>500</v>
      </c>
      <c r="Q22" s="856">
        <f t="shared" si="5"/>
        <v>500</v>
      </c>
      <c r="R22" s="855">
        <v>896</v>
      </c>
      <c r="S22" s="856">
        <f t="shared" si="6"/>
        <v>896</v>
      </c>
    </row>
    <row r="23" spans="1:19" ht="15" thickBot="1" x14ac:dyDescent="0.4">
      <c r="A23" s="850">
        <v>15</v>
      </c>
      <c r="B23" s="851"/>
      <c r="C23" s="853" t="s">
        <v>167</v>
      </c>
      <c r="D23" s="851">
        <v>3</v>
      </c>
      <c r="E23" s="851" t="s">
        <v>10</v>
      </c>
      <c r="F23" s="855">
        <v>1500</v>
      </c>
      <c r="G23" s="856">
        <f t="shared" si="0"/>
        <v>4500</v>
      </c>
      <c r="H23" s="855">
        <v>1200</v>
      </c>
      <c r="I23" s="856">
        <f t="shared" si="1"/>
        <v>3600</v>
      </c>
      <c r="J23" s="855">
        <v>350</v>
      </c>
      <c r="K23" s="856">
        <f t="shared" si="2"/>
        <v>1050</v>
      </c>
      <c r="L23" s="855">
        <v>1600</v>
      </c>
      <c r="M23" s="856">
        <f t="shared" si="3"/>
        <v>4800</v>
      </c>
      <c r="N23" s="855">
        <v>800</v>
      </c>
      <c r="O23" s="856">
        <f t="shared" si="4"/>
        <v>2400</v>
      </c>
      <c r="P23" s="855">
        <v>2000</v>
      </c>
      <c r="Q23" s="856">
        <f t="shared" si="5"/>
        <v>6000</v>
      </c>
      <c r="R23" s="855">
        <v>1344</v>
      </c>
      <c r="S23" s="856">
        <f t="shared" si="6"/>
        <v>4032</v>
      </c>
    </row>
    <row r="24" spans="1:19" ht="15" thickBot="1" x14ac:dyDescent="0.4">
      <c r="A24" s="850">
        <v>16</v>
      </c>
      <c r="B24" s="851"/>
      <c r="C24" s="853" t="s">
        <v>1623</v>
      </c>
      <c r="D24" s="851">
        <v>200</v>
      </c>
      <c r="E24" s="851" t="s">
        <v>3</v>
      </c>
      <c r="F24" s="855">
        <v>49.91</v>
      </c>
      <c r="G24" s="856">
        <f t="shared" si="0"/>
        <v>9982</v>
      </c>
      <c r="H24" s="855">
        <v>60</v>
      </c>
      <c r="I24" s="856">
        <f t="shared" si="1"/>
        <v>12000</v>
      </c>
      <c r="J24" s="855">
        <v>47</v>
      </c>
      <c r="K24" s="856">
        <f t="shared" si="2"/>
        <v>9400</v>
      </c>
      <c r="L24" s="855">
        <v>83</v>
      </c>
      <c r="M24" s="856">
        <f t="shared" si="3"/>
        <v>16600</v>
      </c>
      <c r="N24" s="855">
        <v>80</v>
      </c>
      <c r="O24" s="856">
        <f t="shared" si="4"/>
        <v>16000</v>
      </c>
      <c r="P24" s="855">
        <v>75</v>
      </c>
      <c r="Q24" s="856">
        <f t="shared" si="5"/>
        <v>15000</v>
      </c>
      <c r="R24" s="855">
        <v>38.08</v>
      </c>
      <c r="S24" s="856">
        <f t="shared" si="6"/>
        <v>7616</v>
      </c>
    </row>
    <row r="25" spans="1:19" ht="15" thickBot="1" x14ac:dyDescent="0.4">
      <c r="A25" s="850" t="s">
        <v>1624</v>
      </c>
      <c r="B25" s="851"/>
      <c r="C25" s="853" t="s">
        <v>1625</v>
      </c>
      <c r="D25" s="854">
        <v>5411</v>
      </c>
      <c r="E25" s="851" t="s">
        <v>3</v>
      </c>
      <c r="F25" s="855">
        <v>18.420000000000002</v>
      </c>
      <c r="G25" s="856">
        <f t="shared" si="0"/>
        <v>99670.62000000001</v>
      </c>
      <c r="H25" s="855">
        <v>30</v>
      </c>
      <c r="I25" s="856">
        <f t="shared" si="1"/>
        <v>162330</v>
      </c>
      <c r="J25" s="855">
        <v>26</v>
      </c>
      <c r="K25" s="856">
        <f t="shared" si="2"/>
        <v>140686</v>
      </c>
      <c r="L25" s="855">
        <v>44</v>
      </c>
      <c r="M25" s="856">
        <f t="shared" si="3"/>
        <v>238084</v>
      </c>
      <c r="N25" s="855">
        <v>50</v>
      </c>
      <c r="O25" s="856">
        <f t="shared" si="4"/>
        <v>270550</v>
      </c>
      <c r="P25" s="855">
        <v>55</v>
      </c>
      <c r="Q25" s="856">
        <f t="shared" si="5"/>
        <v>297605</v>
      </c>
      <c r="R25" s="855">
        <v>24.64</v>
      </c>
      <c r="S25" s="856">
        <f t="shared" si="6"/>
        <v>133327.04000000001</v>
      </c>
    </row>
    <row r="26" spans="1:19" ht="15" thickBot="1" x14ac:dyDescent="0.4">
      <c r="A26" s="850" t="s">
        <v>1626</v>
      </c>
      <c r="B26" s="851"/>
      <c r="C26" s="853" t="s">
        <v>1627</v>
      </c>
      <c r="D26" s="851">
        <v>106</v>
      </c>
      <c r="E26" s="851" t="s">
        <v>10</v>
      </c>
      <c r="F26" s="855">
        <v>96.01</v>
      </c>
      <c r="G26" s="856">
        <f t="shared" si="0"/>
        <v>10177.060000000001</v>
      </c>
      <c r="H26" s="855">
        <v>193</v>
      </c>
      <c r="I26" s="856">
        <f t="shared" si="1"/>
        <v>20458</v>
      </c>
      <c r="J26" s="855">
        <v>155</v>
      </c>
      <c r="K26" s="856">
        <f t="shared" si="2"/>
        <v>16430</v>
      </c>
      <c r="L26" s="855">
        <v>155</v>
      </c>
      <c r="M26" s="856">
        <f t="shared" si="3"/>
        <v>16430</v>
      </c>
      <c r="N26" s="855">
        <v>125</v>
      </c>
      <c r="O26" s="856">
        <f t="shared" si="4"/>
        <v>13250</v>
      </c>
      <c r="P26" s="855">
        <v>100</v>
      </c>
      <c r="Q26" s="856">
        <f t="shared" si="5"/>
        <v>10600</v>
      </c>
      <c r="R26" s="855">
        <v>313.60000000000002</v>
      </c>
      <c r="S26" s="856">
        <f t="shared" si="6"/>
        <v>33241.600000000006</v>
      </c>
    </row>
    <row r="27" spans="1:19" ht="15" thickBot="1" x14ac:dyDescent="0.4">
      <c r="A27" s="850">
        <v>17</v>
      </c>
      <c r="B27" s="851"/>
      <c r="C27" s="853" t="s">
        <v>1628</v>
      </c>
      <c r="D27" s="851">
        <v>3</v>
      </c>
      <c r="E27" s="851" t="s">
        <v>10</v>
      </c>
      <c r="F27" s="855">
        <v>500</v>
      </c>
      <c r="G27" s="856">
        <f t="shared" si="0"/>
        <v>1500</v>
      </c>
      <c r="H27" s="855">
        <v>785</v>
      </c>
      <c r="I27" s="856">
        <f t="shared" si="1"/>
        <v>2355</v>
      </c>
      <c r="J27" s="855">
        <v>415</v>
      </c>
      <c r="K27" s="856">
        <f t="shared" si="2"/>
        <v>1245</v>
      </c>
      <c r="L27" s="855">
        <v>545.57000000000005</v>
      </c>
      <c r="M27" s="856">
        <f t="shared" si="3"/>
        <v>1636.71</v>
      </c>
      <c r="N27" s="855">
        <v>400</v>
      </c>
      <c r="O27" s="856">
        <f t="shared" si="4"/>
        <v>1200</v>
      </c>
      <c r="P27" s="855">
        <v>500</v>
      </c>
      <c r="Q27" s="856">
        <f t="shared" si="5"/>
        <v>1500</v>
      </c>
      <c r="R27" s="855">
        <v>963.2</v>
      </c>
      <c r="S27" s="856">
        <f t="shared" si="6"/>
        <v>2889.6000000000004</v>
      </c>
    </row>
    <row r="28" spans="1:19" ht="15" thickBot="1" x14ac:dyDescent="0.4">
      <c r="A28" s="850">
        <v>18</v>
      </c>
      <c r="B28" s="851"/>
      <c r="C28" s="853" t="s">
        <v>1629</v>
      </c>
      <c r="D28" s="851">
        <v>100</v>
      </c>
      <c r="E28" s="851" t="s">
        <v>3</v>
      </c>
      <c r="F28" s="855">
        <v>58</v>
      </c>
      <c r="G28" s="856">
        <f t="shared" si="0"/>
        <v>5800</v>
      </c>
      <c r="H28" s="855">
        <v>55</v>
      </c>
      <c r="I28" s="856">
        <f t="shared" si="1"/>
        <v>5500</v>
      </c>
      <c r="J28" s="855">
        <v>44</v>
      </c>
      <c r="K28" s="856">
        <f t="shared" si="2"/>
        <v>4400</v>
      </c>
      <c r="L28" s="855">
        <v>125</v>
      </c>
      <c r="M28" s="856">
        <f t="shared" si="3"/>
        <v>12500</v>
      </c>
      <c r="N28" s="855">
        <v>30</v>
      </c>
      <c r="O28" s="856">
        <f t="shared" si="4"/>
        <v>3000</v>
      </c>
      <c r="P28" s="855">
        <v>75</v>
      </c>
      <c r="Q28" s="856">
        <f t="shared" si="5"/>
        <v>7500</v>
      </c>
      <c r="R28" s="855">
        <v>101.92</v>
      </c>
      <c r="S28" s="856">
        <f t="shared" si="6"/>
        <v>10192</v>
      </c>
    </row>
    <row r="29" spans="1:19" ht="15" thickBot="1" x14ac:dyDescent="0.4">
      <c r="A29" s="850">
        <v>19</v>
      </c>
      <c r="B29" s="851"/>
      <c r="C29" s="853" t="s">
        <v>1630</v>
      </c>
      <c r="D29" s="854">
        <v>2129</v>
      </c>
      <c r="E29" s="851" t="s">
        <v>3</v>
      </c>
      <c r="F29" s="855">
        <v>23.88</v>
      </c>
      <c r="G29" s="856">
        <f t="shared" si="0"/>
        <v>50840.52</v>
      </c>
      <c r="H29" s="855">
        <v>24.99</v>
      </c>
      <c r="I29" s="856">
        <f t="shared" si="1"/>
        <v>53203.71</v>
      </c>
      <c r="J29" s="855">
        <v>34.5</v>
      </c>
      <c r="K29" s="856">
        <f t="shared" si="2"/>
        <v>73450.5</v>
      </c>
      <c r="L29" s="855">
        <v>37</v>
      </c>
      <c r="M29" s="856">
        <f t="shared" si="3"/>
        <v>78773</v>
      </c>
      <c r="N29" s="855">
        <v>60</v>
      </c>
      <c r="O29" s="856">
        <f t="shared" si="4"/>
        <v>127740</v>
      </c>
      <c r="P29" s="855">
        <v>50</v>
      </c>
      <c r="Q29" s="856">
        <f t="shared" si="5"/>
        <v>106450</v>
      </c>
      <c r="R29" s="855">
        <v>40.32</v>
      </c>
      <c r="S29" s="856">
        <f t="shared" si="6"/>
        <v>85841.279999999999</v>
      </c>
    </row>
    <row r="30" spans="1:19" ht="15" thickBot="1" x14ac:dyDescent="0.4">
      <c r="A30" s="850">
        <v>20</v>
      </c>
      <c r="B30" s="851"/>
      <c r="C30" s="853" t="s">
        <v>1631</v>
      </c>
      <c r="D30" s="854">
        <v>2239</v>
      </c>
      <c r="E30" s="851" t="s">
        <v>3</v>
      </c>
      <c r="F30" s="855">
        <v>23.09</v>
      </c>
      <c r="G30" s="856">
        <f t="shared" si="0"/>
        <v>51698.51</v>
      </c>
      <c r="H30" s="855">
        <v>22.17</v>
      </c>
      <c r="I30" s="856">
        <f t="shared" si="1"/>
        <v>49638.630000000005</v>
      </c>
      <c r="J30" s="855">
        <v>31</v>
      </c>
      <c r="K30" s="856">
        <f t="shared" si="2"/>
        <v>69409</v>
      </c>
      <c r="L30" s="855">
        <v>32.5</v>
      </c>
      <c r="M30" s="856">
        <f t="shared" si="3"/>
        <v>72767.5</v>
      </c>
      <c r="N30" s="855">
        <v>55</v>
      </c>
      <c r="O30" s="856">
        <f t="shared" si="4"/>
        <v>123145</v>
      </c>
      <c r="P30" s="855">
        <v>45</v>
      </c>
      <c r="Q30" s="856">
        <f t="shared" si="5"/>
        <v>100755</v>
      </c>
      <c r="R30" s="855">
        <v>33.6</v>
      </c>
      <c r="S30" s="856">
        <f t="shared" si="6"/>
        <v>75230.400000000009</v>
      </c>
    </row>
    <row r="31" spans="1:19" ht="15" thickBot="1" x14ac:dyDescent="0.4">
      <c r="A31" s="850">
        <v>21</v>
      </c>
      <c r="B31" s="851"/>
      <c r="C31" s="853" t="s">
        <v>1632</v>
      </c>
      <c r="D31" s="851">
        <v>180</v>
      </c>
      <c r="E31" s="851" t="s">
        <v>3</v>
      </c>
      <c r="F31" s="855">
        <v>24.3</v>
      </c>
      <c r="G31" s="856">
        <f t="shared" si="0"/>
        <v>4374</v>
      </c>
      <c r="H31" s="855">
        <v>21.92</v>
      </c>
      <c r="I31" s="856">
        <f t="shared" si="1"/>
        <v>3945.6000000000004</v>
      </c>
      <c r="J31" s="855">
        <v>16</v>
      </c>
      <c r="K31" s="856">
        <f t="shared" si="2"/>
        <v>2880</v>
      </c>
      <c r="L31" s="855">
        <v>38</v>
      </c>
      <c r="M31" s="856">
        <f t="shared" si="3"/>
        <v>6840</v>
      </c>
      <c r="N31" s="855">
        <v>50</v>
      </c>
      <c r="O31" s="856">
        <f t="shared" si="4"/>
        <v>9000</v>
      </c>
      <c r="P31" s="855">
        <v>40</v>
      </c>
      <c r="Q31" s="856">
        <f t="shared" si="5"/>
        <v>7200</v>
      </c>
      <c r="R31" s="855">
        <v>26.88</v>
      </c>
      <c r="S31" s="856">
        <f t="shared" si="6"/>
        <v>4838.3999999999996</v>
      </c>
    </row>
    <row r="32" spans="1:19" ht="15" thickBot="1" x14ac:dyDescent="0.4">
      <c r="A32" s="850">
        <v>22</v>
      </c>
      <c r="B32" s="851"/>
      <c r="C32" s="853" t="s">
        <v>1633</v>
      </c>
      <c r="D32" s="851">
        <v>209</v>
      </c>
      <c r="E32" s="851" t="s">
        <v>3</v>
      </c>
      <c r="F32" s="855">
        <v>21.53</v>
      </c>
      <c r="G32" s="856">
        <f t="shared" si="0"/>
        <v>4499.7700000000004</v>
      </c>
      <c r="H32" s="855">
        <v>29.92</v>
      </c>
      <c r="I32" s="856">
        <f t="shared" si="1"/>
        <v>6253.2800000000007</v>
      </c>
      <c r="J32" s="855">
        <v>28</v>
      </c>
      <c r="K32" s="856">
        <f t="shared" si="2"/>
        <v>5852</v>
      </c>
      <c r="L32" s="855">
        <v>32</v>
      </c>
      <c r="M32" s="856">
        <f t="shared" si="3"/>
        <v>6688</v>
      </c>
      <c r="N32" s="855">
        <v>70</v>
      </c>
      <c r="O32" s="856">
        <f t="shared" si="4"/>
        <v>14630</v>
      </c>
      <c r="P32" s="855">
        <v>50</v>
      </c>
      <c r="Q32" s="856">
        <f t="shared" si="5"/>
        <v>10450</v>
      </c>
      <c r="R32" s="855">
        <v>47.04</v>
      </c>
      <c r="S32" s="856">
        <f t="shared" si="6"/>
        <v>9831.36</v>
      </c>
    </row>
    <row r="33" spans="1:19" ht="15" thickBot="1" x14ac:dyDescent="0.4">
      <c r="A33" s="850">
        <v>23</v>
      </c>
      <c r="B33" s="851"/>
      <c r="C33" s="853" t="s">
        <v>175</v>
      </c>
      <c r="D33" s="851">
        <v>20</v>
      </c>
      <c r="E33" s="851" t="s">
        <v>10</v>
      </c>
      <c r="F33" s="855">
        <v>1508.22</v>
      </c>
      <c r="G33" s="856">
        <f t="shared" si="0"/>
        <v>30164.400000000001</v>
      </c>
      <c r="H33" s="855">
        <v>1008</v>
      </c>
      <c r="I33" s="856">
        <f t="shared" si="1"/>
        <v>20160</v>
      </c>
      <c r="J33" s="855">
        <v>950</v>
      </c>
      <c r="K33" s="856">
        <f t="shared" si="2"/>
        <v>19000</v>
      </c>
      <c r="L33" s="855">
        <v>1100</v>
      </c>
      <c r="M33" s="856">
        <f t="shared" si="3"/>
        <v>22000</v>
      </c>
      <c r="N33" s="855">
        <v>800</v>
      </c>
      <c r="O33" s="856">
        <f t="shared" si="4"/>
        <v>16000</v>
      </c>
      <c r="P33" s="855">
        <v>1000</v>
      </c>
      <c r="Q33" s="856">
        <f t="shared" si="5"/>
        <v>20000</v>
      </c>
      <c r="R33" s="855">
        <v>1388.8</v>
      </c>
      <c r="S33" s="856">
        <f t="shared" si="6"/>
        <v>27776</v>
      </c>
    </row>
    <row r="34" spans="1:19" ht="15" thickBot="1" x14ac:dyDescent="0.4">
      <c r="A34" s="850">
        <v>24</v>
      </c>
      <c r="B34" s="851"/>
      <c r="C34" s="853" t="s">
        <v>176</v>
      </c>
      <c r="D34" s="851">
        <v>13</v>
      </c>
      <c r="E34" s="851" t="s">
        <v>10</v>
      </c>
      <c r="F34" s="855">
        <v>1084.07</v>
      </c>
      <c r="G34" s="856">
        <f t="shared" si="0"/>
        <v>14092.91</v>
      </c>
      <c r="H34" s="855">
        <v>702</v>
      </c>
      <c r="I34" s="856">
        <f t="shared" si="1"/>
        <v>9126</v>
      </c>
      <c r="J34" s="855">
        <v>750</v>
      </c>
      <c r="K34" s="856">
        <f t="shared" si="2"/>
        <v>9750</v>
      </c>
      <c r="L34" s="855">
        <v>730</v>
      </c>
      <c r="M34" s="856">
        <f t="shared" si="3"/>
        <v>9490</v>
      </c>
      <c r="N34" s="855">
        <v>600</v>
      </c>
      <c r="O34" s="856">
        <f t="shared" si="4"/>
        <v>7800</v>
      </c>
      <c r="P34" s="855">
        <v>500</v>
      </c>
      <c r="Q34" s="856">
        <f t="shared" si="5"/>
        <v>6500</v>
      </c>
      <c r="R34" s="855">
        <v>1209.5999999999999</v>
      </c>
      <c r="S34" s="856">
        <f t="shared" si="6"/>
        <v>15724.8</v>
      </c>
    </row>
    <row r="35" spans="1:19" ht="15" thickBot="1" x14ac:dyDescent="0.4">
      <c r="A35" s="850">
        <v>25</v>
      </c>
      <c r="B35" s="851"/>
      <c r="C35" s="853" t="s">
        <v>1634</v>
      </c>
      <c r="D35" s="851">
        <v>1</v>
      </c>
      <c r="E35" s="851" t="s">
        <v>10</v>
      </c>
      <c r="F35" s="855">
        <v>402.66</v>
      </c>
      <c r="G35" s="856">
        <f t="shared" si="0"/>
        <v>402.66</v>
      </c>
      <c r="H35" s="855">
        <v>549</v>
      </c>
      <c r="I35" s="856">
        <f t="shared" si="1"/>
        <v>549</v>
      </c>
      <c r="J35" s="855">
        <v>400</v>
      </c>
      <c r="K35" s="856">
        <f t="shared" si="2"/>
        <v>400</v>
      </c>
      <c r="L35" s="855">
        <v>325</v>
      </c>
      <c r="M35" s="856">
        <f t="shared" si="3"/>
        <v>325</v>
      </c>
      <c r="N35" s="855">
        <v>250</v>
      </c>
      <c r="O35" s="856">
        <f t="shared" si="4"/>
        <v>250</v>
      </c>
      <c r="P35" s="855">
        <v>200</v>
      </c>
      <c r="Q35" s="856">
        <f t="shared" si="5"/>
        <v>200</v>
      </c>
      <c r="R35" s="855">
        <v>812</v>
      </c>
      <c r="S35" s="856">
        <f t="shared" si="6"/>
        <v>812</v>
      </c>
    </row>
    <row r="36" spans="1:19" ht="15" thickBot="1" x14ac:dyDescent="0.4">
      <c r="A36" s="850">
        <v>26</v>
      </c>
      <c r="B36" s="851"/>
      <c r="C36" s="853" t="s">
        <v>1635</v>
      </c>
      <c r="D36" s="851">
        <v>1</v>
      </c>
      <c r="E36" s="851" t="s">
        <v>10</v>
      </c>
      <c r="F36" s="855">
        <v>2703.34</v>
      </c>
      <c r="G36" s="856">
        <f t="shared" si="0"/>
        <v>2703.34</v>
      </c>
      <c r="H36" s="855">
        <v>3335</v>
      </c>
      <c r="I36" s="856">
        <f t="shared" si="1"/>
        <v>3335</v>
      </c>
      <c r="J36" s="855">
        <v>2450</v>
      </c>
      <c r="K36" s="856">
        <f t="shared" si="2"/>
        <v>2450</v>
      </c>
      <c r="L36" s="855">
        <v>2650</v>
      </c>
      <c r="M36" s="856">
        <f t="shared" si="3"/>
        <v>2650</v>
      </c>
      <c r="N36" s="855">
        <v>3500</v>
      </c>
      <c r="O36" s="856">
        <f t="shared" si="4"/>
        <v>3500</v>
      </c>
      <c r="P36" s="855">
        <v>350</v>
      </c>
      <c r="Q36" s="856">
        <f t="shared" si="5"/>
        <v>350</v>
      </c>
      <c r="R36" s="855">
        <v>1713.6</v>
      </c>
      <c r="S36" s="856">
        <f t="shared" si="6"/>
        <v>1713.6</v>
      </c>
    </row>
    <row r="37" spans="1:19" ht="15" thickBot="1" x14ac:dyDescent="0.4">
      <c r="A37" s="850">
        <v>27</v>
      </c>
      <c r="B37" s="851"/>
      <c r="C37" s="853" t="s">
        <v>1636</v>
      </c>
      <c r="D37" s="851">
        <v>1</v>
      </c>
      <c r="E37" s="851" t="s">
        <v>10</v>
      </c>
      <c r="F37" s="855">
        <v>1210.18</v>
      </c>
      <c r="G37" s="856">
        <f t="shared" si="0"/>
        <v>1210.18</v>
      </c>
      <c r="H37" s="855">
        <v>1620</v>
      </c>
      <c r="I37" s="856">
        <f t="shared" si="1"/>
        <v>1620</v>
      </c>
      <c r="J37" s="855">
        <v>1700</v>
      </c>
      <c r="K37" s="856">
        <f t="shared" si="2"/>
        <v>1700</v>
      </c>
      <c r="L37" s="855">
        <v>1925</v>
      </c>
      <c r="M37" s="856">
        <f t="shared" si="3"/>
        <v>1925</v>
      </c>
      <c r="N37" s="855">
        <v>2500</v>
      </c>
      <c r="O37" s="856">
        <f t="shared" si="4"/>
        <v>2500</v>
      </c>
      <c r="P37" s="855">
        <v>240</v>
      </c>
      <c r="Q37" s="856">
        <f t="shared" si="5"/>
        <v>240</v>
      </c>
      <c r="R37" s="855">
        <v>1220.8</v>
      </c>
      <c r="S37" s="856">
        <f t="shared" si="6"/>
        <v>1220.8</v>
      </c>
    </row>
    <row r="38" spans="1:19" ht="15" thickBot="1" x14ac:dyDescent="0.4">
      <c r="A38" s="850">
        <v>28</v>
      </c>
      <c r="B38" s="851"/>
      <c r="C38" s="853" t="s">
        <v>1637</v>
      </c>
      <c r="D38" s="851">
        <v>1</v>
      </c>
      <c r="E38" s="851" t="s">
        <v>10</v>
      </c>
      <c r="F38" s="855">
        <v>2200</v>
      </c>
      <c r="G38" s="856">
        <f t="shared" si="0"/>
        <v>2200</v>
      </c>
      <c r="H38" s="855">
        <v>1750</v>
      </c>
      <c r="I38" s="856">
        <f t="shared" si="1"/>
        <v>1750</v>
      </c>
      <c r="J38" s="855">
        <v>3000</v>
      </c>
      <c r="K38" s="856">
        <f t="shared" si="2"/>
        <v>3000</v>
      </c>
      <c r="L38" s="855">
        <v>5300</v>
      </c>
      <c r="M38" s="856">
        <f t="shared" si="3"/>
        <v>5300</v>
      </c>
      <c r="N38" s="855">
        <v>650</v>
      </c>
      <c r="O38" s="856">
        <f t="shared" si="4"/>
        <v>650</v>
      </c>
      <c r="P38" s="855">
        <v>500</v>
      </c>
      <c r="Q38" s="856">
        <f t="shared" si="5"/>
        <v>500</v>
      </c>
      <c r="R38" s="855">
        <v>1433.6</v>
      </c>
      <c r="S38" s="856">
        <f t="shared" si="6"/>
        <v>1433.6</v>
      </c>
    </row>
    <row r="39" spans="1:19" ht="15" thickBot="1" x14ac:dyDescent="0.4">
      <c r="A39" s="850">
        <v>29</v>
      </c>
      <c r="B39" s="851"/>
      <c r="C39" s="853" t="s">
        <v>1638</v>
      </c>
      <c r="D39" s="851">
        <v>93</v>
      </c>
      <c r="E39" s="851" t="s">
        <v>10</v>
      </c>
      <c r="F39" s="855">
        <v>350</v>
      </c>
      <c r="G39" s="856">
        <f t="shared" si="0"/>
        <v>32550</v>
      </c>
      <c r="H39" s="855">
        <v>492</v>
      </c>
      <c r="I39" s="856">
        <f t="shared" si="1"/>
        <v>45756</v>
      </c>
      <c r="J39" s="855">
        <v>475</v>
      </c>
      <c r="K39" s="856">
        <f t="shared" si="2"/>
        <v>44175</v>
      </c>
      <c r="L39" s="855">
        <v>250</v>
      </c>
      <c r="M39" s="856">
        <f t="shared" si="3"/>
        <v>23250</v>
      </c>
      <c r="N39" s="855">
        <v>600</v>
      </c>
      <c r="O39" s="856">
        <f t="shared" si="4"/>
        <v>55800</v>
      </c>
      <c r="P39" s="855">
        <v>1400</v>
      </c>
      <c r="Q39" s="856">
        <f t="shared" si="5"/>
        <v>130200</v>
      </c>
      <c r="R39" s="855">
        <v>702.24</v>
      </c>
      <c r="S39" s="856">
        <f t="shared" si="6"/>
        <v>65308.32</v>
      </c>
    </row>
    <row r="40" spans="1:19" ht="15" thickBot="1" x14ac:dyDescent="0.4">
      <c r="A40" s="850">
        <v>30</v>
      </c>
      <c r="B40" s="851"/>
      <c r="C40" s="853" t="s">
        <v>180</v>
      </c>
      <c r="D40" s="851">
        <v>13</v>
      </c>
      <c r="E40" s="851" t="s">
        <v>10</v>
      </c>
      <c r="F40" s="855">
        <v>1703.05</v>
      </c>
      <c r="G40" s="856">
        <f t="shared" si="0"/>
        <v>22139.649999999998</v>
      </c>
      <c r="H40" s="855">
        <v>1490</v>
      </c>
      <c r="I40" s="856">
        <f t="shared" si="1"/>
        <v>19370</v>
      </c>
      <c r="J40" s="855">
        <v>1150</v>
      </c>
      <c r="K40" s="856">
        <f t="shared" si="2"/>
        <v>14950</v>
      </c>
      <c r="L40" s="855">
        <v>1020</v>
      </c>
      <c r="M40" s="856">
        <f t="shared" si="3"/>
        <v>13260</v>
      </c>
      <c r="N40" s="855">
        <v>1200</v>
      </c>
      <c r="O40" s="856">
        <f t="shared" si="4"/>
        <v>15600</v>
      </c>
      <c r="P40" s="855">
        <v>2200</v>
      </c>
      <c r="Q40" s="856">
        <f t="shared" si="5"/>
        <v>28600</v>
      </c>
      <c r="R40" s="855">
        <v>1378.72</v>
      </c>
      <c r="S40" s="856">
        <f t="shared" si="6"/>
        <v>17923.36</v>
      </c>
    </row>
    <row r="41" spans="1:19" ht="15" thickBot="1" x14ac:dyDescent="0.4">
      <c r="A41" s="850">
        <v>31</v>
      </c>
      <c r="B41" s="851"/>
      <c r="C41" s="853" t="s">
        <v>181</v>
      </c>
      <c r="D41" s="851">
        <v>2</v>
      </c>
      <c r="E41" s="851" t="s">
        <v>10</v>
      </c>
      <c r="F41" s="855">
        <v>3950</v>
      </c>
      <c r="G41" s="856">
        <f t="shared" si="0"/>
        <v>7900</v>
      </c>
      <c r="H41" s="855">
        <v>3756</v>
      </c>
      <c r="I41" s="856">
        <f t="shared" si="1"/>
        <v>7512</v>
      </c>
      <c r="J41" s="855">
        <v>3700</v>
      </c>
      <c r="K41" s="856">
        <f t="shared" si="2"/>
        <v>7400</v>
      </c>
      <c r="L41" s="855">
        <v>3100</v>
      </c>
      <c r="M41" s="856">
        <f t="shared" si="3"/>
        <v>6200</v>
      </c>
      <c r="N41" s="855">
        <v>3300</v>
      </c>
      <c r="O41" s="856">
        <f t="shared" si="4"/>
        <v>6600</v>
      </c>
      <c r="P41" s="855">
        <v>3000</v>
      </c>
      <c r="Q41" s="856">
        <f t="shared" si="5"/>
        <v>6000</v>
      </c>
      <c r="R41" s="855">
        <v>3127.04</v>
      </c>
      <c r="S41" s="856">
        <f t="shared" si="6"/>
        <v>6254.08</v>
      </c>
    </row>
    <row r="42" spans="1:19" ht="15" thickBot="1" x14ac:dyDescent="0.4">
      <c r="A42" s="850">
        <v>32</v>
      </c>
      <c r="B42" s="851"/>
      <c r="C42" s="853" t="s">
        <v>183</v>
      </c>
      <c r="D42" s="851">
        <v>2</v>
      </c>
      <c r="E42" s="851" t="s">
        <v>10</v>
      </c>
      <c r="F42" s="855">
        <v>5850</v>
      </c>
      <c r="G42" s="856">
        <f t="shared" si="0"/>
        <v>11700</v>
      </c>
      <c r="H42" s="855">
        <v>6812</v>
      </c>
      <c r="I42" s="856">
        <f t="shared" si="1"/>
        <v>13624</v>
      </c>
      <c r="J42" s="855">
        <v>5200</v>
      </c>
      <c r="K42" s="856">
        <f t="shared" si="2"/>
        <v>10400</v>
      </c>
      <c r="L42" s="855">
        <v>4200</v>
      </c>
      <c r="M42" s="856">
        <f t="shared" si="3"/>
        <v>8400</v>
      </c>
      <c r="N42" s="855">
        <v>6500</v>
      </c>
      <c r="O42" s="856">
        <f t="shared" si="4"/>
        <v>13000</v>
      </c>
      <c r="P42" s="855">
        <v>6000</v>
      </c>
      <c r="Q42" s="856">
        <f t="shared" si="5"/>
        <v>12000</v>
      </c>
      <c r="R42" s="855">
        <v>5169.92</v>
      </c>
      <c r="S42" s="856">
        <f t="shared" si="6"/>
        <v>10339.84</v>
      </c>
    </row>
    <row r="43" spans="1:19" ht="15" thickBot="1" x14ac:dyDescent="0.4">
      <c r="A43" s="850">
        <v>33</v>
      </c>
      <c r="B43" s="851"/>
      <c r="C43" s="853" t="s">
        <v>1639</v>
      </c>
      <c r="D43" s="851">
        <v>210</v>
      </c>
      <c r="E43" s="851" t="s">
        <v>3</v>
      </c>
      <c r="F43" s="855">
        <v>12.95</v>
      </c>
      <c r="G43" s="856">
        <f t="shared" si="0"/>
        <v>2719.5</v>
      </c>
      <c r="H43" s="855">
        <v>21.92</v>
      </c>
      <c r="I43" s="856">
        <f t="shared" si="1"/>
        <v>4603.2000000000007</v>
      </c>
      <c r="J43" s="855">
        <v>15</v>
      </c>
      <c r="K43" s="856">
        <f t="shared" si="2"/>
        <v>3150</v>
      </c>
      <c r="L43" s="855">
        <v>33</v>
      </c>
      <c r="M43" s="856">
        <f t="shared" si="3"/>
        <v>6930</v>
      </c>
      <c r="N43" s="855">
        <v>24</v>
      </c>
      <c r="O43" s="856">
        <f t="shared" si="4"/>
        <v>5040</v>
      </c>
      <c r="P43" s="855">
        <v>30</v>
      </c>
      <c r="Q43" s="856">
        <f t="shared" si="5"/>
        <v>6300</v>
      </c>
      <c r="R43" s="855">
        <v>17.920000000000002</v>
      </c>
      <c r="S43" s="856">
        <f t="shared" si="6"/>
        <v>3763.2000000000003</v>
      </c>
    </row>
    <row r="44" spans="1:19" ht="15" thickBot="1" x14ac:dyDescent="0.4">
      <c r="A44" s="850">
        <v>34</v>
      </c>
      <c r="B44" s="851"/>
      <c r="C44" s="853" t="s">
        <v>1640</v>
      </c>
      <c r="D44" s="851">
        <v>570</v>
      </c>
      <c r="E44" s="851" t="s">
        <v>3</v>
      </c>
      <c r="F44" s="855">
        <v>18.760000000000002</v>
      </c>
      <c r="G44" s="856">
        <f t="shared" si="0"/>
        <v>10693.2</v>
      </c>
      <c r="H44" s="855">
        <v>21.92</v>
      </c>
      <c r="I44" s="856">
        <f t="shared" si="1"/>
        <v>12494.400000000001</v>
      </c>
      <c r="J44" s="855">
        <v>20</v>
      </c>
      <c r="K44" s="856">
        <f t="shared" si="2"/>
        <v>11400</v>
      </c>
      <c r="L44" s="855">
        <v>42</v>
      </c>
      <c r="M44" s="856">
        <f t="shared" si="3"/>
        <v>23940</v>
      </c>
      <c r="N44" s="855">
        <v>82</v>
      </c>
      <c r="O44" s="856">
        <f t="shared" si="4"/>
        <v>46740</v>
      </c>
      <c r="P44" s="855">
        <v>30</v>
      </c>
      <c r="Q44" s="856">
        <f t="shared" si="5"/>
        <v>17100</v>
      </c>
      <c r="R44" s="855">
        <v>21.28</v>
      </c>
      <c r="S44" s="856">
        <f t="shared" si="6"/>
        <v>12129.6</v>
      </c>
    </row>
    <row r="45" spans="1:19" ht="15" thickBot="1" x14ac:dyDescent="0.4">
      <c r="A45" s="850" t="s">
        <v>1641</v>
      </c>
      <c r="B45" s="851"/>
      <c r="C45" s="853" t="s">
        <v>1642</v>
      </c>
      <c r="D45" s="854">
        <v>3647</v>
      </c>
      <c r="E45" s="851" t="s">
        <v>3</v>
      </c>
      <c r="F45" s="855">
        <v>12.43</v>
      </c>
      <c r="G45" s="856">
        <f t="shared" si="0"/>
        <v>45332.21</v>
      </c>
      <c r="H45" s="855">
        <v>20.25</v>
      </c>
      <c r="I45" s="856">
        <f t="shared" si="1"/>
        <v>73851.75</v>
      </c>
      <c r="J45" s="855">
        <v>18</v>
      </c>
      <c r="K45" s="856">
        <f t="shared" si="2"/>
        <v>65646</v>
      </c>
      <c r="L45" s="855">
        <v>28.5</v>
      </c>
      <c r="M45" s="856">
        <f t="shared" si="3"/>
        <v>103939.5</v>
      </c>
      <c r="N45" s="855">
        <v>55</v>
      </c>
      <c r="O45" s="856">
        <f t="shared" si="4"/>
        <v>200585</v>
      </c>
      <c r="P45" s="855">
        <v>35</v>
      </c>
      <c r="Q45" s="856">
        <f t="shared" si="5"/>
        <v>127645</v>
      </c>
      <c r="R45" s="855">
        <v>16.8</v>
      </c>
      <c r="S45" s="856">
        <f t="shared" si="6"/>
        <v>61269.600000000006</v>
      </c>
    </row>
    <row r="46" spans="1:19" ht="15" thickBot="1" x14ac:dyDescent="0.4">
      <c r="A46" s="850">
        <v>35</v>
      </c>
      <c r="B46" s="851"/>
      <c r="C46" s="853" t="s">
        <v>1643</v>
      </c>
      <c r="D46" s="851">
        <v>4</v>
      </c>
      <c r="E46" s="851" t="s">
        <v>10</v>
      </c>
      <c r="F46" s="855">
        <v>5134.18</v>
      </c>
      <c r="G46" s="856">
        <f t="shared" si="0"/>
        <v>20536.72</v>
      </c>
      <c r="H46" s="855">
        <v>3500</v>
      </c>
      <c r="I46" s="856">
        <f t="shared" si="1"/>
        <v>14000</v>
      </c>
      <c r="J46" s="855">
        <v>4600</v>
      </c>
      <c r="K46" s="856">
        <f t="shared" si="2"/>
        <v>18400</v>
      </c>
      <c r="L46" s="855">
        <v>2300</v>
      </c>
      <c r="M46" s="856">
        <f t="shared" si="3"/>
        <v>9200</v>
      </c>
      <c r="N46" s="855">
        <v>3800</v>
      </c>
      <c r="O46" s="856">
        <f t="shared" si="4"/>
        <v>15200</v>
      </c>
      <c r="P46" s="855">
        <v>4800</v>
      </c>
      <c r="Q46" s="856">
        <f t="shared" si="5"/>
        <v>19200</v>
      </c>
      <c r="R46" s="855">
        <v>4245.92</v>
      </c>
      <c r="S46" s="856">
        <f t="shared" si="6"/>
        <v>16983.68</v>
      </c>
    </row>
    <row r="47" spans="1:19" ht="15" thickBot="1" x14ac:dyDescent="0.4">
      <c r="A47" s="850">
        <v>36</v>
      </c>
      <c r="B47" s="851"/>
      <c r="C47" s="853" t="s">
        <v>1644</v>
      </c>
      <c r="D47" s="851">
        <v>2</v>
      </c>
      <c r="E47" s="851" t="s">
        <v>10</v>
      </c>
      <c r="F47" s="855">
        <v>2121.2800000000002</v>
      </c>
      <c r="G47" s="856">
        <f t="shared" si="0"/>
        <v>4242.5600000000004</v>
      </c>
      <c r="H47" s="855">
        <v>5600</v>
      </c>
      <c r="I47" s="856">
        <f t="shared" si="1"/>
        <v>11200</v>
      </c>
      <c r="J47" s="855">
        <v>5000</v>
      </c>
      <c r="K47" s="856">
        <f t="shared" si="2"/>
        <v>10000</v>
      </c>
      <c r="L47" s="855">
        <v>3130</v>
      </c>
      <c r="M47" s="856">
        <f t="shared" si="3"/>
        <v>6260</v>
      </c>
      <c r="N47" s="855">
        <v>1650</v>
      </c>
      <c r="O47" s="856">
        <f t="shared" si="4"/>
        <v>3300</v>
      </c>
      <c r="P47" s="855">
        <v>200</v>
      </c>
      <c r="Q47" s="856">
        <f t="shared" si="5"/>
        <v>400</v>
      </c>
      <c r="R47" s="855">
        <v>1723.68</v>
      </c>
      <c r="S47" s="856">
        <f t="shared" si="6"/>
        <v>3447.36</v>
      </c>
    </row>
    <row r="48" spans="1:19" ht="15" thickBot="1" x14ac:dyDescent="0.4">
      <c r="A48" s="850">
        <v>37</v>
      </c>
      <c r="B48" s="851"/>
      <c r="C48" s="853" t="s">
        <v>1645</v>
      </c>
      <c r="D48" s="851">
        <v>1</v>
      </c>
      <c r="E48" s="851" t="s">
        <v>10</v>
      </c>
      <c r="F48" s="855">
        <v>3424</v>
      </c>
      <c r="G48" s="856">
        <f t="shared" si="0"/>
        <v>3424</v>
      </c>
      <c r="H48" s="855">
        <v>2000</v>
      </c>
      <c r="I48" s="856">
        <f t="shared" si="1"/>
        <v>2000</v>
      </c>
      <c r="J48" s="855">
        <v>4600</v>
      </c>
      <c r="K48" s="856">
        <f t="shared" si="2"/>
        <v>4600</v>
      </c>
      <c r="L48" s="855">
        <v>2900</v>
      </c>
      <c r="M48" s="856">
        <f t="shared" si="3"/>
        <v>2900</v>
      </c>
      <c r="N48" s="855">
        <v>5000</v>
      </c>
      <c r="O48" s="856">
        <f t="shared" si="4"/>
        <v>5000</v>
      </c>
      <c r="P48" s="855">
        <v>3000</v>
      </c>
      <c r="Q48" s="856">
        <f t="shared" si="5"/>
        <v>3000</v>
      </c>
      <c r="R48" s="855">
        <v>2984.8</v>
      </c>
      <c r="S48" s="856">
        <f t="shared" si="6"/>
        <v>2984.8</v>
      </c>
    </row>
    <row r="49" spans="1:19" ht="15" thickBot="1" x14ac:dyDescent="0.4">
      <c r="A49" s="850">
        <v>38</v>
      </c>
      <c r="B49" s="851"/>
      <c r="C49" s="853" t="s">
        <v>187</v>
      </c>
      <c r="D49" s="851">
        <v>154</v>
      </c>
      <c r="E49" s="851" t="s">
        <v>3</v>
      </c>
      <c r="F49" s="855">
        <v>62.21</v>
      </c>
      <c r="G49" s="856">
        <f t="shared" si="0"/>
        <v>9580.34</v>
      </c>
      <c r="H49" s="855">
        <v>70</v>
      </c>
      <c r="I49" s="856">
        <f t="shared" si="1"/>
        <v>10780</v>
      </c>
      <c r="J49" s="855">
        <v>47</v>
      </c>
      <c r="K49" s="856">
        <f t="shared" si="2"/>
        <v>7238</v>
      </c>
      <c r="L49" s="855">
        <v>76</v>
      </c>
      <c r="M49" s="856">
        <f t="shared" si="3"/>
        <v>11704</v>
      </c>
      <c r="N49" s="855">
        <v>80</v>
      </c>
      <c r="O49" s="856">
        <f t="shared" si="4"/>
        <v>12320</v>
      </c>
      <c r="P49" s="855">
        <v>100</v>
      </c>
      <c r="Q49" s="856">
        <f t="shared" si="5"/>
        <v>15400</v>
      </c>
      <c r="R49" s="855">
        <v>35.840000000000003</v>
      </c>
      <c r="S49" s="856">
        <f t="shared" si="6"/>
        <v>5519.3600000000006</v>
      </c>
    </row>
    <row r="50" spans="1:19" ht="15" thickBot="1" x14ac:dyDescent="0.4">
      <c r="A50" s="850">
        <v>39</v>
      </c>
      <c r="B50" s="851"/>
      <c r="C50" s="853" t="s">
        <v>188</v>
      </c>
      <c r="D50" s="851">
        <v>366</v>
      </c>
      <c r="E50" s="851" t="s">
        <v>3</v>
      </c>
      <c r="F50" s="855">
        <v>71.3</v>
      </c>
      <c r="G50" s="856">
        <f t="shared" si="0"/>
        <v>26095.8</v>
      </c>
      <c r="H50" s="855">
        <v>69</v>
      </c>
      <c r="I50" s="856">
        <f t="shared" si="1"/>
        <v>25254</v>
      </c>
      <c r="J50" s="855">
        <v>37</v>
      </c>
      <c r="K50" s="856">
        <f t="shared" si="2"/>
        <v>13542</v>
      </c>
      <c r="L50" s="855">
        <v>62</v>
      </c>
      <c r="M50" s="856">
        <f t="shared" si="3"/>
        <v>22692</v>
      </c>
      <c r="N50" s="855">
        <v>75</v>
      </c>
      <c r="O50" s="856">
        <f t="shared" si="4"/>
        <v>27450</v>
      </c>
      <c r="P50" s="855">
        <v>95</v>
      </c>
      <c r="Q50" s="856">
        <f t="shared" si="5"/>
        <v>34770</v>
      </c>
      <c r="R50" s="855">
        <v>29.12</v>
      </c>
      <c r="S50" s="856">
        <f t="shared" si="6"/>
        <v>10657.92</v>
      </c>
    </row>
    <row r="51" spans="1:19" ht="15" thickBot="1" x14ac:dyDescent="0.4">
      <c r="A51" s="850">
        <v>40</v>
      </c>
      <c r="B51" s="851"/>
      <c r="C51" s="853" t="s">
        <v>190</v>
      </c>
      <c r="D51" s="854">
        <v>1491</v>
      </c>
      <c r="E51" s="851" t="s">
        <v>3</v>
      </c>
      <c r="F51" s="855">
        <v>37.369999999999997</v>
      </c>
      <c r="G51" s="856">
        <f t="shared" si="0"/>
        <v>55718.67</v>
      </c>
      <c r="H51" s="855">
        <v>42</v>
      </c>
      <c r="I51" s="856">
        <f t="shared" si="1"/>
        <v>62622</v>
      </c>
      <c r="J51" s="855">
        <v>27</v>
      </c>
      <c r="K51" s="856">
        <f t="shared" si="2"/>
        <v>40257</v>
      </c>
      <c r="L51" s="855">
        <v>41</v>
      </c>
      <c r="M51" s="856">
        <f t="shared" si="3"/>
        <v>61131</v>
      </c>
      <c r="N51" s="855">
        <v>62</v>
      </c>
      <c r="O51" s="856">
        <f t="shared" si="4"/>
        <v>92442</v>
      </c>
      <c r="P51" s="855">
        <v>85</v>
      </c>
      <c r="Q51" s="856">
        <f t="shared" si="5"/>
        <v>126735</v>
      </c>
      <c r="R51" s="855">
        <v>23.52</v>
      </c>
      <c r="S51" s="856">
        <f t="shared" si="6"/>
        <v>35068.32</v>
      </c>
    </row>
    <row r="52" spans="1:19" ht="15" thickBot="1" x14ac:dyDescent="0.4">
      <c r="A52" s="850">
        <v>41</v>
      </c>
      <c r="B52" s="851"/>
      <c r="C52" s="853" t="s">
        <v>194</v>
      </c>
      <c r="D52" s="851">
        <v>1406</v>
      </c>
      <c r="E52" s="851" t="s">
        <v>3</v>
      </c>
      <c r="F52" s="855">
        <v>19.8</v>
      </c>
      <c r="G52" s="856">
        <f t="shared" si="0"/>
        <v>27838.799999999999</v>
      </c>
      <c r="H52" s="855">
        <v>20</v>
      </c>
      <c r="I52" s="856">
        <f t="shared" si="1"/>
        <v>28120</v>
      </c>
      <c r="J52" s="855">
        <v>19</v>
      </c>
      <c r="K52" s="856">
        <f t="shared" si="2"/>
        <v>26714</v>
      </c>
      <c r="L52" s="855">
        <v>15.25</v>
      </c>
      <c r="M52" s="856">
        <f t="shared" si="3"/>
        <v>21441.5</v>
      </c>
      <c r="N52" s="855">
        <v>15</v>
      </c>
      <c r="O52" s="856">
        <f t="shared" si="4"/>
        <v>21090</v>
      </c>
      <c r="P52" s="855">
        <v>40</v>
      </c>
      <c r="Q52" s="856">
        <f t="shared" si="5"/>
        <v>56240</v>
      </c>
      <c r="R52" s="855">
        <v>25.76</v>
      </c>
      <c r="S52" s="856">
        <f t="shared" si="6"/>
        <v>36218.560000000005</v>
      </c>
    </row>
    <row r="53" spans="1:19" ht="15" thickBot="1" x14ac:dyDescent="0.4">
      <c r="A53" s="850">
        <v>42</v>
      </c>
      <c r="B53" s="851"/>
      <c r="C53" s="853" t="s">
        <v>195</v>
      </c>
      <c r="D53" s="851">
        <v>120</v>
      </c>
      <c r="E53" s="851" t="s">
        <v>3</v>
      </c>
      <c r="F53" s="855">
        <v>15.85</v>
      </c>
      <c r="G53" s="856">
        <f t="shared" si="0"/>
        <v>1902</v>
      </c>
      <c r="H53" s="855">
        <v>18</v>
      </c>
      <c r="I53" s="856">
        <f t="shared" si="1"/>
        <v>2160</v>
      </c>
      <c r="J53" s="855">
        <v>18</v>
      </c>
      <c r="K53" s="856">
        <f t="shared" si="2"/>
        <v>2160</v>
      </c>
      <c r="L53" s="855">
        <v>11.5</v>
      </c>
      <c r="M53" s="856">
        <f t="shared" si="3"/>
        <v>1380</v>
      </c>
      <c r="N53" s="855">
        <v>13</v>
      </c>
      <c r="O53" s="856">
        <f t="shared" si="4"/>
        <v>1560</v>
      </c>
      <c r="P53" s="855">
        <v>25</v>
      </c>
      <c r="Q53" s="856">
        <f t="shared" si="5"/>
        <v>3000</v>
      </c>
      <c r="R53" s="855">
        <v>22.4</v>
      </c>
      <c r="S53" s="856">
        <f t="shared" si="6"/>
        <v>2688</v>
      </c>
    </row>
    <row r="54" spans="1:19" ht="15" thickBot="1" x14ac:dyDescent="0.4">
      <c r="A54" s="850">
        <v>43</v>
      </c>
      <c r="B54" s="851"/>
      <c r="C54" s="853" t="s">
        <v>196</v>
      </c>
      <c r="D54" s="851">
        <v>4</v>
      </c>
      <c r="E54" s="851" t="s">
        <v>10</v>
      </c>
      <c r="F54" s="855">
        <v>2000</v>
      </c>
      <c r="G54" s="856">
        <f t="shared" si="0"/>
        <v>8000</v>
      </c>
      <c r="H54" s="855">
        <v>4200</v>
      </c>
      <c r="I54" s="856">
        <f t="shared" si="1"/>
        <v>16800</v>
      </c>
      <c r="J54" s="855">
        <v>2000</v>
      </c>
      <c r="K54" s="856">
        <f t="shared" si="2"/>
        <v>8000</v>
      </c>
      <c r="L54" s="855">
        <v>1370</v>
      </c>
      <c r="M54" s="856">
        <f t="shared" si="3"/>
        <v>5480</v>
      </c>
      <c r="N54" s="855">
        <v>1800</v>
      </c>
      <c r="O54" s="856">
        <f t="shared" si="4"/>
        <v>7200</v>
      </c>
      <c r="P54" s="855">
        <v>2500</v>
      </c>
      <c r="Q54" s="856">
        <f t="shared" si="5"/>
        <v>10000</v>
      </c>
      <c r="R54" s="855">
        <v>2357.6</v>
      </c>
      <c r="S54" s="856">
        <f t="shared" si="6"/>
        <v>9430.4</v>
      </c>
    </row>
    <row r="55" spans="1:19" ht="15" thickBot="1" x14ac:dyDescent="0.4">
      <c r="A55" s="850">
        <v>44</v>
      </c>
      <c r="B55" s="851"/>
      <c r="C55" s="853" t="s">
        <v>197</v>
      </c>
      <c r="D55" s="851">
        <v>22</v>
      </c>
      <c r="E55" s="851" t="s">
        <v>10</v>
      </c>
      <c r="F55" s="855">
        <v>1074.1199999999999</v>
      </c>
      <c r="G55" s="856">
        <f t="shared" si="0"/>
        <v>23630.639999999999</v>
      </c>
      <c r="H55" s="855">
        <v>875</v>
      </c>
      <c r="I55" s="856">
        <f t="shared" si="1"/>
        <v>19250</v>
      </c>
      <c r="J55" s="855">
        <v>1250</v>
      </c>
      <c r="K55" s="856">
        <f t="shared" si="2"/>
        <v>27500</v>
      </c>
      <c r="L55" s="855">
        <v>980</v>
      </c>
      <c r="M55" s="856">
        <f t="shared" si="3"/>
        <v>21560</v>
      </c>
      <c r="N55" s="855">
        <v>1400</v>
      </c>
      <c r="O55" s="856">
        <f t="shared" si="4"/>
        <v>30800</v>
      </c>
      <c r="P55" s="855">
        <v>900</v>
      </c>
      <c r="Q55" s="856">
        <f t="shared" si="5"/>
        <v>19800</v>
      </c>
      <c r="R55" s="855">
        <v>2121.2800000000002</v>
      </c>
      <c r="S55" s="856">
        <f t="shared" si="6"/>
        <v>46668.160000000003</v>
      </c>
    </row>
    <row r="56" spans="1:19" ht="15" thickBot="1" x14ac:dyDescent="0.4">
      <c r="A56" s="850">
        <v>45</v>
      </c>
      <c r="B56" s="851"/>
      <c r="C56" s="853" t="s">
        <v>198</v>
      </c>
      <c r="D56" s="851">
        <v>14</v>
      </c>
      <c r="E56" s="851" t="s">
        <v>10</v>
      </c>
      <c r="F56" s="855">
        <v>485</v>
      </c>
      <c r="G56" s="856">
        <f t="shared" si="0"/>
        <v>6790</v>
      </c>
      <c r="H56" s="855">
        <v>520</v>
      </c>
      <c r="I56" s="856">
        <f t="shared" si="1"/>
        <v>7280</v>
      </c>
      <c r="J56" s="855">
        <v>625</v>
      </c>
      <c r="K56" s="856">
        <f t="shared" si="2"/>
        <v>8750</v>
      </c>
      <c r="L56" s="855">
        <v>610</v>
      </c>
      <c r="M56" s="856">
        <f t="shared" si="3"/>
        <v>8540</v>
      </c>
      <c r="N56" s="855">
        <v>600</v>
      </c>
      <c r="O56" s="856">
        <f t="shared" si="4"/>
        <v>8400</v>
      </c>
      <c r="P56" s="855">
        <v>500</v>
      </c>
      <c r="Q56" s="856">
        <f t="shared" si="5"/>
        <v>7000</v>
      </c>
      <c r="R56" s="855">
        <v>929.6</v>
      </c>
      <c r="S56" s="856">
        <f t="shared" si="6"/>
        <v>13014.4</v>
      </c>
    </row>
    <row r="57" spans="1:19" ht="15" thickBot="1" x14ac:dyDescent="0.4">
      <c r="A57" s="850">
        <v>46</v>
      </c>
      <c r="B57" s="851"/>
      <c r="C57" s="853" t="s">
        <v>200</v>
      </c>
      <c r="D57" s="851">
        <v>4</v>
      </c>
      <c r="E57" s="851" t="s">
        <v>10</v>
      </c>
      <c r="F57" s="855">
        <v>700</v>
      </c>
      <c r="G57" s="856">
        <f t="shared" si="0"/>
        <v>2800</v>
      </c>
      <c r="H57" s="855">
        <v>1100</v>
      </c>
      <c r="I57" s="856">
        <f t="shared" si="1"/>
        <v>4400</v>
      </c>
      <c r="J57" s="855">
        <v>900</v>
      </c>
      <c r="K57" s="856">
        <f t="shared" si="2"/>
        <v>3600</v>
      </c>
      <c r="L57" s="855">
        <v>960</v>
      </c>
      <c r="M57" s="856">
        <f t="shared" si="3"/>
        <v>3840</v>
      </c>
      <c r="N57" s="855">
        <v>820</v>
      </c>
      <c r="O57" s="856">
        <f t="shared" si="4"/>
        <v>3280</v>
      </c>
      <c r="P57" s="855">
        <v>300</v>
      </c>
      <c r="Q57" s="856">
        <f t="shared" si="5"/>
        <v>1200</v>
      </c>
      <c r="R57" s="855">
        <v>772.8</v>
      </c>
      <c r="S57" s="856">
        <f t="shared" si="6"/>
        <v>3091.2</v>
      </c>
    </row>
    <row r="58" spans="1:19" ht="15" thickBot="1" x14ac:dyDescent="0.4">
      <c r="A58" s="850">
        <v>47</v>
      </c>
      <c r="B58" s="851">
        <v>601</v>
      </c>
      <c r="C58" s="853" t="s">
        <v>201</v>
      </c>
      <c r="D58" s="851">
        <v>4</v>
      </c>
      <c r="E58" s="851" t="s">
        <v>4</v>
      </c>
      <c r="F58" s="855">
        <v>75</v>
      </c>
      <c r="G58" s="856">
        <f t="shared" si="0"/>
        <v>300</v>
      </c>
      <c r="H58" s="855">
        <v>340</v>
      </c>
      <c r="I58" s="856">
        <f t="shared" si="1"/>
        <v>1360</v>
      </c>
      <c r="J58" s="855">
        <v>325</v>
      </c>
      <c r="K58" s="856">
        <f t="shared" si="2"/>
        <v>1300</v>
      </c>
      <c r="L58" s="855">
        <v>200</v>
      </c>
      <c r="M58" s="856">
        <f t="shared" si="3"/>
        <v>800</v>
      </c>
      <c r="N58" s="855">
        <v>180</v>
      </c>
      <c r="O58" s="856">
        <f t="shared" si="4"/>
        <v>720</v>
      </c>
      <c r="P58" s="855">
        <v>100</v>
      </c>
      <c r="Q58" s="856">
        <f t="shared" si="5"/>
        <v>400</v>
      </c>
      <c r="R58" s="855">
        <v>134.4</v>
      </c>
      <c r="S58" s="856">
        <f t="shared" si="6"/>
        <v>537.6</v>
      </c>
    </row>
    <row r="59" spans="1:19" ht="15" thickBot="1" x14ac:dyDescent="0.4">
      <c r="A59" s="850">
        <v>48</v>
      </c>
      <c r="B59" s="851">
        <v>601</v>
      </c>
      <c r="C59" s="853" t="s">
        <v>202</v>
      </c>
      <c r="D59" s="851">
        <v>32</v>
      </c>
      <c r="E59" s="851" t="s">
        <v>4</v>
      </c>
      <c r="F59" s="855">
        <v>75</v>
      </c>
      <c r="G59" s="856">
        <f t="shared" si="0"/>
        <v>2400</v>
      </c>
      <c r="H59" s="855">
        <v>110</v>
      </c>
      <c r="I59" s="856">
        <f t="shared" si="1"/>
        <v>3520</v>
      </c>
      <c r="J59" s="855">
        <v>150</v>
      </c>
      <c r="K59" s="856">
        <f t="shared" si="2"/>
        <v>4800</v>
      </c>
      <c r="L59" s="855">
        <v>145</v>
      </c>
      <c r="M59" s="856">
        <f t="shared" si="3"/>
        <v>4640</v>
      </c>
      <c r="N59" s="855">
        <v>150</v>
      </c>
      <c r="O59" s="856">
        <f t="shared" si="4"/>
        <v>4800</v>
      </c>
      <c r="P59" s="855">
        <v>115</v>
      </c>
      <c r="Q59" s="856">
        <f t="shared" si="5"/>
        <v>3680</v>
      </c>
      <c r="R59" s="855">
        <v>129.91999999999999</v>
      </c>
      <c r="S59" s="856">
        <f t="shared" si="6"/>
        <v>4157.4399999999996</v>
      </c>
    </row>
    <row r="60" spans="1:19" ht="15" thickBot="1" x14ac:dyDescent="0.4">
      <c r="A60" s="850">
        <v>49</v>
      </c>
      <c r="B60" s="851"/>
      <c r="C60" s="853" t="s">
        <v>1646</v>
      </c>
      <c r="D60" s="851">
        <v>1232</v>
      </c>
      <c r="E60" s="851" t="s">
        <v>3</v>
      </c>
      <c r="F60" s="855">
        <v>25</v>
      </c>
      <c r="G60" s="856">
        <f t="shared" si="0"/>
        <v>30800</v>
      </c>
      <c r="H60" s="855">
        <v>39.299999999999997</v>
      </c>
      <c r="I60" s="856">
        <f t="shared" si="1"/>
        <v>48417.599999999999</v>
      </c>
      <c r="J60" s="855">
        <v>20</v>
      </c>
      <c r="K60" s="856">
        <f t="shared" si="2"/>
        <v>24640</v>
      </c>
      <c r="L60" s="855">
        <v>35</v>
      </c>
      <c r="M60" s="856">
        <f t="shared" si="3"/>
        <v>43120</v>
      </c>
      <c r="N60" s="855">
        <v>25</v>
      </c>
      <c r="O60" s="856">
        <f t="shared" si="4"/>
        <v>30800</v>
      </c>
      <c r="P60" s="855">
        <v>45</v>
      </c>
      <c r="Q60" s="856">
        <f t="shared" si="5"/>
        <v>55440</v>
      </c>
      <c r="R60" s="855">
        <v>21.28</v>
      </c>
      <c r="S60" s="856">
        <f t="shared" si="6"/>
        <v>26216.960000000003</v>
      </c>
    </row>
    <row r="61" spans="1:19" ht="15" thickBot="1" x14ac:dyDescent="0.4">
      <c r="A61" s="850">
        <v>50</v>
      </c>
      <c r="B61" s="851"/>
      <c r="C61" s="853" t="s">
        <v>1647</v>
      </c>
      <c r="D61" s="851">
        <v>620</v>
      </c>
      <c r="E61" s="851" t="s">
        <v>3</v>
      </c>
      <c r="F61" s="855">
        <v>18</v>
      </c>
      <c r="G61" s="856">
        <f t="shared" si="0"/>
        <v>11160</v>
      </c>
      <c r="H61" s="855">
        <v>36.6</v>
      </c>
      <c r="I61" s="856">
        <f t="shared" si="1"/>
        <v>22692</v>
      </c>
      <c r="J61" s="855">
        <v>17</v>
      </c>
      <c r="K61" s="856">
        <f t="shared" si="2"/>
        <v>10540</v>
      </c>
      <c r="L61" s="855">
        <v>30</v>
      </c>
      <c r="M61" s="856">
        <f t="shared" si="3"/>
        <v>18600</v>
      </c>
      <c r="N61" s="855">
        <v>22</v>
      </c>
      <c r="O61" s="856">
        <f t="shared" si="4"/>
        <v>13640</v>
      </c>
      <c r="P61" s="855">
        <v>42</v>
      </c>
      <c r="Q61" s="856">
        <f t="shared" si="5"/>
        <v>26040</v>
      </c>
      <c r="R61" s="855">
        <v>17.920000000000002</v>
      </c>
      <c r="S61" s="856">
        <f t="shared" si="6"/>
        <v>11110.400000000001</v>
      </c>
    </row>
    <row r="62" spans="1:19" ht="15" thickBot="1" x14ac:dyDescent="0.4">
      <c r="A62" s="850">
        <v>51</v>
      </c>
      <c r="B62" s="851"/>
      <c r="C62" s="853" t="s">
        <v>205</v>
      </c>
      <c r="D62" s="851">
        <v>162</v>
      </c>
      <c r="E62" s="851" t="s">
        <v>3</v>
      </c>
      <c r="F62" s="855">
        <v>13</v>
      </c>
      <c r="G62" s="856">
        <f t="shared" si="0"/>
        <v>2106</v>
      </c>
      <c r="H62" s="855">
        <v>29.1</v>
      </c>
      <c r="I62" s="856">
        <f t="shared" si="1"/>
        <v>4714.2</v>
      </c>
      <c r="J62" s="855">
        <v>14</v>
      </c>
      <c r="K62" s="856">
        <f t="shared" si="2"/>
        <v>2268</v>
      </c>
      <c r="L62" s="855">
        <v>30</v>
      </c>
      <c r="M62" s="856">
        <f t="shared" si="3"/>
        <v>4860</v>
      </c>
      <c r="N62" s="855">
        <v>22</v>
      </c>
      <c r="O62" s="856">
        <f t="shared" si="4"/>
        <v>3564</v>
      </c>
      <c r="P62" s="855">
        <v>41</v>
      </c>
      <c r="Q62" s="856">
        <f t="shared" si="5"/>
        <v>6642</v>
      </c>
      <c r="R62" s="855">
        <v>17.36</v>
      </c>
      <c r="S62" s="856">
        <f t="shared" si="6"/>
        <v>2812.3199999999997</v>
      </c>
    </row>
    <row r="63" spans="1:19" ht="15" thickBot="1" x14ac:dyDescent="0.4">
      <c r="A63" s="850">
        <v>52</v>
      </c>
      <c r="B63" s="851"/>
      <c r="C63" s="853" t="s">
        <v>206</v>
      </c>
      <c r="D63" s="851">
        <v>138</v>
      </c>
      <c r="E63" s="851" t="s">
        <v>3</v>
      </c>
      <c r="F63" s="855">
        <v>12</v>
      </c>
      <c r="G63" s="856">
        <f t="shared" si="0"/>
        <v>1656</v>
      </c>
      <c r="H63" s="855">
        <v>24.18</v>
      </c>
      <c r="I63" s="856">
        <f t="shared" si="1"/>
        <v>3336.84</v>
      </c>
      <c r="J63" s="855">
        <v>11</v>
      </c>
      <c r="K63" s="856">
        <f t="shared" si="2"/>
        <v>1518</v>
      </c>
      <c r="L63" s="855">
        <v>30</v>
      </c>
      <c r="M63" s="856">
        <f t="shared" si="3"/>
        <v>4140</v>
      </c>
      <c r="N63" s="855">
        <v>21</v>
      </c>
      <c r="O63" s="856">
        <f t="shared" si="4"/>
        <v>2898</v>
      </c>
      <c r="P63" s="855">
        <v>41</v>
      </c>
      <c r="Q63" s="856">
        <f t="shared" si="5"/>
        <v>5658</v>
      </c>
      <c r="R63" s="855">
        <v>16.8</v>
      </c>
      <c r="S63" s="856">
        <f t="shared" si="6"/>
        <v>2318.4</v>
      </c>
    </row>
    <row r="64" spans="1:19" ht="15" thickBot="1" x14ac:dyDescent="0.4">
      <c r="A64" s="850">
        <v>53</v>
      </c>
      <c r="B64" s="851"/>
      <c r="C64" s="853" t="s">
        <v>1648</v>
      </c>
      <c r="D64" s="851">
        <v>2</v>
      </c>
      <c r="E64" s="851" t="s">
        <v>10</v>
      </c>
      <c r="F64" s="855">
        <v>500</v>
      </c>
      <c r="G64" s="856">
        <f t="shared" si="0"/>
        <v>1000</v>
      </c>
      <c r="H64" s="855">
        <v>565.15</v>
      </c>
      <c r="I64" s="856">
        <f t="shared" si="1"/>
        <v>1130.3</v>
      </c>
      <c r="J64" s="855">
        <v>700</v>
      </c>
      <c r="K64" s="856">
        <f t="shared" si="2"/>
        <v>1400</v>
      </c>
      <c r="L64" s="855">
        <v>1600</v>
      </c>
      <c r="M64" s="856">
        <f t="shared" si="3"/>
        <v>3200</v>
      </c>
      <c r="N64" s="855">
        <v>650</v>
      </c>
      <c r="O64" s="856">
        <f t="shared" si="4"/>
        <v>1300</v>
      </c>
      <c r="P64" s="855">
        <v>1000</v>
      </c>
      <c r="Q64" s="856">
        <f t="shared" si="5"/>
        <v>2000</v>
      </c>
      <c r="R64" s="855">
        <v>1041.5999999999999</v>
      </c>
      <c r="S64" s="856">
        <f t="shared" si="6"/>
        <v>2083.1999999999998</v>
      </c>
    </row>
    <row r="65" spans="1:19" ht="15" thickBot="1" x14ac:dyDescent="0.4">
      <c r="A65" s="850">
        <v>54</v>
      </c>
      <c r="B65" s="851"/>
      <c r="C65" s="853" t="s">
        <v>1649</v>
      </c>
      <c r="D65" s="851">
        <v>1</v>
      </c>
      <c r="E65" s="851" t="s">
        <v>10</v>
      </c>
      <c r="F65" s="855">
        <v>500</v>
      </c>
      <c r="G65" s="856">
        <f t="shared" si="0"/>
        <v>500</v>
      </c>
      <c r="H65" s="855">
        <v>382.5</v>
      </c>
      <c r="I65" s="856">
        <f t="shared" si="1"/>
        <v>382.5</v>
      </c>
      <c r="J65" s="855">
        <v>350</v>
      </c>
      <c r="K65" s="856">
        <f t="shared" si="2"/>
        <v>350</v>
      </c>
      <c r="L65" s="855">
        <v>1000</v>
      </c>
      <c r="M65" s="856">
        <f t="shared" si="3"/>
        <v>1000</v>
      </c>
      <c r="N65" s="855">
        <v>300</v>
      </c>
      <c r="O65" s="856">
        <f t="shared" si="4"/>
        <v>300</v>
      </c>
      <c r="P65" s="855">
        <v>400</v>
      </c>
      <c r="Q65" s="856">
        <f t="shared" si="5"/>
        <v>400</v>
      </c>
      <c r="R65" s="855">
        <v>754.88</v>
      </c>
      <c r="S65" s="856">
        <f t="shared" si="6"/>
        <v>754.88</v>
      </c>
    </row>
    <row r="66" spans="1:19" ht="15" thickBot="1" x14ac:dyDescent="0.4">
      <c r="A66" s="850">
        <v>55</v>
      </c>
      <c r="B66" s="851"/>
      <c r="C66" s="853" t="s">
        <v>1650</v>
      </c>
      <c r="D66" s="851">
        <v>1</v>
      </c>
      <c r="E66" s="851" t="s">
        <v>10</v>
      </c>
      <c r="F66" s="855">
        <v>500</v>
      </c>
      <c r="G66" s="856">
        <f t="shared" si="0"/>
        <v>500</v>
      </c>
      <c r="H66" s="855">
        <v>282.3</v>
      </c>
      <c r="I66" s="856">
        <f t="shared" si="1"/>
        <v>282.3</v>
      </c>
      <c r="J66" s="855">
        <v>325</v>
      </c>
      <c r="K66" s="856">
        <f t="shared" si="2"/>
        <v>325</v>
      </c>
      <c r="L66" s="855">
        <v>950</v>
      </c>
      <c r="M66" s="856">
        <f t="shared" si="3"/>
        <v>950</v>
      </c>
      <c r="N66" s="855">
        <v>280</v>
      </c>
      <c r="O66" s="856">
        <f t="shared" si="4"/>
        <v>280</v>
      </c>
      <c r="P66" s="855">
        <v>300</v>
      </c>
      <c r="Q66" s="856">
        <f t="shared" si="5"/>
        <v>300</v>
      </c>
      <c r="R66" s="855">
        <v>736.96</v>
      </c>
      <c r="S66" s="856">
        <f t="shared" si="6"/>
        <v>736.96</v>
      </c>
    </row>
    <row r="67" spans="1:19" ht="15" thickBot="1" x14ac:dyDescent="0.4">
      <c r="A67" s="850">
        <v>56</v>
      </c>
      <c r="B67" s="851"/>
      <c r="C67" s="853" t="s">
        <v>1651</v>
      </c>
      <c r="D67" s="851">
        <v>1</v>
      </c>
      <c r="E67" s="851" t="s">
        <v>10</v>
      </c>
      <c r="F67" s="855">
        <v>500</v>
      </c>
      <c r="G67" s="856">
        <f t="shared" si="0"/>
        <v>500</v>
      </c>
      <c r="H67" s="855">
        <v>670</v>
      </c>
      <c r="I67" s="856">
        <f t="shared" si="1"/>
        <v>670</v>
      </c>
      <c r="J67" s="855">
        <v>345</v>
      </c>
      <c r="K67" s="856">
        <f t="shared" si="2"/>
        <v>345</v>
      </c>
      <c r="L67" s="855">
        <v>3500</v>
      </c>
      <c r="M67" s="856">
        <f t="shared" si="3"/>
        <v>3500</v>
      </c>
      <c r="N67" s="855">
        <v>2500</v>
      </c>
      <c r="O67" s="856">
        <f t="shared" si="4"/>
        <v>2500</v>
      </c>
      <c r="P67" s="855">
        <v>1000</v>
      </c>
      <c r="Q67" s="856">
        <f t="shared" si="5"/>
        <v>1000</v>
      </c>
      <c r="R67" s="855">
        <v>844.48</v>
      </c>
      <c r="S67" s="856">
        <f t="shared" si="6"/>
        <v>844.48</v>
      </c>
    </row>
    <row r="68" spans="1:19" ht="15" thickBot="1" x14ac:dyDescent="0.4">
      <c r="A68" s="857"/>
      <c r="B68" s="858"/>
      <c r="C68" s="866"/>
      <c r="D68" s="859"/>
      <c r="E68" s="866"/>
      <c r="F68" s="860"/>
      <c r="G68" s="856">
        <f t="shared" si="0"/>
        <v>0</v>
      </c>
      <c r="H68" s="860"/>
      <c r="I68" s="856">
        <f t="shared" si="1"/>
        <v>0</v>
      </c>
      <c r="J68" s="860"/>
      <c r="K68" s="856">
        <f t="shared" si="2"/>
        <v>0</v>
      </c>
      <c r="L68" s="860"/>
      <c r="M68" s="856">
        <f t="shared" si="3"/>
        <v>0</v>
      </c>
      <c r="N68" s="860"/>
      <c r="O68" s="856">
        <f t="shared" si="4"/>
        <v>0</v>
      </c>
      <c r="P68" s="860"/>
      <c r="Q68" s="856">
        <f t="shared" si="5"/>
        <v>0</v>
      </c>
      <c r="R68" s="860"/>
      <c r="S68" s="856">
        <f t="shared" si="6"/>
        <v>0</v>
      </c>
    </row>
    <row r="69" spans="1:19" ht="15" thickBot="1" x14ac:dyDescent="0.4">
      <c r="A69" s="861"/>
      <c r="B69" s="862"/>
      <c r="C69" s="863" t="s">
        <v>207</v>
      </c>
      <c r="D69" s="864"/>
      <c r="E69" s="864"/>
      <c r="F69" s="865"/>
      <c r="G69" s="856">
        <f t="shared" si="0"/>
        <v>0</v>
      </c>
      <c r="H69" s="865"/>
      <c r="I69" s="856">
        <f t="shared" si="1"/>
        <v>0</v>
      </c>
      <c r="J69" s="865"/>
      <c r="K69" s="856">
        <f t="shared" si="2"/>
        <v>0</v>
      </c>
      <c r="L69" s="865"/>
      <c r="M69" s="856">
        <f t="shared" si="3"/>
        <v>0</v>
      </c>
      <c r="N69" s="865"/>
      <c r="O69" s="856">
        <f t="shared" si="4"/>
        <v>0</v>
      </c>
      <c r="P69" s="865"/>
      <c r="Q69" s="856">
        <f t="shared" si="5"/>
        <v>0</v>
      </c>
      <c r="R69" s="865"/>
      <c r="S69" s="867">
        <f t="shared" si="6"/>
        <v>0</v>
      </c>
    </row>
    <row r="70" spans="1:19" ht="15" thickBot="1" x14ac:dyDescent="0.4">
      <c r="A70" s="850">
        <v>57</v>
      </c>
      <c r="B70" s="851">
        <v>452</v>
      </c>
      <c r="C70" s="853" t="s">
        <v>1652</v>
      </c>
      <c r="D70" s="854">
        <v>82182</v>
      </c>
      <c r="E70" s="851" t="s">
        <v>131</v>
      </c>
      <c r="F70" s="855">
        <v>5.25</v>
      </c>
      <c r="G70" s="856">
        <f t="shared" si="0"/>
        <v>431455.5</v>
      </c>
      <c r="H70" s="855">
        <v>3.9</v>
      </c>
      <c r="I70" s="856">
        <f t="shared" si="1"/>
        <v>320509.8</v>
      </c>
      <c r="J70" s="855">
        <v>5.51</v>
      </c>
      <c r="K70" s="856">
        <f t="shared" si="2"/>
        <v>452822.82</v>
      </c>
      <c r="L70" s="855">
        <v>6.3</v>
      </c>
      <c r="M70" s="856">
        <f t="shared" si="3"/>
        <v>517746.6</v>
      </c>
      <c r="N70" s="855">
        <v>8</v>
      </c>
      <c r="O70" s="856">
        <f t="shared" si="4"/>
        <v>657456</v>
      </c>
      <c r="P70" s="855">
        <v>6</v>
      </c>
      <c r="Q70" s="856">
        <f t="shared" si="5"/>
        <v>493092</v>
      </c>
      <c r="R70" s="855">
        <v>6.33</v>
      </c>
      <c r="S70" s="867">
        <f t="shared" si="6"/>
        <v>520212.06</v>
      </c>
    </row>
    <row r="71" spans="1:19" ht="15" thickBot="1" x14ac:dyDescent="0.4">
      <c r="A71" s="850">
        <v>58</v>
      </c>
      <c r="B71" s="851">
        <v>452</v>
      </c>
      <c r="C71" s="853" t="s">
        <v>1653</v>
      </c>
      <c r="D71" s="854">
        <v>5224</v>
      </c>
      <c r="E71" s="851" t="s">
        <v>131</v>
      </c>
      <c r="F71" s="855">
        <v>7.5</v>
      </c>
      <c r="G71" s="856">
        <f t="shared" si="0"/>
        <v>39180</v>
      </c>
      <c r="H71" s="855">
        <v>3.9</v>
      </c>
      <c r="I71" s="856">
        <f t="shared" si="1"/>
        <v>20373.599999999999</v>
      </c>
      <c r="J71" s="855">
        <v>7.88</v>
      </c>
      <c r="K71" s="856">
        <f t="shared" si="2"/>
        <v>41165.120000000003</v>
      </c>
      <c r="L71" s="855">
        <v>6.5</v>
      </c>
      <c r="M71" s="856">
        <f t="shared" si="3"/>
        <v>33956</v>
      </c>
      <c r="N71" s="855">
        <v>9</v>
      </c>
      <c r="O71" s="856">
        <f t="shared" si="4"/>
        <v>47016</v>
      </c>
      <c r="P71" s="855">
        <v>7</v>
      </c>
      <c r="Q71" s="856">
        <f t="shared" si="5"/>
        <v>36568</v>
      </c>
      <c r="R71" s="855">
        <v>7.56</v>
      </c>
      <c r="S71" s="867">
        <f t="shared" si="6"/>
        <v>39493.439999999995</v>
      </c>
    </row>
    <row r="72" spans="1:19" ht="15" thickBot="1" x14ac:dyDescent="0.4">
      <c r="A72" s="850">
        <v>59</v>
      </c>
      <c r="B72" s="851">
        <v>304</v>
      </c>
      <c r="C72" s="853" t="s">
        <v>1654</v>
      </c>
      <c r="D72" s="854">
        <v>9132</v>
      </c>
      <c r="E72" s="851" t="s">
        <v>8</v>
      </c>
      <c r="F72" s="855">
        <v>7.97</v>
      </c>
      <c r="G72" s="856">
        <f t="shared" ref="G72:G132" si="7">F72*D72</f>
        <v>72782.039999999994</v>
      </c>
      <c r="H72" s="855">
        <v>12</v>
      </c>
      <c r="I72" s="856">
        <f t="shared" ref="I72:I132" si="8">H72*D72</f>
        <v>109584</v>
      </c>
      <c r="J72" s="855">
        <v>11.75</v>
      </c>
      <c r="K72" s="856">
        <f t="shared" ref="K72:K132" si="9">J72*D72</f>
        <v>107301</v>
      </c>
      <c r="L72" s="855">
        <v>9.6999999999999993</v>
      </c>
      <c r="M72" s="856">
        <f t="shared" ref="M72:M132" si="10">L72*D72</f>
        <v>88580.4</v>
      </c>
      <c r="N72" s="855">
        <v>10</v>
      </c>
      <c r="O72" s="856">
        <f t="shared" ref="O72:O132" si="11">N72*D72</f>
        <v>91320</v>
      </c>
      <c r="P72" s="855">
        <v>10</v>
      </c>
      <c r="Q72" s="856">
        <f t="shared" ref="Q72:Q132" si="12">P72*D72</f>
        <v>91320</v>
      </c>
      <c r="R72" s="855">
        <v>16.8</v>
      </c>
      <c r="S72" s="867">
        <f t="shared" ref="S72:S132" si="13">R72*D72</f>
        <v>153417.60000000001</v>
      </c>
    </row>
    <row r="73" spans="1:19" ht="15" thickBot="1" x14ac:dyDescent="0.4">
      <c r="A73" s="850">
        <v>60</v>
      </c>
      <c r="B73" s="851">
        <v>204</v>
      </c>
      <c r="C73" s="853" t="s">
        <v>210</v>
      </c>
      <c r="D73" s="854">
        <v>9132</v>
      </c>
      <c r="E73" s="851" t="s">
        <v>8</v>
      </c>
      <c r="F73" s="855">
        <v>3</v>
      </c>
      <c r="G73" s="856">
        <f t="shared" si="7"/>
        <v>27396</v>
      </c>
      <c r="H73" s="855">
        <v>7</v>
      </c>
      <c r="I73" s="856">
        <f t="shared" si="8"/>
        <v>63924</v>
      </c>
      <c r="J73" s="855">
        <v>0.7</v>
      </c>
      <c r="K73" s="856">
        <f t="shared" si="9"/>
        <v>6392.4</v>
      </c>
      <c r="L73" s="855">
        <v>1.9</v>
      </c>
      <c r="M73" s="856">
        <f t="shared" si="10"/>
        <v>17350.8</v>
      </c>
      <c r="N73" s="855">
        <v>1.25</v>
      </c>
      <c r="O73" s="856">
        <f t="shared" si="11"/>
        <v>11415</v>
      </c>
      <c r="P73" s="855">
        <v>1</v>
      </c>
      <c r="Q73" s="856">
        <f t="shared" si="12"/>
        <v>9132</v>
      </c>
      <c r="R73" s="855">
        <v>2.2400000000000002</v>
      </c>
      <c r="S73" s="867">
        <f t="shared" si="13"/>
        <v>20455.68</v>
      </c>
    </row>
    <row r="74" spans="1:19" ht="15" thickBot="1" x14ac:dyDescent="0.4">
      <c r="A74" s="850">
        <v>61</v>
      </c>
      <c r="B74" s="851">
        <v>441</v>
      </c>
      <c r="C74" s="853" t="s">
        <v>1655</v>
      </c>
      <c r="D74" s="854">
        <v>12573</v>
      </c>
      <c r="E74" s="851" t="s">
        <v>8</v>
      </c>
      <c r="F74" s="855">
        <v>5.29</v>
      </c>
      <c r="G74" s="856">
        <f t="shared" si="7"/>
        <v>66511.17</v>
      </c>
      <c r="H74" s="855">
        <v>5.5</v>
      </c>
      <c r="I74" s="856">
        <f t="shared" si="8"/>
        <v>69151.5</v>
      </c>
      <c r="J74" s="855">
        <v>4.8499999999999996</v>
      </c>
      <c r="K74" s="856">
        <f t="shared" si="9"/>
        <v>60979.049999999996</v>
      </c>
      <c r="L74" s="855">
        <v>5</v>
      </c>
      <c r="M74" s="856">
        <f t="shared" si="10"/>
        <v>62865</v>
      </c>
      <c r="N74" s="855">
        <v>5.5</v>
      </c>
      <c r="O74" s="856">
        <f t="shared" si="11"/>
        <v>69151.5</v>
      </c>
      <c r="P74" s="855">
        <v>7</v>
      </c>
      <c r="Q74" s="856">
        <f t="shared" si="12"/>
        <v>88011</v>
      </c>
      <c r="R74" s="855">
        <v>22.4</v>
      </c>
      <c r="S74" s="867">
        <f t="shared" si="13"/>
        <v>281635.19999999995</v>
      </c>
    </row>
    <row r="75" spans="1:19" ht="15" thickBot="1" x14ac:dyDescent="0.4">
      <c r="A75" s="850">
        <v>62</v>
      </c>
      <c r="B75" s="851">
        <v>301</v>
      </c>
      <c r="C75" s="853" t="s">
        <v>1656</v>
      </c>
      <c r="D75" s="854">
        <v>12573</v>
      </c>
      <c r="E75" s="851" t="s">
        <v>8</v>
      </c>
      <c r="F75" s="855">
        <v>15.81</v>
      </c>
      <c r="G75" s="856">
        <f t="shared" si="7"/>
        <v>198779.13</v>
      </c>
      <c r="H75" s="855">
        <v>15.5</v>
      </c>
      <c r="I75" s="856">
        <f t="shared" si="8"/>
        <v>194881.5</v>
      </c>
      <c r="J75" s="855">
        <v>14.45</v>
      </c>
      <c r="K75" s="856">
        <f t="shared" si="9"/>
        <v>181679.84999999998</v>
      </c>
      <c r="L75" s="855">
        <v>14.45</v>
      </c>
      <c r="M75" s="856">
        <f t="shared" si="10"/>
        <v>181679.84999999998</v>
      </c>
      <c r="N75" s="855">
        <v>15.5</v>
      </c>
      <c r="O75" s="856">
        <f t="shared" si="11"/>
        <v>194881.5</v>
      </c>
      <c r="P75" s="855">
        <v>19</v>
      </c>
      <c r="Q75" s="856">
        <f t="shared" si="12"/>
        <v>238887</v>
      </c>
      <c r="R75" s="855">
        <v>16.18</v>
      </c>
      <c r="S75" s="867">
        <f>R75*D75</f>
        <v>203431.13999999998</v>
      </c>
    </row>
    <row r="76" spans="1:19" ht="15" thickBot="1" x14ac:dyDescent="0.4">
      <c r="A76" s="850" t="s">
        <v>1657</v>
      </c>
      <c r="B76" s="851">
        <v>304</v>
      </c>
      <c r="C76" s="853" t="s">
        <v>1658</v>
      </c>
      <c r="D76" s="854">
        <v>12573</v>
      </c>
      <c r="E76" s="851" t="s">
        <v>8</v>
      </c>
      <c r="F76" s="855">
        <v>8.35</v>
      </c>
      <c r="G76" s="856">
        <f t="shared" si="7"/>
        <v>104984.54999999999</v>
      </c>
      <c r="H76" s="855">
        <v>4</v>
      </c>
      <c r="I76" s="856">
        <f t="shared" si="8"/>
        <v>50292</v>
      </c>
      <c r="J76" s="855">
        <v>8</v>
      </c>
      <c r="K76" s="856">
        <f t="shared" si="9"/>
        <v>100584</v>
      </c>
      <c r="L76" s="855">
        <v>9</v>
      </c>
      <c r="M76" s="856">
        <f t="shared" si="10"/>
        <v>113157</v>
      </c>
      <c r="N76" s="855">
        <v>10</v>
      </c>
      <c r="O76" s="856">
        <f t="shared" si="11"/>
        <v>125730</v>
      </c>
      <c r="P76" s="855">
        <v>14</v>
      </c>
      <c r="Q76" s="856">
        <f t="shared" si="12"/>
        <v>176022</v>
      </c>
      <c r="R76" s="868"/>
      <c r="S76" s="867">
        <f t="shared" si="13"/>
        <v>0</v>
      </c>
    </row>
    <row r="77" spans="1:19" ht="15" thickBot="1" x14ac:dyDescent="0.4">
      <c r="A77" s="850">
        <v>63</v>
      </c>
      <c r="B77" s="851">
        <v>204</v>
      </c>
      <c r="C77" s="853" t="s">
        <v>1659</v>
      </c>
      <c r="D77" s="854">
        <v>12573</v>
      </c>
      <c r="E77" s="851" t="s">
        <v>8</v>
      </c>
      <c r="F77" s="855">
        <v>2</v>
      </c>
      <c r="G77" s="856">
        <f t="shared" si="7"/>
        <v>25146</v>
      </c>
      <c r="H77" s="855">
        <v>7.0000000000000007E-2</v>
      </c>
      <c r="I77" s="856">
        <f t="shared" si="8"/>
        <v>880.11000000000013</v>
      </c>
      <c r="J77" s="855">
        <v>1</v>
      </c>
      <c r="K77" s="856">
        <f t="shared" si="9"/>
        <v>12573</v>
      </c>
      <c r="L77" s="855">
        <v>1.55</v>
      </c>
      <c r="M77" s="856">
        <f t="shared" si="10"/>
        <v>19488.150000000001</v>
      </c>
      <c r="N77" s="855">
        <v>1.25</v>
      </c>
      <c r="O77" s="856">
        <f t="shared" si="11"/>
        <v>15716.25</v>
      </c>
      <c r="P77" s="855">
        <v>1</v>
      </c>
      <c r="Q77" s="856">
        <f t="shared" si="12"/>
        <v>12573</v>
      </c>
      <c r="R77" s="869">
        <v>2.2400000000000002</v>
      </c>
      <c r="S77" s="867">
        <f t="shared" si="13"/>
        <v>28163.520000000004</v>
      </c>
    </row>
    <row r="78" spans="1:19" ht="15" thickBot="1" x14ac:dyDescent="0.4">
      <c r="A78" s="850">
        <v>64</v>
      </c>
      <c r="B78" s="851">
        <v>206</v>
      </c>
      <c r="C78" s="853" t="s">
        <v>1660</v>
      </c>
      <c r="D78" s="854">
        <v>12573</v>
      </c>
      <c r="E78" s="851" t="s">
        <v>8</v>
      </c>
      <c r="F78" s="855">
        <v>4.3</v>
      </c>
      <c r="G78" s="856">
        <f t="shared" si="7"/>
        <v>54063.899999999994</v>
      </c>
      <c r="H78" s="855">
        <v>3.88</v>
      </c>
      <c r="I78" s="856">
        <f t="shared" si="8"/>
        <v>48783.24</v>
      </c>
      <c r="J78" s="855">
        <v>3.15</v>
      </c>
      <c r="K78" s="856">
        <f t="shared" si="9"/>
        <v>39604.949999999997</v>
      </c>
      <c r="L78" s="855">
        <v>5</v>
      </c>
      <c r="M78" s="856">
        <f t="shared" si="10"/>
        <v>62865</v>
      </c>
      <c r="N78" s="855">
        <v>3</v>
      </c>
      <c r="O78" s="856">
        <f t="shared" si="11"/>
        <v>37719</v>
      </c>
      <c r="P78" s="855">
        <v>3</v>
      </c>
      <c r="Q78" s="856">
        <f t="shared" si="12"/>
        <v>37719</v>
      </c>
      <c r="R78" s="855">
        <v>2.8</v>
      </c>
      <c r="S78" s="867">
        <f t="shared" si="13"/>
        <v>35204.399999999994</v>
      </c>
    </row>
    <row r="79" spans="1:19" ht="15" thickBot="1" x14ac:dyDescent="0.4">
      <c r="A79" s="850">
        <v>65</v>
      </c>
      <c r="B79" s="851">
        <v>206</v>
      </c>
      <c r="C79" s="853" t="s">
        <v>1661</v>
      </c>
      <c r="D79" s="851">
        <v>427</v>
      </c>
      <c r="E79" s="851" t="s">
        <v>247</v>
      </c>
      <c r="F79" s="855">
        <v>198</v>
      </c>
      <c r="G79" s="856">
        <f t="shared" si="7"/>
        <v>84546</v>
      </c>
      <c r="H79" s="855">
        <v>125</v>
      </c>
      <c r="I79" s="856">
        <f t="shared" si="8"/>
        <v>53375</v>
      </c>
      <c r="J79" s="855">
        <v>155</v>
      </c>
      <c r="K79" s="856">
        <f t="shared" si="9"/>
        <v>66185</v>
      </c>
      <c r="L79" s="855">
        <v>193</v>
      </c>
      <c r="M79" s="856">
        <f t="shared" si="10"/>
        <v>82411</v>
      </c>
      <c r="N79" s="855">
        <v>155</v>
      </c>
      <c r="O79" s="856">
        <f t="shared" si="11"/>
        <v>66185</v>
      </c>
      <c r="P79" s="855">
        <v>150</v>
      </c>
      <c r="Q79" s="856">
        <f t="shared" si="12"/>
        <v>64050</v>
      </c>
      <c r="R79" s="855">
        <v>164.64</v>
      </c>
      <c r="S79" s="867">
        <f t="shared" si="13"/>
        <v>70301.279999999999</v>
      </c>
    </row>
    <row r="80" spans="1:19" ht="15" thickBot="1" x14ac:dyDescent="0.4">
      <c r="A80" s="850">
        <v>66</v>
      </c>
      <c r="B80" s="851">
        <v>206</v>
      </c>
      <c r="C80" s="853" t="s">
        <v>1662</v>
      </c>
      <c r="D80" s="854">
        <v>12573</v>
      </c>
      <c r="E80" s="851" t="s">
        <v>8</v>
      </c>
      <c r="F80" s="855">
        <v>0.75</v>
      </c>
      <c r="G80" s="856">
        <f t="shared" si="7"/>
        <v>9429.75</v>
      </c>
      <c r="H80" s="855">
        <v>1.08</v>
      </c>
      <c r="I80" s="856">
        <f t="shared" si="8"/>
        <v>13578.84</v>
      </c>
      <c r="J80" s="855">
        <v>0.45</v>
      </c>
      <c r="K80" s="856">
        <f t="shared" si="9"/>
        <v>5657.85</v>
      </c>
      <c r="L80" s="855">
        <v>1.8</v>
      </c>
      <c r="M80" s="856">
        <f t="shared" si="10"/>
        <v>22631.4</v>
      </c>
      <c r="N80" s="855">
        <v>0.5</v>
      </c>
      <c r="O80" s="856">
        <f t="shared" si="11"/>
        <v>6286.5</v>
      </c>
      <c r="P80" s="855">
        <v>0.5</v>
      </c>
      <c r="Q80" s="856">
        <f t="shared" si="12"/>
        <v>6286.5</v>
      </c>
      <c r="R80" s="855">
        <v>0.45</v>
      </c>
      <c r="S80" s="867">
        <f t="shared" si="13"/>
        <v>5657.85</v>
      </c>
    </row>
    <row r="81" spans="1:19" ht="15" thickBot="1" x14ac:dyDescent="0.4">
      <c r="A81" s="850">
        <v>67</v>
      </c>
      <c r="B81" s="851">
        <v>206</v>
      </c>
      <c r="C81" s="853" t="s">
        <v>1663</v>
      </c>
      <c r="D81" s="851">
        <v>1</v>
      </c>
      <c r="E81" s="851" t="s">
        <v>100</v>
      </c>
      <c r="F81" s="855">
        <v>22750</v>
      </c>
      <c r="G81" s="856">
        <f t="shared" si="7"/>
        <v>22750</v>
      </c>
      <c r="H81" s="855">
        <v>5521</v>
      </c>
      <c r="I81" s="856">
        <f t="shared" si="8"/>
        <v>5521</v>
      </c>
      <c r="J81" s="855">
        <v>3150</v>
      </c>
      <c r="K81" s="856">
        <f t="shared" si="9"/>
        <v>3150</v>
      </c>
      <c r="L81" s="855">
        <v>7000</v>
      </c>
      <c r="M81" s="856">
        <f t="shared" si="10"/>
        <v>7000</v>
      </c>
      <c r="N81" s="855">
        <v>2700</v>
      </c>
      <c r="O81" s="856">
        <f t="shared" si="11"/>
        <v>2700</v>
      </c>
      <c r="P81" s="855">
        <v>2500</v>
      </c>
      <c r="Q81" s="856">
        <f t="shared" si="12"/>
        <v>2500</v>
      </c>
      <c r="R81" s="855">
        <v>2800</v>
      </c>
      <c r="S81" s="867">
        <f t="shared" si="13"/>
        <v>2800</v>
      </c>
    </row>
    <row r="82" spans="1:19" ht="15" thickBot="1" x14ac:dyDescent="0.4">
      <c r="A82" s="850">
        <v>68</v>
      </c>
      <c r="B82" s="851">
        <v>407</v>
      </c>
      <c r="C82" s="853" t="s">
        <v>39</v>
      </c>
      <c r="D82" s="851">
        <v>649</v>
      </c>
      <c r="E82" s="851" t="s">
        <v>9</v>
      </c>
      <c r="F82" s="855">
        <v>3.46</v>
      </c>
      <c r="G82" s="856">
        <f t="shared" si="7"/>
        <v>2245.54</v>
      </c>
      <c r="H82" s="855">
        <v>2.2000000000000002</v>
      </c>
      <c r="I82" s="856">
        <f t="shared" si="8"/>
        <v>1427.8000000000002</v>
      </c>
      <c r="J82" s="855">
        <v>3.25</v>
      </c>
      <c r="K82" s="856">
        <f t="shared" si="9"/>
        <v>2109.25</v>
      </c>
      <c r="L82" s="855">
        <v>2.6</v>
      </c>
      <c r="M82" s="856">
        <f t="shared" si="10"/>
        <v>1687.4</v>
      </c>
      <c r="N82" s="855">
        <v>3</v>
      </c>
      <c r="O82" s="856">
        <f t="shared" si="11"/>
        <v>1947</v>
      </c>
      <c r="P82" s="855">
        <v>3</v>
      </c>
      <c r="Q82" s="856">
        <f t="shared" si="12"/>
        <v>1947</v>
      </c>
      <c r="R82" s="855">
        <v>2.91</v>
      </c>
      <c r="S82" s="867">
        <f t="shared" si="13"/>
        <v>1888.5900000000001</v>
      </c>
    </row>
    <row r="83" spans="1:19" ht="15" thickBot="1" x14ac:dyDescent="0.4">
      <c r="A83" s="850">
        <v>69</v>
      </c>
      <c r="B83" s="851">
        <v>441</v>
      </c>
      <c r="C83" s="853" t="s">
        <v>214</v>
      </c>
      <c r="D83" s="854">
        <v>5473</v>
      </c>
      <c r="E83" s="851" t="s">
        <v>8</v>
      </c>
      <c r="F83" s="855">
        <v>13.8</v>
      </c>
      <c r="G83" s="856">
        <f t="shared" si="7"/>
        <v>75527.400000000009</v>
      </c>
      <c r="H83" s="855">
        <v>11.4</v>
      </c>
      <c r="I83" s="856">
        <f t="shared" si="8"/>
        <v>62392.200000000004</v>
      </c>
      <c r="J83" s="855">
        <v>12.6</v>
      </c>
      <c r="K83" s="856">
        <f t="shared" si="9"/>
        <v>68959.8</v>
      </c>
      <c r="L83" s="855">
        <v>13.75</v>
      </c>
      <c r="M83" s="856">
        <f t="shared" si="10"/>
        <v>75253.75</v>
      </c>
      <c r="N83" s="855">
        <v>15</v>
      </c>
      <c r="O83" s="856">
        <f t="shared" si="11"/>
        <v>82095</v>
      </c>
      <c r="P83" s="855">
        <v>13</v>
      </c>
      <c r="Q83" s="856">
        <f t="shared" si="12"/>
        <v>71149</v>
      </c>
      <c r="R83" s="855">
        <v>15.4</v>
      </c>
      <c r="S83" s="867">
        <f t="shared" si="13"/>
        <v>84284.2</v>
      </c>
    </row>
    <row r="84" spans="1:19" ht="15" thickBot="1" x14ac:dyDescent="0.4">
      <c r="A84" s="850">
        <v>70</v>
      </c>
      <c r="B84" s="851">
        <v>304</v>
      </c>
      <c r="C84" s="853" t="s">
        <v>1664</v>
      </c>
      <c r="D84" s="854">
        <v>5473</v>
      </c>
      <c r="E84" s="851" t="s">
        <v>8</v>
      </c>
      <c r="F84" s="855">
        <v>17.12</v>
      </c>
      <c r="G84" s="856">
        <f t="shared" si="7"/>
        <v>93697.760000000009</v>
      </c>
      <c r="H84" s="855">
        <v>20</v>
      </c>
      <c r="I84" s="856">
        <f t="shared" si="8"/>
        <v>109460</v>
      </c>
      <c r="J84" s="855">
        <v>11</v>
      </c>
      <c r="K84" s="856">
        <f t="shared" si="9"/>
        <v>60203</v>
      </c>
      <c r="L84" s="855">
        <v>9</v>
      </c>
      <c r="M84" s="856">
        <f t="shared" si="10"/>
        <v>49257</v>
      </c>
      <c r="N84" s="855">
        <v>10</v>
      </c>
      <c r="O84" s="856">
        <f t="shared" si="11"/>
        <v>54730</v>
      </c>
      <c r="P84" s="855">
        <v>10</v>
      </c>
      <c r="Q84" s="856">
        <f t="shared" si="12"/>
        <v>54730</v>
      </c>
      <c r="R84" s="855">
        <v>16.8</v>
      </c>
      <c r="S84" s="867">
        <f t="shared" si="13"/>
        <v>91946.400000000009</v>
      </c>
    </row>
    <row r="85" spans="1:19" ht="15" thickBot="1" x14ac:dyDescent="0.4">
      <c r="A85" s="850">
        <v>71</v>
      </c>
      <c r="B85" s="851">
        <v>204</v>
      </c>
      <c r="C85" s="853" t="s">
        <v>216</v>
      </c>
      <c r="D85" s="854">
        <v>5473</v>
      </c>
      <c r="E85" s="851" t="s">
        <v>8</v>
      </c>
      <c r="F85" s="855">
        <v>3</v>
      </c>
      <c r="G85" s="856">
        <f t="shared" si="7"/>
        <v>16419</v>
      </c>
      <c r="H85" s="855">
        <v>3</v>
      </c>
      <c r="I85" s="856">
        <f t="shared" si="8"/>
        <v>16419</v>
      </c>
      <c r="J85" s="855">
        <v>1</v>
      </c>
      <c r="K85" s="856">
        <f t="shared" si="9"/>
        <v>5473</v>
      </c>
      <c r="L85" s="855">
        <v>2.2000000000000002</v>
      </c>
      <c r="M85" s="856">
        <f t="shared" si="10"/>
        <v>12040.6</v>
      </c>
      <c r="N85" s="855">
        <v>1.25</v>
      </c>
      <c r="O85" s="856">
        <f t="shared" si="11"/>
        <v>6841.25</v>
      </c>
      <c r="P85" s="855">
        <v>1</v>
      </c>
      <c r="Q85" s="856">
        <f t="shared" si="12"/>
        <v>5473</v>
      </c>
      <c r="R85" s="855">
        <v>2.2400000000000002</v>
      </c>
      <c r="S85" s="867">
        <f t="shared" si="13"/>
        <v>12259.52</v>
      </c>
    </row>
    <row r="86" spans="1:19" ht="15" thickBot="1" x14ac:dyDescent="0.4">
      <c r="A86" s="850">
        <v>72</v>
      </c>
      <c r="B86" s="851"/>
      <c r="C86" s="853" t="s">
        <v>1665</v>
      </c>
      <c r="D86" s="851">
        <v>120</v>
      </c>
      <c r="E86" s="851" t="s">
        <v>131</v>
      </c>
      <c r="F86" s="855">
        <v>22.5</v>
      </c>
      <c r="G86" s="856">
        <f t="shared" si="7"/>
        <v>2700</v>
      </c>
      <c r="H86" s="855">
        <v>20</v>
      </c>
      <c r="I86" s="856">
        <f t="shared" si="8"/>
        <v>2400</v>
      </c>
      <c r="J86" s="855">
        <v>7.5</v>
      </c>
      <c r="K86" s="856">
        <f t="shared" si="9"/>
        <v>900</v>
      </c>
      <c r="L86" s="855">
        <v>6</v>
      </c>
      <c r="M86" s="856">
        <f t="shared" si="10"/>
        <v>720</v>
      </c>
      <c r="N86" s="855">
        <v>8</v>
      </c>
      <c r="O86" s="856">
        <f t="shared" si="11"/>
        <v>960</v>
      </c>
      <c r="P86" s="855">
        <v>7</v>
      </c>
      <c r="Q86" s="856">
        <f t="shared" si="12"/>
        <v>840</v>
      </c>
      <c r="R86" s="855">
        <v>10.64</v>
      </c>
      <c r="S86" s="867">
        <f t="shared" si="13"/>
        <v>1276.8000000000002</v>
      </c>
    </row>
    <row r="87" spans="1:19" ht="15" thickBot="1" x14ac:dyDescent="0.4">
      <c r="A87" s="850">
        <v>73</v>
      </c>
      <c r="B87" s="851">
        <v>204</v>
      </c>
      <c r="C87" s="853" t="s">
        <v>108</v>
      </c>
      <c r="D87" s="851">
        <v>8</v>
      </c>
      <c r="E87" s="851" t="s">
        <v>60</v>
      </c>
      <c r="F87" s="855">
        <v>85</v>
      </c>
      <c r="G87" s="856">
        <f t="shared" si="7"/>
        <v>680</v>
      </c>
      <c r="H87" s="855">
        <v>75</v>
      </c>
      <c r="I87" s="856">
        <f t="shared" si="8"/>
        <v>600</v>
      </c>
      <c r="J87" s="855">
        <v>125</v>
      </c>
      <c r="K87" s="856">
        <f t="shared" si="9"/>
        <v>1000</v>
      </c>
      <c r="L87" s="855">
        <v>270</v>
      </c>
      <c r="M87" s="856">
        <f t="shared" si="10"/>
        <v>2160</v>
      </c>
      <c r="N87" s="855">
        <v>150</v>
      </c>
      <c r="O87" s="856">
        <f t="shared" si="11"/>
        <v>1200</v>
      </c>
      <c r="P87" s="855">
        <v>100</v>
      </c>
      <c r="Q87" s="856">
        <f t="shared" si="12"/>
        <v>800</v>
      </c>
      <c r="R87" s="855">
        <v>179.2</v>
      </c>
      <c r="S87" s="867">
        <f t="shared" si="13"/>
        <v>1433.6</v>
      </c>
    </row>
    <row r="88" spans="1:19" ht="15" thickBot="1" x14ac:dyDescent="0.4">
      <c r="A88" s="850">
        <v>74</v>
      </c>
      <c r="B88" s="851"/>
      <c r="C88" s="853" t="s">
        <v>1666</v>
      </c>
      <c r="D88" s="851">
        <v>500</v>
      </c>
      <c r="E88" s="851" t="s">
        <v>8</v>
      </c>
      <c r="F88" s="855">
        <v>28.3</v>
      </c>
      <c r="G88" s="856">
        <f t="shared" si="7"/>
        <v>14150</v>
      </c>
      <c r="H88" s="855">
        <v>27</v>
      </c>
      <c r="I88" s="856">
        <f t="shared" si="8"/>
        <v>13500</v>
      </c>
      <c r="J88" s="855">
        <v>25</v>
      </c>
      <c r="K88" s="856">
        <f t="shared" si="9"/>
        <v>12500</v>
      </c>
      <c r="L88" s="855">
        <v>27</v>
      </c>
      <c r="M88" s="856">
        <f t="shared" si="10"/>
        <v>13500</v>
      </c>
      <c r="N88" s="855">
        <v>5</v>
      </c>
      <c r="O88" s="856">
        <f t="shared" si="11"/>
        <v>2500</v>
      </c>
      <c r="P88" s="855">
        <v>65</v>
      </c>
      <c r="Q88" s="856">
        <f t="shared" si="12"/>
        <v>32500</v>
      </c>
      <c r="R88" s="855">
        <v>20.5</v>
      </c>
      <c r="S88" s="867">
        <f t="shared" si="13"/>
        <v>10250</v>
      </c>
    </row>
    <row r="89" spans="1:19" ht="15" thickBot="1" x14ac:dyDescent="0.4">
      <c r="A89" s="850">
        <v>75</v>
      </c>
      <c r="B89" s="851">
        <v>422</v>
      </c>
      <c r="C89" s="853" t="s">
        <v>1667</v>
      </c>
      <c r="D89" s="854">
        <v>5495</v>
      </c>
      <c r="E89" s="851" t="s">
        <v>8</v>
      </c>
      <c r="F89" s="855">
        <v>6.36</v>
      </c>
      <c r="G89" s="856">
        <f t="shared" si="7"/>
        <v>34948.200000000004</v>
      </c>
      <c r="H89" s="855">
        <v>7.75</v>
      </c>
      <c r="I89" s="856">
        <f t="shared" si="8"/>
        <v>42586.25</v>
      </c>
      <c r="J89" s="855">
        <v>7</v>
      </c>
      <c r="K89" s="856">
        <f t="shared" si="9"/>
        <v>38465</v>
      </c>
      <c r="L89" s="855">
        <v>7.5</v>
      </c>
      <c r="M89" s="856">
        <f t="shared" si="10"/>
        <v>41212.5</v>
      </c>
      <c r="N89" s="855">
        <v>8</v>
      </c>
      <c r="O89" s="856">
        <f t="shared" si="11"/>
        <v>43960</v>
      </c>
      <c r="P89" s="855">
        <v>12</v>
      </c>
      <c r="Q89" s="856">
        <f t="shared" si="12"/>
        <v>65940</v>
      </c>
      <c r="R89" s="855">
        <v>9.52</v>
      </c>
      <c r="S89" s="867">
        <f t="shared" si="13"/>
        <v>52312.399999999994</v>
      </c>
    </row>
    <row r="90" spans="1:19" ht="15" thickBot="1" x14ac:dyDescent="0.4">
      <c r="A90" s="850">
        <v>76</v>
      </c>
      <c r="B90" s="851">
        <v>304</v>
      </c>
      <c r="C90" s="853" t="s">
        <v>1668</v>
      </c>
      <c r="D90" s="854">
        <v>5495</v>
      </c>
      <c r="E90" s="851" t="s">
        <v>8</v>
      </c>
      <c r="F90" s="855">
        <v>8.44</v>
      </c>
      <c r="G90" s="856">
        <f t="shared" si="7"/>
        <v>46377.799999999996</v>
      </c>
      <c r="H90" s="855">
        <v>12</v>
      </c>
      <c r="I90" s="856">
        <f t="shared" si="8"/>
        <v>65940</v>
      </c>
      <c r="J90" s="855">
        <v>11</v>
      </c>
      <c r="K90" s="856">
        <f t="shared" si="9"/>
        <v>60445</v>
      </c>
      <c r="L90" s="855">
        <v>13.5</v>
      </c>
      <c r="M90" s="856">
        <f t="shared" si="10"/>
        <v>74182.5</v>
      </c>
      <c r="N90" s="855">
        <v>10</v>
      </c>
      <c r="O90" s="856">
        <f t="shared" si="11"/>
        <v>54950</v>
      </c>
      <c r="P90" s="855">
        <v>10</v>
      </c>
      <c r="Q90" s="856">
        <f t="shared" si="12"/>
        <v>54950</v>
      </c>
      <c r="R90" s="855">
        <v>16.8</v>
      </c>
      <c r="S90" s="867">
        <f t="shared" si="13"/>
        <v>92316</v>
      </c>
    </row>
    <row r="91" spans="1:19" ht="15" thickBot="1" x14ac:dyDescent="0.4">
      <c r="A91" s="850">
        <v>77</v>
      </c>
      <c r="B91" s="851"/>
      <c r="C91" s="853" t="s">
        <v>1669</v>
      </c>
      <c r="D91" s="854">
        <v>5495</v>
      </c>
      <c r="E91" s="851" t="s">
        <v>8</v>
      </c>
      <c r="F91" s="855">
        <v>11.46</v>
      </c>
      <c r="G91" s="856">
        <f t="shared" si="7"/>
        <v>62972.700000000004</v>
      </c>
      <c r="H91" s="855">
        <v>10</v>
      </c>
      <c r="I91" s="856">
        <f t="shared" si="8"/>
        <v>54950</v>
      </c>
      <c r="J91" s="855">
        <v>10</v>
      </c>
      <c r="K91" s="856">
        <f t="shared" si="9"/>
        <v>54950</v>
      </c>
      <c r="L91" s="855">
        <v>11.7</v>
      </c>
      <c r="M91" s="856">
        <f t="shared" si="10"/>
        <v>64291.499999999993</v>
      </c>
      <c r="N91" s="855">
        <v>11</v>
      </c>
      <c r="O91" s="856">
        <f t="shared" si="11"/>
        <v>60445</v>
      </c>
      <c r="P91" s="855">
        <v>10</v>
      </c>
      <c r="Q91" s="856">
        <f t="shared" si="12"/>
        <v>54950</v>
      </c>
      <c r="R91" s="855">
        <v>16.8</v>
      </c>
      <c r="S91" s="856">
        <f t="shared" si="13"/>
        <v>92316</v>
      </c>
    </row>
    <row r="92" spans="1:19" ht="15" thickBot="1" x14ac:dyDescent="0.4">
      <c r="A92" s="850">
        <v>78</v>
      </c>
      <c r="B92" s="851">
        <v>204</v>
      </c>
      <c r="C92" s="853" t="s">
        <v>1670</v>
      </c>
      <c r="D92" s="854">
        <v>5495</v>
      </c>
      <c r="E92" s="851" t="s">
        <v>8</v>
      </c>
      <c r="F92" s="855">
        <v>2</v>
      </c>
      <c r="G92" s="856">
        <f t="shared" si="7"/>
        <v>10990</v>
      </c>
      <c r="H92" s="855">
        <v>2.5</v>
      </c>
      <c r="I92" s="856">
        <f t="shared" si="8"/>
        <v>13737.5</v>
      </c>
      <c r="J92" s="855">
        <v>1</v>
      </c>
      <c r="K92" s="856">
        <f t="shared" si="9"/>
        <v>5495</v>
      </c>
      <c r="L92" s="855">
        <v>1.55</v>
      </c>
      <c r="M92" s="856">
        <f t="shared" si="10"/>
        <v>8517.25</v>
      </c>
      <c r="N92" s="855">
        <v>1.25</v>
      </c>
      <c r="O92" s="856">
        <f t="shared" si="11"/>
        <v>6868.75</v>
      </c>
      <c r="P92" s="855">
        <v>1</v>
      </c>
      <c r="Q92" s="856">
        <f t="shared" si="12"/>
        <v>5495</v>
      </c>
      <c r="R92" s="855">
        <v>2.2400000000000002</v>
      </c>
      <c r="S92" s="856">
        <f t="shared" si="13"/>
        <v>12308.800000000001</v>
      </c>
    </row>
    <row r="93" spans="1:19" ht="15" thickBot="1" x14ac:dyDescent="0.4">
      <c r="A93" s="850">
        <v>79</v>
      </c>
      <c r="B93" s="851"/>
      <c r="C93" s="853" t="s">
        <v>1671</v>
      </c>
      <c r="D93" s="854">
        <v>2348</v>
      </c>
      <c r="E93" s="851" t="s">
        <v>8</v>
      </c>
      <c r="F93" s="855">
        <v>5.29</v>
      </c>
      <c r="G93" s="856">
        <f t="shared" si="7"/>
        <v>12420.92</v>
      </c>
      <c r="H93" s="855">
        <v>7.15</v>
      </c>
      <c r="I93" s="856">
        <f t="shared" si="8"/>
        <v>16788.2</v>
      </c>
      <c r="J93" s="855">
        <v>4.83</v>
      </c>
      <c r="K93" s="856">
        <f t="shared" si="9"/>
        <v>11340.84</v>
      </c>
      <c r="L93" s="855">
        <v>11.25</v>
      </c>
      <c r="M93" s="856">
        <f t="shared" si="10"/>
        <v>26415</v>
      </c>
      <c r="N93" s="855">
        <v>12</v>
      </c>
      <c r="O93" s="856">
        <f t="shared" si="11"/>
        <v>28176</v>
      </c>
      <c r="P93" s="855">
        <v>7</v>
      </c>
      <c r="Q93" s="856">
        <f t="shared" si="12"/>
        <v>16436</v>
      </c>
      <c r="R93" s="855">
        <v>10.64</v>
      </c>
      <c r="S93" s="856">
        <f t="shared" si="13"/>
        <v>24982.720000000001</v>
      </c>
    </row>
    <row r="94" spans="1:19" ht="15" thickBot="1" x14ac:dyDescent="0.4">
      <c r="A94" s="850">
        <v>80</v>
      </c>
      <c r="B94" s="851"/>
      <c r="C94" s="853" t="s">
        <v>1672</v>
      </c>
      <c r="D94" s="851">
        <v>20</v>
      </c>
      <c r="E94" s="851" t="s">
        <v>8</v>
      </c>
      <c r="F94" s="855">
        <v>75</v>
      </c>
      <c r="G94" s="856">
        <f t="shared" si="7"/>
        <v>1500</v>
      </c>
      <c r="H94" s="855">
        <v>60</v>
      </c>
      <c r="I94" s="856">
        <f t="shared" si="8"/>
        <v>1200</v>
      </c>
      <c r="J94" s="855">
        <v>61</v>
      </c>
      <c r="K94" s="856">
        <f t="shared" si="9"/>
        <v>1220</v>
      </c>
      <c r="L94" s="855">
        <v>175</v>
      </c>
      <c r="M94" s="856">
        <f t="shared" si="10"/>
        <v>3500</v>
      </c>
      <c r="N94" s="855">
        <v>470</v>
      </c>
      <c r="O94" s="856">
        <f t="shared" si="11"/>
        <v>9400</v>
      </c>
      <c r="P94" s="855">
        <v>90</v>
      </c>
      <c r="Q94" s="856">
        <f t="shared" si="12"/>
        <v>1800</v>
      </c>
      <c r="R94" s="855">
        <v>196</v>
      </c>
      <c r="S94" s="856">
        <f t="shared" si="13"/>
        <v>3920</v>
      </c>
    </row>
    <row r="95" spans="1:19" ht="15" thickBot="1" x14ac:dyDescent="0.4">
      <c r="A95" s="850">
        <v>81</v>
      </c>
      <c r="B95" s="851"/>
      <c r="C95" s="853" t="s">
        <v>220</v>
      </c>
      <c r="D95" s="851">
        <v>240</v>
      </c>
      <c r="E95" s="851" t="s">
        <v>10</v>
      </c>
      <c r="F95" s="855">
        <v>75</v>
      </c>
      <c r="G95" s="856">
        <f t="shared" si="7"/>
        <v>18000</v>
      </c>
      <c r="H95" s="855">
        <v>115</v>
      </c>
      <c r="I95" s="856">
        <f t="shared" si="8"/>
        <v>27600</v>
      </c>
      <c r="J95" s="855">
        <v>120</v>
      </c>
      <c r="K95" s="856">
        <f t="shared" si="9"/>
        <v>28800</v>
      </c>
      <c r="L95" s="855">
        <v>85</v>
      </c>
      <c r="M95" s="856">
        <f t="shared" si="10"/>
        <v>20400</v>
      </c>
      <c r="N95" s="855">
        <v>150</v>
      </c>
      <c r="O95" s="856">
        <f t="shared" si="11"/>
        <v>36000</v>
      </c>
      <c r="P95" s="855">
        <v>80</v>
      </c>
      <c r="Q95" s="856">
        <f t="shared" si="12"/>
        <v>19200</v>
      </c>
      <c r="R95" s="855">
        <v>89.6</v>
      </c>
      <c r="S95" s="856">
        <f t="shared" si="13"/>
        <v>21504</v>
      </c>
    </row>
    <row r="96" spans="1:19" ht="15" thickBot="1" x14ac:dyDescent="0.4">
      <c r="A96" s="850">
        <v>82</v>
      </c>
      <c r="B96" s="851"/>
      <c r="C96" s="853" t="s">
        <v>221</v>
      </c>
      <c r="D96" s="851">
        <v>202</v>
      </c>
      <c r="E96" s="851" t="s">
        <v>3</v>
      </c>
      <c r="F96" s="855">
        <v>35.5</v>
      </c>
      <c r="G96" s="856">
        <f t="shared" si="7"/>
        <v>7171</v>
      </c>
      <c r="H96" s="855">
        <v>42.94</v>
      </c>
      <c r="I96" s="856">
        <f t="shared" si="8"/>
        <v>8673.8799999999992</v>
      </c>
      <c r="J96" s="855">
        <v>43</v>
      </c>
      <c r="K96" s="856">
        <f t="shared" si="9"/>
        <v>8686</v>
      </c>
      <c r="L96" s="855">
        <v>45</v>
      </c>
      <c r="M96" s="856">
        <f t="shared" si="10"/>
        <v>9090</v>
      </c>
      <c r="N96" s="855">
        <v>50</v>
      </c>
      <c r="O96" s="856">
        <f t="shared" si="11"/>
        <v>10100</v>
      </c>
      <c r="P96" s="855">
        <v>55</v>
      </c>
      <c r="Q96" s="856">
        <f t="shared" si="12"/>
        <v>11110</v>
      </c>
      <c r="R96" s="855">
        <v>44.35</v>
      </c>
      <c r="S96" s="856">
        <f t="shared" si="13"/>
        <v>8958.7000000000007</v>
      </c>
    </row>
    <row r="97" spans="1:19" ht="15" thickBot="1" x14ac:dyDescent="0.4">
      <c r="A97" s="850">
        <v>83</v>
      </c>
      <c r="B97" s="851"/>
      <c r="C97" s="853" t="s">
        <v>222</v>
      </c>
      <c r="D97" s="851">
        <v>3</v>
      </c>
      <c r="E97" s="851" t="s">
        <v>10</v>
      </c>
      <c r="F97" s="855">
        <v>2875</v>
      </c>
      <c r="G97" s="856">
        <f t="shared" si="7"/>
        <v>8625</v>
      </c>
      <c r="H97" s="855">
        <v>4500</v>
      </c>
      <c r="I97" s="856">
        <f t="shared" si="8"/>
        <v>13500</v>
      </c>
      <c r="J97" s="855">
        <v>6000</v>
      </c>
      <c r="K97" s="856">
        <f t="shared" si="9"/>
        <v>18000</v>
      </c>
      <c r="L97" s="855">
        <v>3500</v>
      </c>
      <c r="M97" s="856">
        <f t="shared" si="10"/>
        <v>10500</v>
      </c>
      <c r="N97" s="855">
        <v>6500</v>
      </c>
      <c r="O97" s="856">
        <f t="shared" si="11"/>
        <v>19500</v>
      </c>
      <c r="P97" s="855">
        <v>5000</v>
      </c>
      <c r="Q97" s="856">
        <f t="shared" si="12"/>
        <v>15000</v>
      </c>
      <c r="R97" s="855">
        <v>95900</v>
      </c>
      <c r="S97" s="856">
        <f t="shared" si="13"/>
        <v>287700</v>
      </c>
    </row>
    <row r="98" spans="1:19" ht="15" thickBot="1" x14ac:dyDescent="0.4">
      <c r="A98" s="850">
        <v>84</v>
      </c>
      <c r="B98" s="851"/>
      <c r="C98" s="853" t="s">
        <v>224</v>
      </c>
      <c r="D98" s="851">
        <v>2</v>
      </c>
      <c r="E98" s="851" t="s">
        <v>10</v>
      </c>
      <c r="F98" s="855">
        <v>17800</v>
      </c>
      <c r="G98" s="856">
        <f t="shared" si="7"/>
        <v>35600</v>
      </c>
      <c r="H98" s="855">
        <v>30000</v>
      </c>
      <c r="I98" s="856">
        <f t="shared" si="8"/>
        <v>60000</v>
      </c>
      <c r="J98" s="855">
        <v>25000</v>
      </c>
      <c r="K98" s="856">
        <f t="shared" si="9"/>
        <v>50000</v>
      </c>
      <c r="L98" s="855">
        <v>22791</v>
      </c>
      <c r="M98" s="856">
        <f t="shared" si="10"/>
        <v>45582</v>
      </c>
      <c r="N98" s="855">
        <v>17900</v>
      </c>
      <c r="O98" s="856">
        <f t="shared" si="11"/>
        <v>35800</v>
      </c>
      <c r="P98" s="855">
        <v>17000</v>
      </c>
      <c r="Q98" s="856">
        <f t="shared" si="12"/>
        <v>34000</v>
      </c>
      <c r="R98" s="855">
        <v>9520</v>
      </c>
      <c r="S98" s="856">
        <f t="shared" si="13"/>
        <v>19040</v>
      </c>
    </row>
    <row r="99" spans="1:19" ht="15" thickBot="1" x14ac:dyDescent="0.4">
      <c r="A99" s="850">
        <v>85</v>
      </c>
      <c r="B99" s="851"/>
      <c r="C99" s="853" t="s">
        <v>1673</v>
      </c>
      <c r="D99" s="851">
        <v>20</v>
      </c>
      <c r="E99" s="851" t="s">
        <v>10</v>
      </c>
      <c r="F99" s="855">
        <v>289</v>
      </c>
      <c r="G99" s="856">
        <f t="shared" si="7"/>
        <v>5780</v>
      </c>
      <c r="H99" s="855">
        <v>250</v>
      </c>
      <c r="I99" s="856">
        <f t="shared" si="8"/>
        <v>5000</v>
      </c>
      <c r="J99" s="855">
        <v>500</v>
      </c>
      <c r="K99" s="856">
        <f t="shared" si="9"/>
        <v>10000</v>
      </c>
      <c r="L99" s="855">
        <v>150</v>
      </c>
      <c r="M99" s="856">
        <f t="shared" si="10"/>
        <v>3000</v>
      </c>
      <c r="N99" s="855">
        <v>160</v>
      </c>
      <c r="O99" s="856">
        <f t="shared" si="11"/>
        <v>3200</v>
      </c>
      <c r="P99" s="855">
        <v>250</v>
      </c>
      <c r="Q99" s="856">
        <f t="shared" si="12"/>
        <v>5000</v>
      </c>
      <c r="R99" s="855">
        <v>435.68</v>
      </c>
      <c r="S99" s="856">
        <f t="shared" si="13"/>
        <v>8713.6</v>
      </c>
    </row>
    <row r="100" spans="1:19" ht="15" thickBot="1" x14ac:dyDescent="0.4">
      <c r="A100" s="850">
        <v>86</v>
      </c>
      <c r="B100" s="851">
        <v>642</v>
      </c>
      <c r="C100" s="853" t="s">
        <v>226</v>
      </c>
      <c r="D100" s="851">
        <v>10</v>
      </c>
      <c r="E100" s="851" t="s">
        <v>3</v>
      </c>
      <c r="F100" s="855">
        <v>25</v>
      </c>
      <c r="G100" s="856">
        <f t="shared" si="7"/>
        <v>250</v>
      </c>
      <c r="H100" s="855">
        <v>25</v>
      </c>
      <c r="I100" s="856">
        <f t="shared" si="8"/>
        <v>250</v>
      </c>
      <c r="J100" s="855">
        <v>25</v>
      </c>
      <c r="K100" s="856">
        <f t="shared" si="9"/>
        <v>250</v>
      </c>
      <c r="L100" s="855">
        <v>20</v>
      </c>
      <c r="M100" s="856">
        <f t="shared" si="10"/>
        <v>200</v>
      </c>
      <c r="N100" s="855">
        <v>22</v>
      </c>
      <c r="O100" s="856">
        <f t="shared" si="11"/>
        <v>220</v>
      </c>
      <c r="P100" s="855">
        <v>15</v>
      </c>
      <c r="Q100" s="856">
        <f t="shared" si="12"/>
        <v>150</v>
      </c>
      <c r="R100" s="855">
        <v>22.4</v>
      </c>
      <c r="S100" s="856">
        <f t="shared" si="13"/>
        <v>224</v>
      </c>
    </row>
    <row r="101" spans="1:19" ht="15" thickBot="1" x14ac:dyDescent="0.4">
      <c r="A101" s="850">
        <v>87</v>
      </c>
      <c r="B101" s="851">
        <v>642</v>
      </c>
      <c r="C101" s="853" t="s">
        <v>227</v>
      </c>
      <c r="D101" s="854">
        <v>1440</v>
      </c>
      <c r="E101" s="851" t="s">
        <v>3</v>
      </c>
      <c r="F101" s="855">
        <v>0.48</v>
      </c>
      <c r="G101" s="856">
        <f t="shared" si="7"/>
        <v>691.19999999999993</v>
      </c>
      <c r="H101" s="855">
        <v>0.4</v>
      </c>
      <c r="I101" s="856">
        <f t="shared" si="8"/>
        <v>576</v>
      </c>
      <c r="J101" s="855">
        <v>0.5</v>
      </c>
      <c r="K101" s="856">
        <f t="shared" si="9"/>
        <v>720</v>
      </c>
      <c r="L101" s="855">
        <v>2.4</v>
      </c>
      <c r="M101" s="856">
        <f t="shared" si="10"/>
        <v>3456</v>
      </c>
      <c r="N101" s="855">
        <v>3</v>
      </c>
      <c r="O101" s="856">
        <f t="shared" si="11"/>
        <v>4320</v>
      </c>
      <c r="P101" s="855">
        <v>1</v>
      </c>
      <c r="Q101" s="856">
        <f t="shared" si="12"/>
        <v>1440</v>
      </c>
      <c r="R101" s="855">
        <v>2.69</v>
      </c>
      <c r="S101" s="856">
        <f t="shared" si="13"/>
        <v>3873.6</v>
      </c>
    </row>
    <row r="102" spans="1:19" ht="15" thickBot="1" x14ac:dyDescent="0.4">
      <c r="A102" s="850">
        <v>88</v>
      </c>
      <c r="B102" s="851">
        <v>642</v>
      </c>
      <c r="C102" s="853" t="s">
        <v>1674</v>
      </c>
      <c r="D102" s="851">
        <v>5</v>
      </c>
      <c r="E102" s="851" t="s">
        <v>10</v>
      </c>
      <c r="F102" s="855">
        <v>95</v>
      </c>
      <c r="G102" s="856">
        <f t="shared" si="7"/>
        <v>475</v>
      </c>
      <c r="H102" s="855">
        <v>75</v>
      </c>
      <c r="I102" s="856">
        <f t="shared" si="8"/>
        <v>375</v>
      </c>
      <c r="J102" s="855">
        <v>80</v>
      </c>
      <c r="K102" s="856">
        <f t="shared" si="9"/>
        <v>400</v>
      </c>
      <c r="L102" s="855">
        <v>555</v>
      </c>
      <c r="M102" s="856">
        <f t="shared" si="10"/>
        <v>2775</v>
      </c>
      <c r="N102" s="855">
        <v>600</v>
      </c>
      <c r="O102" s="856">
        <f t="shared" si="11"/>
        <v>3000</v>
      </c>
      <c r="P102" s="855">
        <v>150</v>
      </c>
      <c r="Q102" s="856">
        <f t="shared" si="12"/>
        <v>750</v>
      </c>
      <c r="R102" s="855">
        <v>621.6</v>
      </c>
      <c r="S102" s="856">
        <f t="shared" si="13"/>
        <v>3108</v>
      </c>
    </row>
    <row r="103" spans="1:19" ht="15" thickBot="1" x14ac:dyDescent="0.4">
      <c r="A103" s="850">
        <v>89</v>
      </c>
      <c r="B103" s="851">
        <v>642</v>
      </c>
      <c r="C103" s="853" t="s">
        <v>228</v>
      </c>
      <c r="D103" s="851">
        <v>8</v>
      </c>
      <c r="E103" s="851" t="s">
        <v>10</v>
      </c>
      <c r="F103" s="855">
        <v>75</v>
      </c>
      <c r="G103" s="856">
        <f t="shared" si="7"/>
        <v>600</v>
      </c>
      <c r="H103" s="855">
        <v>50</v>
      </c>
      <c r="I103" s="856">
        <f t="shared" si="8"/>
        <v>400</v>
      </c>
      <c r="J103" s="855">
        <v>55</v>
      </c>
      <c r="K103" s="856">
        <f t="shared" si="9"/>
        <v>440</v>
      </c>
      <c r="L103" s="855">
        <v>250</v>
      </c>
      <c r="M103" s="856">
        <f t="shared" si="10"/>
        <v>2000</v>
      </c>
      <c r="N103" s="855">
        <v>270</v>
      </c>
      <c r="O103" s="856">
        <f t="shared" si="11"/>
        <v>2160</v>
      </c>
      <c r="P103" s="855">
        <v>125</v>
      </c>
      <c r="Q103" s="856">
        <f t="shared" si="12"/>
        <v>1000</v>
      </c>
      <c r="R103" s="855">
        <v>280</v>
      </c>
      <c r="S103" s="856">
        <f t="shared" si="13"/>
        <v>2240</v>
      </c>
    </row>
    <row r="104" spans="1:19" ht="15" thickBot="1" x14ac:dyDescent="0.4">
      <c r="A104" s="850">
        <v>90</v>
      </c>
      <c r="B104" s="851"/>
      <c r="C104" s="853" t="s">
        <v>1675</v>
      </c>
      <c r="D104" s="851">
        <v>150</v>
      </c>
      <c r="E104" s="851" t="s">
        <v>3</v>
      </c>
      <c r="F104" s="855">
        <v>29.33</v>
      </c>
      <c r="G104" s="856">
        <f t="shared" si="7"/>
        <v>4399.5</v>
      </c>
      <c r="H104" s="855">
        <v>17</v>
      </c>
      <c r="I104" s="856">
        <f t="shared" si="8"/>
        <v>2550</v>
      </c>
      <c r="J104" s="855">
        <v>26.25</v>
      </c>
      <c r="K104" s="856">
        <f t="shared" si="9"/>
        <v>3937.5</v>
      </c>
      <c r="L104" s="855">
        <v>23</v>
      </c>
      <c r="M104" s="856">
        <f t="shared" si="10"/>
        <v>3450</v>
      </c>
      <c r="N104" s="855">
        <v>44</v>
      </c>
      <c r="O104" s="856">
        <f t="shared" si="11"/>
        <v>6600</v>
      </c>
      <c r="P104" s="855">
        <v>10</v>
      </c>
      <c r="Q104" s="856">
        <f t="shared" si="12"/>
        <v>1500</v>
      </c>
      <c r="R104" s="855">
        <v>17.920000000000002</v>
      </c>
      <c r="S104" s="856">
        <f t="shared" si="13"/>
        <v>2688.0000000000005</v>
      </c>
    </row>
    <row r="105" spans="1:19" ht="15" thickBot="1" x14ac:dyDescent="0.4">
      <c r="A105" s="850">
        <v>91</v>
      </c>
      <c r="B105" s="851"/>
      <c r="C105" s="853" t="s">
        <v>1676</v>
      </c>
      <c r="D105" s="851">
        <v>4</v>
      </c>
      <c r="E105" s="851" t="s">
        <v>10</v>
      </c>
      <c r="F105" s="855">
        <v>390</v>
      </c>
      <c r="G105" s="856">
        <f t="shared" si="7"/>
        <v>1560</v>
      </c>
      <c r="H105" s="855">
        <v>200</v>
      </c>
      <c r="I105" s="856">
        <f t="shared" si="8"/>
        <v>800</v>
      </c>
      <c r="J105" s="855">
        <v>1000</v>
      </c>
      <c r="K105" s="856">
        <f t="shared" si="9"/>
        <v>4000</v>
      </c>
      <c r="L105" s="855">
        <v>1500</v>
      </c>
      <c r="M105" s="856">
        <f t="shared" si="10"/>
        <v>6000</v>
      </c>
      <c r="N105" s="855">
        <v>420</v>
      </c>
      <c r="O105" s="856">
        <f t="shared" si="11"/>
        <v>1680</v>
      </c>
      <c r="P105" s="855">
        <v>1000</v>
      </c>
      <c r="Q105" s="856">
        <f t="shared" si="12"/>
        <v>4000</v>
      </c>
      <c r="R105" s="855">
        <v>435.68</v>
      </c>
      <c r="S105" s="856">
        <f t="shared" si="13"/>
        <v>1742.72</v>
      </c>
    </row>
    <row r="106" spans="1:19" ht="15" thickBot="1" x14ac:dyDescent="0.4">
      <c r="A106" s="850">
        <v>92</v>
      </c>
      <c r="B106" s="851"/>
      <c r="C106" s="853" t="s">
        <v>1677</v>
      </c>
      <c r="D106" s="851">
        <v>15</v>
      </c>
      <c r="E106" s="851" t="s">
        <v>10</v>
      </c>
      <c r="F106" s="855">
        <v>1300</v>
      </c>
      <c r="G106" s="856">
        <f t="shared" si="7"/>
        <v>19500</v>
      </c>
      <c r="H106" s="855">
        <v>814</v>
      </c>
      <c r="I106" s="856">
        <f t="shared" si="8"/>
        <v>12210</v>
      </c>
      <c r="J106" s="855">
        <v>1000</v>
      </c>
      <c r="K106" s="856">
        <f t="shared" si="9"/>
        <v>15000</v>
      </c>
      <c r="L106" s="855">
        <v>1300</v>
      </c>
      <c r="M106" s="856">
        <f t="shared" si="10"/>
        <v>19500</v>
      </c>
      <c r="N106" s="855">
        <v>1350</v>
      </c>
      <c r="O106" s="856">
        <f t="shared" si="11"/>
        <v>20250</v>
      </c>
      <c r="P106" s="855">
        <v>750</v>
      </c>
      <c r="Q106" s="856">
        <f t="shared" si="12"/>
        <v>11250</v>
      </c>
      <c r="R106" s="855">
        <v>1406.72</v>
      </c>
      <c r="S106" s="856">
        <f t="shared" si="13"/>
        <v>21100.799999999999</v>
      </c>
    </row>
    <row r="107" spans="1:19" ht="15" thickBot="1" x14ac:dyDescent="0.4">
      <c r="A107" s="850">
        <v>93</v>
      </c>
      <c r="B107" s="851"/>
      <c r="C107" s="853" t="s">
        <v>1678</v>
      </c>
      <c r="D107" s="851">
        <v>6</v>
      </c>
      <c r="E107" s="851" t="s">
        <v>10</v>
      </c>
      <c r="F107" s="855">
        <v>350</v>
      </c>
      <c r="G107" s="856">
        <f t="shared" si="7"/>
        <v>2100</v>
      </c>
      <c r="H107" s="855">
        <v>100</v>
      </c>
      <c r="I107" s="856">
        <f t="shared" si="8"/>
        <v>600</v>
      </c>
      <c r="J107" s="855">
        <v>625</v>
      </c>
      <c r="K107" s="856">
        <f t="shared" si="9"/>
        <v>3750</v>
      </c>
      <c r="L107" s="855">
        <v>950</v>
      </c>
      <c r="M107" s="856">
        <f t="shared" si="10"/>
        <v>5700</v>
      </c>
      <c r="N107" s="855">
        <v>550</v>
      </c>
      <c r="O107" s="856">
        <f t="shared" si="11"/>
        <v>3300</v>
      </c>
      <c r="P107" s="855">
        <v>500</v>
      </c>
      <c r="Q107" s="856">
        <f t="shared" si="12"/>
        <v>3000</v>
      </c>
      <c r="R107" s="855">
        <v>392</v>
      </c>
      <c r="S107" s="856">
        <f t="shared" si="13"/>
        <v>2352</v>
      </c>
    </row>
    <row r="108" spans="1:19" ht="15" thickBot="1" x14ac:dyDescent="0.4">
      <c r="A108" s="850">
        <v>94</v>
      </c>
      <c r="B108" s="851"/>
      <c r="C108" s="853" t="s">
        <v>304</v>
      </c>
      <c r="D108" s="854">
        <v>6120</v>
      </c>
      <c r="E108" s="851" t="s">
        <v>3</v>
      </c>
      <c r="F108" s="855">
        <v>3.15</v>
      </c>
      <c r="G108" s="856">
        <f t="shared" si="7"/>
        <v>19278</v>
      </c>
      <c r="H108" s="855">
        <v>3</v>
      </c>
      <c r="I108" s="856">
        <f t="shared" si="8"/>
        <v>18360</v>
      </c>
      <c r="J108" s="855">
        <v>2</v>
      </c>
      <c r="K108" s="856">
        <f t="shared" si="9"/>
        <v>12240</v>
      </c>
      <c r="L108" s="855">
        <v>2.9</v>
      </c>
      <c r="M108" s="856">
        <f t="shared" si="10"/>
        <v>17748</v>
      </c>
      <c r="N108" s="855">
        <v>4</v>
      </c>
      <c r="O108" s="856">
        <f t="shared" si="11"/>
        <v>24480</v>
      </c>
      <c r="P108" s="855">
        <v>7.5</v>
      </c>
      <c r="Q108" s="856">
        <f t="shared" si="12"/>
        <v>45900</v>
      </c>
      <c r="R108" s="855">
        <v>3.92</v>
      </c>
      <c r="S108" s="856">
        <f t="shared" si="13"/>
        <v>23990.399999999998</v>
      </c>
    </row>
    <row r="109" spans="1:19" ht="15" thickBot="1" x14ac:dyDescent="0.4">
      <c r="A109" s="850">
        <v>95</v>
      </c>
      <c r="B109" s="851">
        <v>203</v>
      </c>
      <c r="C109" s="853" t="s">
        <v>230</v>
      </c>
      <c r="D109" s="851">
        <v>1</v>
      </c>
      <c r="E109" s="851" t="s">
        <v>100</v>
      </c>
      <c r="F109" s="855">
        <v>86213.94</v>
      </c>
      <c r="G109" s="856">
        <f t="shared" si="7"/>
        <v>86213.94</v>
      </c>
      <c r="H109" s="855">
        <v>110000</v>
      </c>
      <c r="I109" s="856">
        <f t="shared" si="8"/>
        <v>110000</v>
      </c>
      <c r="J109" s="855">
        <v>300000</v>
      </c>
      <c r="K109" s="856">
        <f t="shared" si="9"/>
        <v>300000</v>
      </c>
      <c r="L109" s="855">
        <v>198000</v>
      </c>
      <c r="M109" s="856">
        <f t="shared" si="10"/>
        <v>198000</v>
      </c>
      <c r="N109" s="855">
        <v>150000</v>
      </c>
      <c r="O109" s="856">
        <f t="shared" si="11"/>
        <v>150000</v>
      </c>
      <c r="P109" s="855">
        <v>300000</v>
      </c>
      <c r="Q109" s="856">
        <f t="shared" si="12"/>
        <v>300000</v>
      </c>
      <c r="R109" s="855">
        <v>182296.8</v>
      </c>
      <c r="S109" s="856">
        <f t="shared" si="13"/>
        <v>182296.8</v>
      </c>
    </row>
    <row r="110" spans="1:19" ht="15" thickBot="1" x14ac:dyDescent="0.4">
      <c r="A110" s="850">
        <v>96</v>
      </c>
      <c r="B110" s="851">
        <v>203</v>
      </c>
      <c r="C110" s="853" t="s">
        <v>15</v>
      </c>
      <c r="D110" s="851">
        <v>1</v>
      </c>
      <c r="E110" s="851" t="s">
        <v>100</v>
      </c>
      <c r="F110" s="855">
        <v>56177.46</v>
      </c>
      <c r="G110" s="856">
        <f t="shared" si="7"/>
        <v>56177.46</v>
      </c>
      <c r="H110" s="855">
        <v>80000</v>
      </c>
      <c r="I110" s="856">
        <f t="shared" si="8"/>
        <v>80000</v>
      </c>
      <c r="J110" s="855">
        <v>125000</v>
      </c>
      <c r="K110" s="856">
        <f t="shared" si="9"/>
        <v>125000</v>
      </c>
      <c r="L110" s="855">
        <v>25000</v>
      </c>
      <c r="M110" s="856">
        <f t="shared" si="10"/>
        <v>25000</v>
      </c>
      <c r="N110" s="855">
        <v>190000</v>
      </c>
      <c r="O110" s="856">
        <f t="shared" si="11"/>
        <v>190000</v>
      </c>
      <c r="P110" s="855">
        <v>72000</v>
      </c>
      <c r="Q110" s="856">
        <f t="shared" si="12"/>
        <v>72000</v>
      </c>
      <c r="R110" s="855">
        <v>255215.52</v>
      </c>
      <c r="S110" s="856">
        <f t="shared" si="13"/>
        <v>255215.52</v>
      </c>
    </row>
    <row r="111" spans="1:19" ht="15" thickBot="1" x14ac:dyDescent="0.4">
      <c r="A111" s="850">
        <v>97</v>
      </c>
      <c r="B111" s="851">
        <v>205</v>
      </c>
      <c r="C111" s="853" t="s">
        <v>1679</v>
      </c>
      <c r="D111" s="851">
        <v>500</v>
      </c>
      <c r="E111" s="851" t="s">
        <v>247</v>
      </c>
      <c r="F111" s="855">
        <v>196</v>
      </c>
      <c r="G111" s="856">
        <f t="shared" si="7"/>
        <v>98000</v>
      </c>
      <c r="H111" s="855">
        <v>119</v>
      </c>
      <c r="I111" s="856">
        <f t="shared" si="8"/>
        <v>59500</v>
      </c>
      <c r="J111" s="855">
        <v>170</v>
      </c>
      <c r="K111" s="856">
        <f t="shared" si="9"/>
        <v>85000</v>
      </c>
      <c r="L111" s="855">
        <v>205</v>
      </c>
      <c r="M111" s="856">
        <f t="shared" si="10"/>
        <v>102500</v>
      </c>
      <c r="N111" s="855">
        <v>170</v>
      </c>
      <c r="O111" s="856">
        <f t="shared" si="11"/>
        <v>85000</v>
      </c>
      <c r="P111" s="855">
        <v>160</v>
      </c>
      <c r="Q111" s="856">
        <f t="shared" si="12"/>
        <v>80000</v>
      </c>
      <c r="R111" s="855">
        <v>179.2</v>
      </c>
      <c r="S111" s="856">
        <f t="shared" si="13"/>
        <v>89600</v>
      </c>
    </row>
    <row r="112" spans="1:19" ht="15" thickBot="1" x14ac:dyDescent="0.4">
      <c r="A112" s="850">
        <v>98</v>
      </c>
      <c r="B112" s="851"/>
      <c r="C112" s="853" t="s">
        <v>231</v>
      </c>
      <c r="D112" s="851">
        <v>30</v>
      </c>
      <c r="E112" s="851" t="s">
        <v>10</v>
      </c>
      <c r="F112" s="855">
        <v>375</v>
      </c>
      <c r="G112" s="856">
        <f t="shared" si="7"/>
        <v>11250</v>
      </c>
      <c r="H112" s="855">
        <v>115</v>
      </c>
      <c r="I112" s="856">
        <f t="shared" si="8"/>
        <v>3450</v>
      </c>
      <c r="J112" s="855">
        <v>65</v>
      </c>
      <c r="K112" s="856">
        <f t="shared" si="9"/>
        <v>1950</v>
      </c>
      <c r="L112" s="855">
        <v>200</v>
      </c>
      <c r="M112" s="856">
        <f t="shared" si="10"/>
        <v>6000</v>
      </c>
      <c r="N112" s="855">
        <v>165</v>
      </c>
      <c r="O112" s="856">
        <f t="shared" si="11"/>
        <v>4950</v>
      </c>
      <c r="P112" s="855">
        <v>200</v>
      </c>
      <c r="Q112" s="856">
        <f t="shared" si="12"/>
        <v>6000</v>
      </c>
      <c r="R112" s="855">
        <v>56</v>
      </c>
      <c r="S112" s="856">
        <f t="shared" si="13"/>
        <v>1680</v>
      </c>
    </row>
    <row r="113" spans="1:19" ht="15" thickBot="1" x14ac:dyDescent="0.4">
      <c r="A113" s="850">
        <v>99</v>
      </c>
      <c r="B113" s="851"/>
      <c r="C113" s="853" t="s">
        <v>116</v>
      </c>
      <c r="D113" s="854">
        <v>4500</v>
      </c>
      <c r="E113" s="851" t="s">
        <v>3</v>
      </c>
      <c r="F113" s="855">
        <v>3.15</v>
      </c>
      <c r="G113" s="856">
        <f t="shared" si="7"/>
        <v>14175</v>
      </c>
      <c r="H113" s="855">
        <v>3</v>
      </c>
      <c r="I113" s="856">
        <f t="shared" si="8"/>
        <v>13500</v>
      </c>
      <c r="J113" s="855">
        <v>3</v>
      </c>
      <c r="K113" s="856">
        <f t="shared" si="9"/>
        <v>13500</v>
      </c>
      <c r="L113" s="855">
        <v>2.25</v>
      </c>
      <c r="M113" s="856">
        <f t="shared" si="10"/>
        <v>10125</v>
      </c>
      <c r="N113" s="855">
        <v>3</v>
      </c>
      <c r="O113" s="856">
        <f t="shared" si="11"/>
        <v>13500</v>
      </c>
      <c r="P113" s="855">
        <v>2</v>
      </c>
      <c r="Q113" s="856">
        <f t="shared" si="12"/>
        <v>9000</v>
      </c>
      <c r="R113" s="855">
        <v>1.1200000000000001</v>
      </c>
      <c r="S113" s="856">
        <f t="shared" si="13"/>
        <v>5040.0000000000009</v>
      </c>
    </row>
    <row r="114" spans="1:19" ht="15" thickBot="1" x14ac:dyDescent="0.4">
      <c r="A114" s="850">
        <v>100</v>
      </c>
      <c r="B114" s="851"/>
      <c r="C114" s="853" t="s">
        <v>232</v>
      </c>
      <c r="D114" s="851">
        <v>4</v>
      </c>
      <c r="E114" s="851" t="s">
        <v>10</v>
      </c>
      <c r="F114" s="855">
        <v>3500</v>
      </c>
      <c r="G114" s="856">
        <f t="shared" si="7"/>
        <v>14000</v>
      </c>
      <c r="H114" s="855">
        <v>3500</v>
      </c>
      <c r="I114" s="856">
        <f t="shared" si="8"/>
        <v>14000</v>
      </c>
      <c r="J114" s="855">
        <v>2000</v>
      </c>
      <c r="K114" s="856">
        <f t="shared" si="9"/>
        <v>8000</v>
      </c>
      <c r="L114" s="855">
        <v>2900</v>
      </c>
      <c r="M114" s="856">
        <f t="shared" si="10"/>
        <v>11600</v>
      </c>
      <c r="N114" s="855">
        <v>2500</v>
      </c>
      <c r="O114" s="856">
        <f t="shared" si="11"/>
        <v>10000</v>
      </c>
      <c r="P114" s="855">
        <v>4000</v>
      </c>
      <c r="Q114" s="856">
        <f t="shared" si="12"/>
        <v>16000</v>
      </c>
      <c r="R114" s="855">
        <v>2688</v>
      </c>
      <c r="S114" s="856">
        <f t="shared" si="13"/>
        <v>10752</v>
      </c>
    </row>
    <row r="115" spans="1:19" ht="15" thickBot="1" x14ac:dyDescent="0.4">
      <c r="A115" s="850">
        <v>101</v>
      </c>
      <c r="B115" s="851"/>
      <c r="C115" s="853" t="s">
        <v>1680</v>
      </c>
      <c r="D115" s="854">
        <v>10850</v>
      </c>
      <c r="E115" s="851" t="s">
        <v>8</v>
      </c>
      <c r="F115" s="855">
        <v>2.09</v>
      </c>
      <c r="G115" s="856">
        <f t="shared" si="7"/>
        <v>22676.5</v>
      </c>
      <c r="H115" s="855">
        <v>1.9</v>
      </c>
      <c r="I115" s="856">
        <f t="shared" si="8"/>
        <v>20615</v>
      </c>
      <c r="J115" s="855">
        <v>2</v>
      </c>
      <c r="K115" s="856">
        <f t="shared" si="9"/>
        <v>21700</v>
      </c>
      <c r="L115" s="855">
        <v>1.9</v>
      </c>
      <c r="M115" s="856">
        <f t="shared" si="10"/>
        <v>20615</v>
      </c>
      <c r="N115" s="855">
        <v>2</v>
      </c>
      <c r="O115" s="856">
        <f t="shared" si="11"/>
        <v>21700</v>
      </c>
      <c r="P115" s="855">
        <v>4</v>
      </c>
      <c r="Q115" s="856">
        <f t="shared" si="12"/>
        <v>43400</v>
      </c>
      <c r="R115" s="855">
        <v>2.2400000000000002</v>
      </c>
      <c r="S115" s="856">
        <f t="shared" si="13"/>
        <v>24304.000000000004</v>
      </c>
    </row>
    <row r="116" spans="1:19" ht="15" thickBot="1" x14ac:dyDescent="0.4">
      <c r="A116" s="850">
        <v>102</v>
      </c>
      <c r="B116" s="851"/>
      <c r="C116" s="853" t="s">
        <v>234</v>
      </c>
      <c r="D116" s="851">
        <v>5</v>
      </c>
      <c r="E116" s="851" t="s">
        <v>10</v>
      </c>
      <c r="F116" s="855">
        <v>362</v>
      </c>
      <c r="G116" s="856">
        <f t="shared" si="7"/>
        <v>1810</v>
      </c>
      <c r="H116" s="855">
        <v>300</v>
      </c>
      <c r="I116" s="856">
        <f t="shared" si="8"/>
        <v>1500</v>
      </c>
      <c r="J116" s="855">
        <v>150</v>
      </c>
      <c r="K116" s="856">
        <f t="shared" si="9"/>
        <v>750</v>
      </c>
      <c r="L116" s="855">
        <v>300</v>
      </c>
      <c r="M116" s="856">
        <f t="shared" si="10"/>
        <v>1500</v>
      </c>
      <c r="N116" s="855">
        <v>300</v>
      </c>
      <c r="O116" s="856">
        <f t="shared" si="11"/>
        <v>1500</v>
      </c>
      <c r="P116" s="855">
        <v>1500</v>
      </c>
      <c r="Q116" s="856">
        <f t="shared" si="12"/>
        <v>7500</v>
      </c>
      <c r="R116" s="855">
        <v>414.4</v>
      </c>
      <c r="S116" s="856">
        <f t="shared" si="13"/>
        <v>2072</v>
      </c>
    </row>
    <row r="117" spans="1:19" ht="15" thickBot="1" x14ac:dyDescent="0.4">
      <c r="A117" s="850">
        <v>103</v>
      </c>
      <c r="B117" s="851"/>
      <c r="C117" s="853" t="s">
        <v>235</v>
      </c>
      <c r="D117" s="851">
        <v>9</v>
      </c>
      <c r="E117" s="851" t="s">
        <v>236</v>
      </c>
      <c r="F117" s="855">
        <v>1000</v>
      </c>
      <c r="G117" s="856">
        <f t="shared" si="7"/>
        <v>9000</v>
      </c>
      <c r="H117" s="855">
        <v>2300</v>
      </c>
      <c r="I117" s="856">
        <f t="shared" si="8"/>
        <v>20700</v>
      </c>
      <c r="J117" s="855">
        <v>1300</v>
      </c>
      <c r="K117" s="856">
        <f t="shared" si="9"/>
        <v>11700</v>
      </c>
      <c r="L117" s="855">
        <v>2300</v>
      </c>
      <c r="M117" s="856">
        <f t="shared" si="10"/>
        <v>20700</v>
      </c>
      <c r="N117" s="855">
        <v>700</v>
      </c>
      <c r="O117" s="856">
        <f t="shared" si="11"/>
        <v>6300</v>
      </c>
      <c r="P117" s="855">
        <v>4000</v>
      </c>
      <c r="Q117" s="856">
        <f t="shared" si="12"/>
        <v>36000</v>
      </c>
      <c r="R117" s="855">
        <v>722.4</v>
      </c>
      <c r="S117" s="856">
        <f t="shared" si="13"/>
        <v>6501.5999999999995</v>
      </c>
    </row>
    <row r="118" spans="1:19" ht="15" thickBot="1" x14ac:dyDescent="0.4">
      <c r="A118" s="850">
        <v>104</v>
      </c>
      <c r="B118" s="851"/>
      <c r="C118" s="853" t="s">
        <v>237</v>
      </c>
      <c r="D118" s="851">
        <v>4</v>
      </c>
      <c r="E118" s="851" t="s">
        <v>10</v>
      </c>
      <c r="F118" s="855">
        <v>625</v>
      </c>
      <c r="G118" s="856">
        <f t="shared" si="7"/>
        <v>2500</v>
      </c>
      <c r="H118" s="855">
        <v>250</v>
      </c>
      <c r="I118" s="856">
        <f t="shared" si="8"/>
        <v>1000</v>
      </c>
      <c r="J118" s="855">
        <v>850</v>
      </c>
      <c r="K118" s="856">
        <f t="shared" si="9"/>
        <v>3400</v>
      </c>
      <c r="L118" s="855">
        <v>250</v>
      </c>
      <c r="M118" s="856">
        <f t="shared" si="10"/>
        <v>1000</v>
      </c>
      <c r="N118" s="855">
        <v>600</v>
      </c>
      <c r="O118" s="856">
        <f t="shared" si="11"/>
        <v>2400</v>
      </c>
      <c r="P118" s="855">
        <v>500</v>
      </c>
      <c r="Q118" s="856">
        <f t="shared" si="12"/>
        <v>2000</v>
      </c>
      <c r="R118" s="855">
        <v>448</v>
      </c>
      <c r="S118" s="856">
        <f t="shared" si="13"/>
        <v>1792</v>
      </c>
    </row>
    <row r="119" spans="1:19" ht="15" thickBot="1" x14ac:dyDescent="0.4">
      <c r="A119" s="850">
        <v>105</v>
      </c>
      <c r="B119" s="851"/>
      <c r="C119" s="853" t="s">
        <v>1681</v>
      </c>
      <c r="D119" s="854">
        <v>10000</v>
      </c>
      <c r="E119" s="851" t="s">
        <v>8</v>
      </c>
      <c r="F119" s="855">
        <v>1.17</v>
      </c>
      <c r="G119" s="856">
        <f t="shared" si="7"/>
        <v>11700</v>
      </c>
      <c r="H119" s="855">
        <v>1.07</v>
      </c>
      <c r="I119" s="856">
        <f t="shared" si="8"/>
        <v>10700</v>
      </c>
      <c r="J119" s="855">
        <v>0.75</v>
      </c>
      <c r="K119" s="856">
        <f t="shared" si="9"/>
        <v>7500</v>
      </c>
      <c r="L119" s="855">
        <v>1.1000000000000001</v>
      </c>
      <c r="M119" s="856">
        <f t="shared" si="10"/>
        <v>11000</v>
      </c>
      <c r="N119" s="855">
        <v>1.35</v>
      </c>
      <c r="O119" s="856">
        <f t="shared" si="11"/>
        <v>13500</v>
      </c>
      <c r="P119" s="855">
        <v>2</v>
      </c>
      <c r="Q119" s="856">
        <f t="shared" si="12"/>
        <v>20000</v>
      </c>
      <c r="R119" s="855">
        <v>1.4</v>
      </c>
      <c r="S119" s="856">
        <f t="shared" si="13"/>
        <v>14000</v>
      </c>
    </row>
    <row r="120" spans="1:19" ht="15" thickBot="1" x14ac:dyDescent="0.4">
      <c r="A120" s="857"/>
      <c r="B120" s="858"/>
      <c r="C120" s="859"/>
      <c r="D120" s="859"/>
      <c r="E120" s="859"/>
      <c r="F120" s="860"/>
      <c r="G120" s="856">
        <f t="shared" si="7"/>
        <v>0</v>
      </c>
      <c r="H120" s="860"/>
      <c r="I120" s="856">
        <f t="shared" si="8"/>
        <v>0</v>
      </c>
      <c r="J120" s="860"/>
      <c r="K120" s="856">
        <f t="shared" si="9"/>
        <v>0</v>
      </c>
      <c r="L120" s="855"/>
      <c r="M120" s="856">
        <f t="shared" si="10"/>
        <v>0</v>
      </c>
      <c r="N120" s="860"/>
      <c r="O120" s="856">
        <f t="shared" si="11"/>
        <v>0</v>
      </c>
      <c r="P120" s="860"/>
      <c r="Q120" s="856">
        <f t="shared" si="12"/>
        <v>0</v>
      </c>
      <c r="R120" s="860"/>
      <c r="S120" s="856">
        <f t="shared" si="13"/>
        <v>0</v>
      </c>
    </row>
    <row r="121" spans="1:19" ht="15" thickBot="1" x14ac:dyDescent="0.4">
      <c r="A121" s="861"/>
      <c r="B121" s="862"/>
      <c r="C121" s="863" t="s">
        <v>238</v>
      </c>
      <c r="D121" s="864"/>
      <c r="E121" s="864"/>
      <c r="F121" s="865"/>
      <c r="G121" s="856">
        <f t="shared" si="7"/>
        <v>0</v>
      </c>
      <c r="H121" s="865"/>
      <c r="I121" s="856">
        <f t="shared" si="8"/>
        <v>0</v>
      </c>
      <c r="J121" s="865"/>
      <c r="K121" s="856">
        <f t="shared" si="9"/>
        <v>0</v>
      </c>
      <c r="L121" s="865"/>
      <c r="M121" s="856">
        <f t="shared" si="10"/>
        <v>0</v>
      </c>
      <c r="N121" s="865"/>
      <c r="O121" s="856">
        <f t="shared" si="11"/>
        <v>0</v>
      </c>
      <c r="P121" s="865"/>
      <c r="Q121" s="856">
        <f t="shared" si="12"/>
        <v>0</v>
      </c>
      <c r="R121" s="865"/>
      <c r="S121" s="856">
        <f t="shared" si="13"/>
        <v>0</v>
      </c>
    </row>
    <row r="122" spans="1:19" ht="15" thickBot="1" x14ac:dyDescent="0.4">
      <c r="A122" s="850">
        <v>106</v>
      </c>
      <c r="B122" s="851">
        <v>661</v>
      </c>
      <c r="C122" s="864" t="s">
        <v>239</v>
      </c>
      <c r="D122" s="851">
        <v>367</v>
      </c>
      <c r="E122" s="851" t="s">
        <v>10</v>
      </c>
      <c r="F122" s="855">
        <v>415</v>
      </c>
      <c r="G122" s="856">
        <f t="shared" si="7"/>
        <v>152305</v>
      </c>
      <c r="H122" s="855">
        <v>386.2</v>
      </c>
      <c r="I122" s="856">
        <f t="shared" si="8"/>
        <v>141735.4</v>
      </c>
      <c r="J122" s="855">
        <v>405.5</v>
      </c>
      <c r="K122" s="856">
        <f t="shared" si="9"/>
        <v>148818.5</v>
      </c>
      <c r="L122" s="855">
        <v>390</v>
      </c>
      <c r="M122" s="856">
        <f t="shared" si="10"/>
        <v>143130</v>
      </c>
      <c r="N122" s="855">
        <v>470</v>
      </c>
      <c r="O122" s="856">
        <f t="shared" si="11"/>
        <v>172490</v>
      </c>
      <c r="P122" s="855">
        <v>350</v>
      </c>
      <c r="Q122" s="856">
        <f t="shared" si="12"/>
        <v>128450</v>
      </c>
      <c r="R122" s="855">
        <v>491.12</v>
      </c>
      <c r="S122" s="856">
        <f t="shared" si="13"/>
        <v>180241.04</v>
      </c>
    </row>
    <row r="123" spans="1:19" ht="15" thickBot="1" x14ac:dyDescent="0.4">
      <c r="A123" s="850">
        <v>107</v>
      </c>
      <c r="B123" s="851">
        <v>661</v>
      </c>
      <c r="C123" s="853" t="s">
        <v>240</v>
      </c>
      <c r="D123" s="851">
        <v>89</v>
      </c>
      <c r="E123" s="851" t="s">
        <v>10</v>
      </c>
      <c r="F123" s="855">
        <v>320</v>
      </c>
      <c r="G123" s="856">
        <f t="shared" si="7"/>
        <v>28480</v>
      </c>
      <c r="H123" s="855">
        <v>271</v>
      </c>
      <c r="I123" s="856">
        <f t="shared" si="8"/>
        <v>24119</v>
      </c>
      <c r="J123" s="855">
        <v>284.5</v>
      </c>
      <c r="K123" s="856">
        <f t="shared" si="9"/>
        <v>25320.5</v>
      </c>
      <c r="L123" s="855">
        <v>271</v>
      </c>
      <c r="M123" s="856">
        <f t="shared" si="10"/>
        <v>24119</v>
      </c>
      <c r="N123" s="855">
        <v>320</v>
      </c>
      <c r="O123" s="856">
        <f t="shared" si="11"/>
        <v>28480</v>
      </c>
      <c r="P123" s="855">
        <v>235</v>
      </c>
      <c r="Q123" s="856">
        <f t="shared" si="12"/>
        <v>20915</v>
      </c>
      <c r="R123" s="855">
        <v>333.76</v>
      </c>
      <c r="S123" s="856">
        <f t="shared" si="13"/>
        <v>29704.639999999999</v>
      </c>
    </row>
    <row r="124" spans="1:19" ht="15" thickBot="1" x14ac:dyDescent="0.4">
      <c r="A124" s="850">
        <v>108</v>
      </c>
      <c r="B124" s="851">
        <v>661</v>
      </c>
      <c r="C124" s="853" t="s">
        <v>241</v>
      </c>
      <c r="D124" s="851">
        <v>161</v>
      </c>
      <c r="E124" s="851" t="s">
        <v>10</v>
      </c>
      <c r="F124" s="855">
        <v>285</v>
      </c>
      <c r="G124" s="856">
        <f t="shared" si="7"/>
        <v>45885</v>
      </c>
      <c r="H124" s="855">
        <v>258.5</v>
      </c>
      <c r="I124" s="856">
        <f t="shared" si="8"/>
        <v>41618.5</v>
      </c>
      <c r="J124" s="855">
        <v>271.5</v>
      </c>
      <c r="K124" s="856">
        <f t="shared" si="9"/>
        <v>43711.5</v>
      </c>
      <c r="L124" s="855">
        <v>260</v>
      </c>
      <c r="M124" s="856">
        <f t="shared" si="10"/>
        <v>41860</v>
      </c>
      <c r="N124" s="855">
        <v>450</v>
      </c>
      <c r="O124" s="856">
        <f t="shared" si="11"/>
        <v>72450</v>
      </c>
      <c r="P124" s="855">
        <v>285</v>
      </c>
      <c r="Q124" s="856">
        <f t="shared" si="12"/>
        <v>45885</v>
      </c>
      <c r="R124" s="855">
        <v>468.72</v>
      </c>
      <c r="S124" s="856">
        <f t="shared" si="13"/>
        <v>75463.92</v>
      </c>
    </row>
    <row r="125" spans="1:19" ht="15" thickBot="1" x14ac:dyDescent="0.4">
      <c r="A125" s="850">
        <v>109</v>
      </c>
      <c r="B125" s="851">
        <v>661</v>
      </c>
      <c r="C125" s="853" t="s">
        <v>242</v>
      </c>
      <c r="D125" s="851">
        <v>1074</v>
      </c>
      <c r="E125" s="851" t="s">
        <v>10</v>
      </c>
      <c r="F125" s="855">
        <v>58</v>
      </c>
      <c r="G125" s="856">
        <f t="shared" si="7"/>
        <v>62292</v>
      </c>
      <c r="H125" s="855">
        <v>52</v>
      </c>
      <c r="I125" s="856">
        <f t="shared" si="8"/>
        <v>55848</v>
      </c>
      <c r="J125" s="855">
        <v>55</v>
      </c>
      <c r="K125" s="856">
        <f t="shared" si="9"/>
        <v>59070</v>
      </c>
      <c r="L125" s="855">
        <v>52</v>
      </c>
      <c r="M125" s="856">
        <f t="shared" si="10"/>
        <v>55848</v>
      </c>
      <c r="N125" s="855">
        <v>100</v>
      </c>
      <c r="O125" s="856">
        <f t="shared" si="11"/>
        <v>107400</v>
      </c>
      <c r="P125" s="855">
        <v>45</v>
      </c>
      <c r="Q125" s="856">
        <f t="shared" si="12"/>
        <v>48330</v>
      </c>
      <c r="R125" s="855">
        <v>103.38</v>
      </c>
      <c r="S125" s="856">
        <f t="shared" si="13"/>
        <v>111030.12</v>
      </c>
    </row>
    <row r="126" spans="1:19" ht="15" thickBot="1" x14ac:dyDescent="0.4">
      <c r="A126" s="850">
        <v>110</v>
      </c>
      <c r="B126" s="851">
        <v>661</v>
      </c>
      <c r="C126" s="853" t="s">
        <v>243</v>
      </c>
      <c r="D126" s="851">
        <v>32</v>
      </c>
      <c r="E126" s="851" t="s">
        <v>10</v>
      </c>
      <c r="F126" s="855">
        <v>20</v>
      </c>
      <c r="G126" s="856">
        <f t="shared" si="7"/>
        <v>640</v>
      </c>
      <c r="H126" s="855">
        <v>16.5</v>
      </c>
      <c r="I126" s="856">
        <f t="shared" si="8"/>
        <v>528</v>
      </c>
      <c r="J126" s="855">
        <v>17.5</v>
      </c>
      <c r="K126" s="856">
        <f t="shared" si="9"/>
        <v>560</v>
      </c>
      <c r="L126" s="855">
        <v>16.5</v>
      </c>
      <c r="M126" s="856">
        <f t="shared" si="10"/>
        <v>528</v>
      </c>
      <c r="N126" s="855">
        <v>40</v>
      </c>
      <c r="O126" s="856">
        <f t="shared" si="11"/>
        <v>1280</v>
      </c>
      <c r="P126" s="855">
        <v>15</v>
      </c>
      <c r="Q126" s="856">
        <f t="shared" si="12"/>
        <v>480</v>
      </c>
      <c r="R126" s="855">
        <v>42.56</v>
      </c>
      <c r="S126" s="856">
        <f t="shared" si="13"/>
        <v>1361.92</v>
      </c>
    </row>
    <row r="127" spans="1:19" ht="15" thickBot="1" x14ac:dyDescent="0.4">
      <c r="A127" s="850">
        <v>111</v>
      </c>
      <c r="B127" s="851">
        <v>659</v>
      </c>
      <c r="C127" s="853" t="s">
        <v>244</v>
      </c>
      <c r="D127" s="854">
        <v>19360</v>
      </c>
      <c r="E127" s="851" t="s">
        <v>8</v>
      </c>
      <c r="F127" s="855">
        <v>1.4</v>
      </c>
      <c r="G127" s="856">
        <f t="shared" si="7"/>
        <v>27104</v>
      </c>
      <c r="H127" s="855">
        <v>1.07</v>
      </c>
      <c r="I127" s="856">
        <f t="shared" si="8"/>
        <v>20715.2</v>
      </c>
      <c r="J127" s="855">
        <v>1</v>
      </c>
      <c r="K127" s="856">
        <f t="shared" si="9"/>
        <v>19360</v>
      </c>
      <c r="L127" s="855">
        <v>1.1000000000000001</v>
      </c>
      <c r="M127" s="856">
        <f t="shared" si="10"/>
        <v>21296</v>
      </c>
      <c r="N127" s="855">
        <v>1.8</v>
      </c>
      <c r="O127" s="856">
        <f t="shared" si="11"/>
        <v>34848</v>
      </c>
      <c r="P127" s="855">
        <v>2</v>
      </c>
      <c r="Q127" s="856">
        <f t="shared" si="12"/>
        <v>38720</v>
      </c>
      <c r="R127" s="855">
        <v>1.62</v>
      </c>
      <c r="S127" s="856">
        <f t="shared" si="13"/>
        <v>31363.200000000001</v>
      </c>
    </row>
    <row r="128" spans="1:19" ht="15" thickBot="1" x14ac:dyDescent="0.4">
      <c r="A128" s="850">
        <v>112</v>
      </c>
      <c r="B128" s="851">
        <v>659</v>
      </c>
      <c r="C128" s="853" t="s">
        <v>1682</v>
      </c>
      <c r="D128" s="854">
        <v>24200</v>
      </c>
      <c r="E128" s="851" t="s">
        <v>8</v>
      </c>
      <c r="F128" s="855">
        <v>1.5</v>
      </c>
      <c r="G128" s="856">
        <f t="shared" si="7"/>
        <v>36300</v>
      </c>
      <c r="H128" s="855">
        <v>1.08</v>
      </c>
      <c r="I128" s="856">
        <f t="shared" si="8"/>
        <v>26136</v>
      </c>
      <c r="J128" s="855">
        <v>1</v>
      </c>
      <c r="K128" s="856">
        <f t="shared" si="9"/>
        <v>24200</v>
      </c>
      <c r="L128" s="855">
        <v>1.1000000000000001</v>
      </c>
      <c r="M128" s="856">
        <f t="shared" si="10"/>
        <v>26620.000000000004</v>
      </c>
      <c r="N128" s="855">
        <v>1.35</v>
      </c>
      <c r="O128" s="856">
        <f t="shared" si="11"/>
        <v>32670.000000000004</v>
      </c>
      <c r="P128" s="855">
        <v>2</v>
      </c>
      <c r="Q128" s="856">
        <f t="shared" si="12"/>
        <v>48400</v>
      </c>
      <c r="R128" s="855">
        <v>1.4</v>
      </c>
      <c r="S128" s="856">
        <f t="shared" si="13"/>
        <v>33880</v>
      </c>
    </row>
    <row r="129" spans="1:19" ht="15" thickBot="1" x14ac:dyDescent="0.4">
      <c r="A129" s="850">
        <v>113</v>
      </c>
      <c r="B129" s="851">
        <v>659</v>
      </c>
      <c r="C129" s="853" t="s">
        <v>246</v>
      </c>
      <c r="D129" s="851">
        <v>3</v>
      </c>
      <c r="E129" s="851" t="s">
        <v>247</v>
      </c>
      <c r="F129" s="855">
        <v>575</v>
      </c>
      <c r="G129" s="856">
        <f t="shared" si="7"/>
        <v>1725</v>
      </c>
      <c r="H129" s="855">
        <v>500</v>
      </c>
      <c r="I129" s="856">
        <f t="shared" si="8"/>
        <v>1500</v>
      </c>
      <c r="J129" s="855">
        <v>1500</v>
      </c>
      <c r="K129" s="856">
        <f t="shared" si="9"/>
        <v>4500</v>
      </c>
      <c r="L129" s="855">
        <v>500</v>
      </c>
      <c r="M129" s="856">
        <f t="shared" si="10"/>
        <v>1500</v>
      </c>
      <c r="N129" s="855">
        <v>1500</v>
      </c>
      <c r="O129" s="856">
        <f t="shared" si="11"/>
        <v>4500</v>
      </c>
      <c r="P129" s="855">
        <v>1100</v>
      </c>
      <c r="Q129" s="856">
        <f t="shared" si="12"/>
        <v>3300</v>
      </c>
      <c r="R129" s="855">
        <v>2016</v>
      </c>
      <c r="S129" s="856">
        <f t="shared" si="13"/>
        <v>6048</v>
      </c>
    </row>
    <row r="130" spans="1:19" ht="15" thickBot="1" x14ac:dyDescent="0.4">
      <c r="A130" s="850">
        <v>114</v>
      </c>
      <c r="B130" s="851">
        <v>659</v>
      </c>
      <c r="C130" s="853" t="s">
        <v>248</v>
      </c>
      <c r="D130" s="851">
        <v>280</v>
      </c>
      <c r="E130" s="851" t="s">
        <v>1069</v>
      </c>
      <c r="F130" s="855">
        <v>74.400000000000006</v>
      </c>
      <c r="G130" s="856">
        <f t="shared" si="7"/>
        <v>20832</v>
      </c>
      <c r="H130" s="855">
        <v>65</v>
      </c>
      <c r="I130" s="856">
        <f t="shared" si="8"/>
        <v>18200</v>
      </c>
      <c r="J130" s="855">
        <v>30</v>
      </c>
      <c r="K130" s="856">
        <f t="shared" si="9"/>
        <v>8400</v>
      </c>
      <c r="L130" s="855">
        <v>65</v>
      </c>
      <c r="M130" s="856">
        <f t="shared" si="10"/>
        <v>18200</v>
      </c>
      <c r="N130" s="855">
        <v>50</v>
      </c>
      <c r="O130" s="856">
        <f t="shared" si="11"/>
        <v>14000</v>
      </c>
      <c r="P130" s="855">
        <v>20</v>
      </c>
      <c r="Q130" s="856">
        <f t="shared" si="12"/>
        <v>5600</v>
      </c>
      <c r="R130" s="855">
        <v>112</v>
      </c>
      <c r="S130" s="856">
        <f t="shared" si="13"/>
        <v>31360</v>
      </c>
    </row>
    <row r="131" spans="1:19" ht="15" thickBot="1" x14ac:dyDescent="0.4">
      <c r="A131" s="850">
        <v>115</v>
      </c>
      <c r="B131" s="851">
        <v>651</v>
      </c>
      <c r="C131" s="853" t="s">
        <v>111</v>
      </c>
      <c r="D131" s="851">
        <v>1</v>
      </c>
      <c r="E131" s="851" t="s">
        <v>100</v>
      </c>
      <c r="F131" s="855">
        <v>80000</v>
      </c>
      <c r="G131" s="856">
        <f t="shared" si="7"/>
        <v>80000</v>
      </c>
      <c r="H131" s="855">
        <v>120000</v>
      </c>
      <c r="I131" s="856">
        <f t="shared" si="8"/>
        <v>120000</v>
      </c>
      <c r="J131" s="855">
        <v>72000</v>
      </c>
      <c r="K131" s="856">
        <f t="shared" si="9"/>
        <v>72000</v>
      </c>
      <c r="L131" s="855">
        <v>85000</v>
      </c>
      <c r="M131" s="856">
        <f t="shared" si="10"/>
        <v>85000</v>
      </c>
      <c r="N131" s="855">
        <v>20000</v>
      </c>
      <c r="O131" s="856">
        <f t="shared" si="11"/>
        <v>20000</v>
      </c>
      <c r="P131" s="855">
        <v>14000</v>
      </c>
      <c r="Q131" s="856">
        <f t="shared" si="12"/>
        <v>14000</v>
      </c>
      <c r="R131" s="855">
        <v>82382.720000000001</v>
      </c>
      <c r="S131" s="856">
        <f t="shared" si="13"/>
        <v>82382.720000000001</v>
      </c>
    </row>
    <row r="132" spans="1:19" ht="15" thickBot="1" x14ac:dyDescent="0.4">
      <c r="A132" s="850">
        <v>116</v>
      </c>
      <c r="B132" s="851">
        <v>652</v>
      </c>
      <c r="C132" s="853" t="s">
        <v>250</v>
      </c>
      <c r="D132" s="851">
        <v>1</v>
      </c>
      <c r="E132" s="851" t="s">
        <v>100</v>
      </c>
      <c r="F132" s="855">
        <v>89919</v>
      </c>
      <c r="G132" s="856">
        <f t="shared" si="7"/>
        <v>89919</v>
      </c>
      <c r="H132" s="855">
        <v>125000</v>
      </c>
      <c r="I132" s="856">
        <f t="shared" si="8"/>
        <v>125000</v>
      </c>
      <c r="J132" s="855">
        <v>130000</v>
      </c>
      <c r="K132" s="856">
        <f t="shared" si="9"/>
        <v>130000</v>
      </c>
      <c r="L132" s="855">
        <v>97000</v>
      </c>
      <c r="M132" s="856">
        <f t="shared" si="10"/>
        <v>97000</v>
      </c>
      <c r="N132" s="855">
        <v>35000</v>
      </c>
      <c r="O132" s="856">
        <f t="shared" si="11"/>
        <v>35000</v>
      </c>
      <c r="P132" s="855">
        <v>14000</v>
      </c>
      <c r="Q132" s="856">
        <f t="shared" si="12"/>
        <v>14000</v>
      </c>
      <c r="R132" s="855">
        <v>123574.08</v>
      </c>
      <c r="S132" s="856">
        <f t="shared" si="13"/>
        <v>123574.08</v>
      </c>
    </row>
    <row r="133" spans="1:19" ht="15" thickBot="1" x14ac:dyDescent="0.4">
      <c r="A133" s="850">
        <v>117</v>
      </c>
      <c r="B133" s="851">
        <v>609</v>
      </c>
      <c r="C133" s="853" t="s">
        <v>1683</v>
      </c>
      <c r="D133" s="851">
        <v>227</v>
      </c>
      <c r="E133" s="851" t="s">
        <v>3</v>
      </c>
      <c r="F133" s="855">
        <v>32.99</v>
      </c>
      <c r="G133" s="856">
        <f t="shared" ref="G133:G171" si="14">F133*D133</f>
        <v>7488.7300000000005</v>
      </c>
      <c r="H133" s="855">
        <v>14</v>
      </c>
      <c r="I133" s="856">
        <f t="shared" ref="I133:I171" si="15">H133*D133</f>
        <v>3178</v>
      </c>
      <c r="J133" s="855">
        <v>21</v>
      </c>
      <c r="K133" s="856">
        <f t="shared" ref="K133:K171" si="16">J133*D133</f>
        <v>4767</v>
      </c>
      <c r="L133" s="855">
        <v>12</v>
      </c>
      <c r="M133" s="856">
        <f t="shared" ref="M133:M171" si="17">L133*D133</f>
        <v>2724</v>
      </c>
      <c r="N133" s="855">
        <v>40</v>
      </c>
      <c r="O133" s="856">
        <f t="shared" ref="O133:O171" si="18">N133*D133</f>
        <v>9080</v>
      </c>
      <c r="P133" s="855">
        <v>12</v>
      </c>
      <c r="Q133" s="856">
        <f t="shared" ref="Q133:Q171" si="19">P133*D133</f>
        <v>2724</v>
      </c>
      <c r="R133" s="855">
        <v>13.44</v>
      </c>
      <c r="S133" s="856">
        <f t="shared" ref="S133:S171" si="20">R133*D133</f>
        <v>3050.88</v>
      </c>
    </row>
    <row r="134" spans="1:19" ht="15" thickBot="1" x14ac:dyDescent="0.4">
      <c r="A134" s="857" t="s">
        <v>1684</v>
      </c>
      <c r="B134" s="858"/>
      <c r="C134" s="859" t="s">
        <v>1685</v>
      </c>
      <c r="D134" s="858">
        <v>139</v>
      </c>
      <c r="E134" s="858" t="s">
        <v>247</v>
      </c>
      <c r="F134" s="860">
        <v>28.56</v>
      </c>
      <c r="G134" s="856">
        <f t="shared" si="14"/>
        <v>3969.8399999999997</v>
      </c>
      <c r="H134" s="860">
        <v>40</v>
      </c>
      <c r="I134" s="856">
        <f t="shared" si="15"/>
        <v>5560</v>
      </c>
      <c r="J134" s="860">
        <v>34</v>
      </c>
      <c r="K134" s="856">
        <f t="shared" si="16"/>
        <v>4726</v>
      </c>
      <c r="L134" s="860">
        <v>35</v>
      </c>
      <c r="M134" s="856">
        <f t="shared" si="17"/>
        <v>4865</v>
      </c>
      <c r="N134" s="860">
        <v>40</v>
      </c>
      <c r="O134" s="856">
        <f t="shared" si="18"/>
        <v>5560</v>
      </c>
      <c r="P134" s="860">
        <v>34</v>
      </c>
      <c r="Q134" s="856">
        <f t="shared" si="19"/>
        <v>4726</v>
      </c>
      <c r="R134" s="860">
        <v>25.76</v>
      </c>
      <c r="S134" s="856">
        <f t="shared" si="20"/>
        <v>3580.6400000000003</v>
      </c>
    </row>
    <row r="135" spans="1:19" ht="15" thickBot="1" x14ac:dyDescent="0.4">
      <c r="A135" s="861" t="s">
        <v>1686</v>
      </c>
      <c r="B135" s="862"/>
      <c r="C135" s="864" t="s">
        <v>1687</v>
      </c>
      <c r="D135" s="862">
        <v>575</v>
      </c>
      <c r="E135" s="862" t="s">
        <v>8</v>
      </c>
      <c r="F135" s="870">
        <v>11.53</v>
      </c>
      <c r="G135" s="856">
        <f t="shared" si="14"/>
        <v>6629.75</v>
      </c>
      <c r="H135" s="870">
        <v>3</v>
      </c>
      <c r="I135" s="856">
        <f t="shared" si="15"/>
        <v>1725</v>
      </c>
      <c r="J135" s="870">
        <v>2.5</v>
      </c>
      <c r="K135" s="856">
        <f t="shared" si="16"/>
        <v>1437.5</v>
      </c>
      <c r="L135" s="870">
        <v>2.5</v>
      </c>
      <c r="M135" s="856">
        <f t="shared" si="17"/>
        <v>1437.5</v>
      </c>
      <c r="N135" s="870">
        <v>1.5</v>
      </c>
      <c r="O135" s="856">
        <f t="shared" si="18"/>
        <v>862.5</v>
      </c>
      <c r="P135" s="870">
        <v>3</v>
      </c>
      <c r="Q135" s="856">
        <f t="shared" si="19"/>
        <v>1725</v>
      </c>
      <c r="R135" s="870">
        <v>5.6</v>
      </c>
      <c r="S135" s="856">
        <f t="shared" si="20"/>
        <v>3220</v>
      </c>
    </row>
    <row r="136" spans="1:19" ht="15" thickBot="1" x14ac:dyDescent="0.4">
      <c r="A136" s="850" t="s">
        <v>1688</v>
      </c>
      <c r="B136" s="851"/>
      <c r="C136" s="853" t="s">
        <v>1689</v>
      </c>
      <c r="D136" s="851">
        <v>227</v>
      </c>
      <c r="E136" s="851" t="s">
        <v>3</v>
      </c>
      <c r="F136" s="856">
        <v>9.5500000000000007</v>
      </c>
      <c r="G136" s="856">
        <f t="shared" si="14"/>
        <v>2167.8500000000004</v>
      </c>
      <c r="H136" s="856">
        <v>7</v>
      </c>
      <c r="I136" s="856">
        <f t="shared" si="15"/>
        <v>1589</v>
      </c>
      <c r="J136" s="856">
        <v>12</v>
      </c>
      <c r="K136" s="856">
        <f t="shared" si="16"/>
        <v>2724</v>
      </c>
      <c r="L136" s="856">
        <v>12</v>
      </c>
      <c r="M136" s="856">
        <f t="shared" si="17"/>
        <v>2724</v>
      </c>
      <c r="N136" s="856">
        <v>14</v>
      </c>
      <c r="O136" s="856">
        <f t="shared" si="18"/>
        <v>3178</v>
      </c>
      <c r="P136" s="856">
        <v>21</v>
      </c>
      <c r="Q136" s="856">
        <f t="shared" si="19"/>
        <v>4767</v>
      </c>
      <c r="R136" s="856">
        <v>4.4800000000000004</v>
      </c>
      <c r="S136" s="856">
        <f t="shared" si="20"/>
        <v>1016.9600000000002</v>
      </c>
    </row>
    <row r="137" spans="1:19" ht="15" thickBot="1" x14ac:dyDescent="0.4">
      <c r="A137" s="850"/>
      <c r="B137" s="851"/>
      <c r="C137" s="852"/>
      <c r="D137" s="853"/>
      <c r="E137" s="853"/>
      <c r="F137" s="856"/>
      <c r="G137" s="856">
        <f t="shared" si="14"/>
        <v>0</v>
      </c>
      <c r="H137" s="856"/>
      <c r="I137" s="856">
        <f t="shared" si="15"/>
        <v>0</v>
      </c>
      <c r="J137" s="856"/>
      <c r="K137" s="856">
        <f t="shared" si="16"/>
        <v>0</v>
      </c>
      <c r="L137" s="856"/>
      <c r="M137" s="856">
        <f t="shared" si="17"/>
        <v>0</v>
      </c>
      <c r="N137" s="856"/>
      <c r="O137" s="856">
        <f t="shared" si="18"/>
        <v>0</v>
      </c>
      <c r="P137" s="856"/>
      <c r="Q137" s="856">
        <f t="shared" si="19"/>
        <v>0</v>
      </c>
      <c r="R137" s="856"/>
      <c r="S137" s="856">
        <f t="shared" si="20"/>
        <v>0</v>
      </c>
    </row>
    <row r="138" spans="1:19" ht="15" thickBot="1" x14ac:dyDescent="0.4">
      <c r="A138" s="850"/>
      <c r="B138" s="851"/>
      <c r="C138" s="852"/>
      <c r="D138" s="853"/>
      <c r="E138" s="853"/>
      <c r="F138" s="856"/>
      <c r="G138" s="856">
        <f t="shared" si="14"/>
        <v>0</v>
      </c>
      <c r="H138" s="856"/>
      <c r="I138" s="856">
        <f t="shared" si="15"/>
        <v>0</v>
      </c>
      <c r="J138" s="856"/>
      <c r="K138" s="856">
        <f t="shared" si="16"/>
        <v>0</v>
      </c>
      <c r="L138" s="856"/>
      <c r="M138" s="856">
        <f t="shared" si="17"/>
        <v>0</v>
      </c>
      <c r="N138" s="856"/>
      <c r="O138" s="856">
        <f t="shared" si="18"/>
        <v>0</v>
      </c>
      <c r="P138" s="856"/>
      <c r="Q138" s="856">
        <f t="shared" si="19"/>
        <v>0</v>
      </c>
      <c r="R138" s="856"/>
      <c r="S138" s="856">
        <f t="shared" si="20"/>
        <v>0</v>
      </c>
    </row>
    <row r="139" spans="1:19" ht="15" thickBot="1" x14ac:dyDescent="0.4">
      <c r="A139" s="850"/>
      <c r="B139" s="851"/>
      <c r="C139" s="852" t="s">
        <v>251</v>
      </c>
      <c r="D139" s="853"/>
      <c r="E139" s="853"/>
      <c r="F139" s="856"/>
      <c r="G139" s="856">
        <f t="shared" si="14"/>
        <v>0</v>
      </c>
      <c r="H139" s="856"/>
      <c r="I139" s="856">
        <f t="shared" si="15"/>
        <v>0</v>
      </c>
      <c r="J139" s="856"/>
      <c r="K139" s="856">
        <f t="shared" si="16"/>
        <v>0</v>
      </c>
      <c r="L139" s="856"/>
      <c r="M139" s="856">
        <f t="shared" si="17"/>
        <v>0</v>
      </c>
      <c r="N139" s="856"/>
      <c r="O139" s="856">
        <f t="shared" si="18"/>
        <v>0</v>
      </c>
      <c r="P139" s="856"/>
      <c r="Q139" s="856">
        <f t="shared" si="19"/>
        <v>0</v>
      </c>
      <c r="R139" s="856"/>
      <c r="S139" s="856">
        <f t="shared" si="20"/>
        <v>0</v>
      </c>
    </row>
    <row r="140" spans="1:19" ht="15" thickBot="1" x14ac:dyDescent="0.4">
      <c r="A140" s="850"/>
      <c r="B140" s="851"/>
      <c r="C140" s="871" t="s">
        <v>1690</v>
      </c>
      <c r="D140" s="851"/>
      <c r="E140" s="853"/>
      <c r="F140" s="856"/>
      <c r="G140" s="856">
        <f t="shared" si="14"/>
        <v>0</v>
      </c>
      <c r="H140" s="856"/>
      <c r="I140" s="856">
        <f t="shared" si="15"/>
        <v>0</v>
      </c>
      <c r="J140" s="856"/>
      <c r="K140" s="856">
        <f t="shared" si="16"/>
        <v>0</v>
      </c>
      <c r="L140" s="856"/>
      <c r="M140" s="856">
        <f t="shared" si="17"/>
        <v>0</v>
      </c>
      <c r="N140" s="856"/>
      <c r="O140" s="856">
        <f t="shared" si="18"/>
        <v>0</v>
      </c>
      <c r="P140" s="856"/>
      <c r="Q140" s="856">
        <f t="shared" si="19"/>
        <v>0</v>
      </c>
      <c r="R140" s="856"/>
      <c r="S140" s="856">
        <f t="shared" si="20"/>
        <v>0</v>
      </c>
    </row>
    <row r="141" spans="1:19" ht="15" thickBot="1" x14ac:dyDescent="0.4">
      <c r="A141" s="850">
        <v>118</v>
      </c>
      <c r="B141" s="851"/>
      <c r="C141" s="872" t="s">
        <v>1691</v>
      </c>
      <c r="D141" s="873">
        <v>8</v>
      </c>
      <c r="E141" s="873" t="s">
        <v>10</v>
      </c>
      <c r="F141" s="855">
        <v>8680.7099999999991</v>
      </c>
      <c r="G141" s="856">
        <f t="shared" si="14"/>
        <v>69445.679999999993</v>
      </c>
      <c r="H141" s="855">
        <v>9875</v>
      </c>
      <c r="I141" s="856">
        <f t="shared" si="15"/>
        <v>79000</v>
      </c>
      <c r="J141" s="855">
        <v>10369</v>
      </c>
      <c r="K141" s="856">
        <f t="shared" si="16"/>
        <v>82952</v>
      </c>
      <c r="L141" s="855">
        <v>5825</v>
      </c>
      <c r="M141" s="856">
        <f t="shared" si="17"/>
        <v>46600</v>
      </c>
      <c r="N141" s="855">
        <v>6000</v>
      </c>
      <c r="O141" s="856">
        <f t="shared" si="18"/>
        <v>48000</v>
      </c>
      <c r="P141" s="855">
        <v>5700</v>
      </c>
      <c r="Q141" s="856">
        <f t="shared" si="19"/>
        <v>45600</v>
      </c>
      <c r="R141" s="855">
        <v>6264.16</v>
      </c>
      <c r="S141" s="856">
        <f t="shared" si="20"/>
        <v>50113.279999999999</v>
      </c>
    </row>
    <row r="142" spans="1:19" ht="15" thickBot="1" x14ac:dyDescent="0.4">
      <c r="A142" s="850">
        <v>119</v>
      </c>
      <c r="B142" s="851"/>
      <c r="C142" s="872" t="s">
        <v>1692</v>
      </c>
      <c r="D142" s="873">
        <v>8</v>
      </c>
      <c r="E142" s="873" t="s">
        <v>10</v>
      </c>
      <c r="F142" s="855">
        <v>2450.63</v>
      </c>
      <c r="G142" s="856">
        <f t="shared" si="14"/>
        <v>19605.04</v>
      </c>
      <c r="H142" s="855">
        <v>2190</v>
      </c>
      <c r="I142" s="856">
        <f t="shared" si="15"/>
        <v>17520</v>
      </c>
      <c r="J142" s="855">
        <v>2300</v>
      </c>
      <c r="K142" s="856">
        <f t="shared" si="16"/>
        <v>18400</v>
      </c>
      <c r="L142" s="855">
        <v>1900</v>
      </c>
      <c r="M142" s="856">
        <f t="shared" si="17"/>
        <v>15200</v>
      </c>
      <c r="N142" s="855">
        <v>2050</v>
      </c>
      <c r="O142" s="856">
        <f t="shared" si="18"/>
        <v>16400</v>
      </c>
      <c r="P142" s="855">
        <v>2000</v>
      </c>
      <c r="Q142" s="856">
        <f t="shared" si="19"/>
        <v>16000</v>
      </c>
      <c r="R142" s="855">
        <v>1570.24</v>
      </c>
      <c r="S142" s="856">
        <f t="shared" si="20"/>
        <v>12561.92</v>
      </c>
    </row>
    <row r="143" spans="1:19" ht="15" thickBot="1" x14ac:dyDescent="0.4">
      <c r="A143" s="850">
        <v>120</v>
      </c>
      <c r="B143" s="851"/>
      <c r="C143" s="872" t="s">
        <v>1693</v>
      </c>
      <c r="D143" s="873">
        <v>6</v>
      </c>
      <c r="E143" s="873" t="s">
        <v>10</v>
      </c>
      <c r="F143" s="855">
        <v>1640.22</v>
      </c>
      <c r="G143" s="856">
        <f t="shared" si="14"/>
        <v>9841.32</v>
      </c>
      <c r="H143" s="855">
        <v>285</v>
      </c>
      <c r="I143" s="856">
        <f t="shared" si="15"/>
        <v>1710</v>
      </c>
      <c r="J143" s="855">
        <v>300</v>
      </c>
      <c r="K143" s="856">
        <f t="shared" si="16"/>
        <v>1800</v>
      </c>
      <c r="L143" s="855">
        <v>1920</v>
      </c>
      <c r="M143" s="856">
        <f t="shared" si="17"/>
        <v>11520</v>
      </c>
      <c r="N143" s="855">
        <v>58</v>
      </c>
      <c r="O143" s="856">
        <f t="shared" si="18"/>
        <v>348</v>
      </c>
      <c r="P143" s="855">
        <v>67</v>
      </c>
      <c r="Q143" s="856">
        <f t="shared" si="19"/>
        <v>402</v>
      </c>
      <c r="R143" s="855">
        <v>61.6</v>
      </c>
      <c r="S143" s="856">
        <f t="shared" si="20"/>
        <v>369.6</v>
      </c>
    </row>
    <row r="144" spans="1:19" ht="15" thickBot="1" x14ac:dyDescent="0.4">
      <c r="A144" s="850">
        <v>121</v>
      </c>
      <c r="B144" s="851"/>
      <c r="C144" s="872" t="s">
        <v>1694</v>
      </c>
      <c r="D144" s="873">
        <v>5</v>
      </c>
      <c r="E144" s="873" t="s">
        <v>10</v>
      </c>
      <c r="F144" s="855">
        <v>3945</v>
      </c>
      <c r="G144" s="856">
        <f t="shared" si="14"/>
        <v>19725</v>
      </c>
      <c r="H144" s="855">
        <v>2700</v>
      </c>
      <c r="I144" s="856">
        <f t="shared" si="15"/>
        <v>13500</v>
      </c>
      <c r="J144" s="855">
        <v>2835</v>
      </c>
      <c r="K144" s="856">
        <f t="shared" si="16"/>
        <v>14175</v>
      </c>
      <c r="L144" s="855">
        <v>1080</v>
      </c>
      <c r="M144" s="856">
        <f t="shared" si="17"/>
        <v>5400</v>
      </c>
      <c r="N144" s="855">
        <v>900</v>
      </c>
      <c r="O144" s="856">
        <f t="shared" si="18"/>
        <v>4500</v>
      </c>
      <c r="P144" s="855">
        <v>850</v>
      </c>
      <c r="Q144" s="856">
        <f t="shared" si="19"/>
        <v>4250</v>
      </c>
      <c r="R144" s="855">
        <v>948.64</v>
      </c>
      <c r="S144" s="856">
        <f t="shared" si="20"/>
        <v>4743.2</v>
      </c>
    </row>
    <row r="145" spans="1:19" ht="15" thickBot="1" x14ac:dyDescent="0.4">
      <c r="A145" s="850">
        <v>122</v>
      </c>
      <c r="B145" s="851"/>
      <c r="C145" s="872" t="s">
        <v>1695</v>
      </c>
      <c r="D145" s="873">
        <v>3</v>
      </c>
      <c r="E145" s="873" t="s">
        <v>10</v>
      </c>
      <c r="F145" s="855">
        <v>4700.34</v>
      </c>
      <c r="G145" s="856">
        <f t="shared" si="14"/>
        <v>14101.02</v>
      </c>
      <c r="H145" s="855">
        <v>6300</v>
      </c>
      <c r="I145" s="856">
        <f t="shared" si="15"/>
        <v>18900</v>
      </c>
      <c r="J145" s="855">
        <v>2205</v>
      </c>
      <c r="K145" s="856">
        <f t="shared" si="16"/>
        <v>6615</v>
      </c>
      <c r="L145" s="855">
        <v>1840</v>
      </c>
      <c r="M145" s="856">
        <f t="shared" si="17"/>
        <v>5520</v>
      </c>
      <c r="N145" s="855">
        <v>1950</v>
      </c>
      <c r="O145" s="856">
        <f t="shared" si="18"/>
        <v>5850</v>
      </c>
      <c r="P145" s="855">
        <v>1900</v>
      </c>
      <c r="Q145" s="856">
        <f t="shared" si="19"/>
        <v>5700</v>
      </c>
      <c r="R145" s="855">
        <v>1948.8</v>
      </c>
      <c r="S145" s="856">
        <f t="shared" si="20"/>
        <v>5846.4</v>
      </c>
    </row>
    <row r="146" spans="1:19" ht="15" thickBot="1" x14ac:dyDescent="0.4">
      <c r="A146" s="850">
        <v>123</v>
      </c>
      <c r="B146" s="851"/>
      <c r="C146" s="872" t="s">
        <v>1696</v>
      </c>
      <c r="D146" s="874">
        <v>3760</v>
      </c>
      <c r="E146" s="873" t="s">
        <v>3</v>
      </c>
      <c r="F146" s="855">
        <v>17.73</v>
      </c>
      <c r="G146" s="856">
        <f t="shared" si="14"/>
        <v>66664.800000000003</v>
      </c>
      <c r="H146" s="855">
        <v>22.75</v>
      </c>
      <c r="I146" s="856">
        <f t="shared" si="15"/>
        <v>85540</v>
      </c>
      <c r="J146" s="855">
        <v>23.9</v>
      </c>
      <c r="K146" s="856">
        <f t="shared" si="16"/>
        <v>89864</v>
      </c>
      <c r="L146" s="855">
        <v>23.5</v>
      </c>
      <c r="M146" s="856">
        <f t="shared" si="17"/>
        <v>88360</v>
      </c>
      <c r="N146" s="855">
        <v>8</v>
      </c>
      <c r="O146" s="856">
        <f t="shared" si="18"/>
        <v>30080</v>
      </c>
      <c r="P146" s="855">
        <v>9</v>
      </c>
      <c r="Q146" s="856">
        <f t="shared" si="19"/>
        <v>33840</v>
      </c>
      <c r="R146" s="855">
        <v>8.6199999999999992</v>
      </c>
      <c r="S146" s="856">
        <f t="shared" si="20"/>
        <v>32411.199999999997</v>
      </c>
    </row>
    <row r="147" spans="1:19" ht="15" thickBot="1" x14ac:dyDescent="0.4">
      <c r="A147" s="850">
        <v>124</v>
      </c>
      <c r="B147" s="851"/>
      <c r="C147" s="872" t="s">
        <v>1697</v>
      </c>
      <c r="D147" s="874">
        <v>1150</v>
      </c>
      <c r="E147" s="873" t="s">
        <v>3</v>
      </c>
      <c r="F147" s="855">
        <v>115.98</v>
      </c>
      <c r="G147" s="856">
        <f t="shared" si="14"/>
        <v>133377</v>
      </c>
      <c r="H147" s="855">
        <v>74.099999999999994</v>
      </c>
      <c r="I147" s="856">
        <f t="shared" si="15"/>
        <v>85215</v>
      </c>
      <c r="J147" s="855">
        <v>77.81</v>
      </c>
      <c r="K147" s="856">
        <f t="shared" si="16"/>
        <v>89481.5</v>
      </c>
      <c r="L147" s="855">
        <v>153</v>
      </c>
      <c r="M147" s="856">
        <f t="shared" si="17"/>
        <v>175950</v>
      </c>
      <c r="N147" s="855">
        <v>140</v>
      </c>
      <c r="O147" s="856">
        <f t="shared" si="18"/>
        <v>161000</v>
      </c>
      <c r="P147" s="855">
        <v>132</v>
      </c>
      <c r="Q147" s="856">
        <f t="shared" si="19"/>
        <v>151800</v>
      </c>
      <c r="R147" s="855">
        <v>147.09</v>
      </c>
      <c r="S147" s="856">
        <f t="shared" si="20"/>
        <v>169153.5</v>
      </c>
    </row>
    <row r="148" spans="1:19" ht="15" thickBot="1" x14ac:dyDescent="0.4">
      <c r="A148" s="850">
        <v>125</v>
      </c>
      <c r="B148" s="851"/>
      <c r="C148" s="872" t="s">
        <v>1698</v>
      </c>
      <c r="D148" s="873">
        <v>106</v>
      </c>
      <c r="E148" s="873" t="s">
        <v>10</v>
      </c>
      <c r="F148" s="855">
        <v>160.05000000000001</v>
      </c>
      <c r="G148" s="856">
        <f t="shared" si="14"/>
        <v>16965.300000000003</v>
      </c>
      <c r="H148" s="855">
        <v>27.5</v>
      </c>
      <c r="I148" s="856">
        <f t="shared" si="15"/>
        <v>2915</v>
      </c>
      <c r="J148" s="855">
        <v>29</v>
      </c>
      <c r="K148" s="856">
        <f t="shared" si="16"/>
        <v>3074</v>
      </c>
      <c r="L148" s="855">
        <v>175</v>
      </c>
      <c r="M148" s="856">
        <f t="shared" si="17"/>
        <v>18550</v>
      </c>
      <c r="N148" s="855">
        <v>185</v>
      </c>
      <c r="O148" s="856">
        <f t="shared" si="18"/>
        <v>19610</v>
      </c>
      <c r="P148" s="855">
        <v>180</v>
      </c>
      <c r="Q148" s="856">
        <f t="shared" si="19"/>
        <v>19080</v>
      </c>
      <c r="R148" s="855">
        <v>196</v>
      </c>
      <c r="S148" s="856">
        <f t="shared" si="20"/>
        <v>20776</v>
      </c>
    </row>
    <row r="149" spans="1:19" ht="15" thickBot="1" x14ac:dyDescent="0.4">
      <c r="A149" s="850">
        <v>126</v>
      </c>
      <c r="B149" s="851"/>
      <c r="C149" s="872" t="s">
        <v>1699</v>
      </c>
      <c r="D149" s="874">
        <v>6500</v>
      </c>
      <c r="E149" s="873" t="s">
        <v>3</v>
      </c>
      <c r="F149" s="855">
        <v>28.75</v>
      </c>
      <c r="G149" s="856">
        <f t="shared" si="14"/>
        <v>186875</v>
      </c>
      <c r="H149" s="855">
        <v>29.97</v>
      </c>
      <c r="I149" s="856">
        <f t="shared" si="15"/>
        <v>194805</v>
      </c>
      <c r="J149" s="855">
        <v>31.47</v>
      </c>
      <c r="K149" s="856">
        <f t="shared" si="16"/>
        <v>204555</v>
      </c>
      <c r="L149" s="855">
        <v>44</v>
      </c>
      <c r="M149" s="856">
        <f t="shared" si="17"/>
        <v>286000</v>
      </c>
      <c r="N149" s="855">
        <v>31</v>
      </c>
      <c r="O149" s="856">
        <f t="shared" si="18"/>
        <v>201500</v>
      </c>
      <c r="P149" s="855">
        <v>28</v>
      </c>
      <c r="Q149" s="856">
        <f t="shared" si="19"/>
        <v>182000</v>
      </c>
      <c r="R149" s="855">
        <v>31.68</v>
      </c>
      <c r="S149" s="856">
        <f t="shared" si="20"/>
        <v>205920</v>
      </c>
    </row>
    <row r="150" spans="1:19" ht="15" thickBot="1" x14ac:dyDescent="0.4">
      <c r="A150" s="850">
        <v>127</v>
      </c>
      <c r="B150" s="851"/>
      <c r="C150" s="872" t="s">
        <v>1700</v>
      </c>
      <c r="D150" s="873">
        <v>8</v>
      </c>
      <c r="E150" s="873" t="s">
        <v>10</v>
      </c>
      <c r="F150" s="855">
        <v>6918.5</v>
      </c>
      <c r="G150" s="856">
        <f t="shared" si="14"/>
        <v>55348</v>
      </c>
      <c r="H150" s="855">
        <v>7338</v>
      </c>
      <c r="I150" s="856">
        <f t="shared" si="15"/>
        <v>58704</v>
      </c>
      <c r="J150" s="855">
        <v>7705</v>
      </c>
      <c r="K150" s="856">
        <f t="shared" si="16"/>
        <v>61640</v>
      </c>
      <c r="L150" s="855">
        <v>6130</v>
      </c>
      <c r="M150" s="856">
        <f t="shared" si="17"/>
        <v>49040</v>
      </c>
      <c r="N150" s="855">
        <v>5800</v>
      </c>
      <c r="O150" s="856">
        <f t="shared" si="18"/>
        <v>46400</v>
      </c>
      <c r="P150" s="855">
        <v>5500</v>
      </c>
      <c r="Q150" s="856">
        <f t="shared" si="19"/>
        <v>44000</v>
      </c>
      <c r="R150" s="855">
        <v>6008.8</v>
      </c>
      <c r="S150" s="856">
        <f t="shared" si="20"/>
        <v>48070.400000000001</v>
      </c>
    </row>
    <row r="151" spans="1:19" ht="15" thickBot="1" x14ac:dyDescent="0.4">
      <c r="A151" s="850">
        <v>128</v>
      </c>
      <c r="B151" s="851"/>
      <c r="C151" s="872" t="s">
        <v>1701</v>
      </c>
      <c r="D151" s="873">
        <v>6</v>
      </c>
      <c r="E151" s="873" t="s">
        <v>10</v>
      </c>
      <c r="F151" s="855">
        <v>5405.34</v>
      </c>
      <c r="G151" s="856">
        <f t="shared" si="14"/>
        <v>32432.04</v>
      </c>
      <c r="H151" s="855">
        <v>5075</v>
      </c>
      <c r="I151" s="856">
        <f t="shared" si="15"/>
        <v>30450</v>
      </c>
      <c r="J151" s="855">
        <v>5330</v>
      </c>
      <c r="K151" s="856">
        <f t="shared" si="16"/>
        <v>31980</v>
      </c>
      <c r="L151" s="855">
        <v>3635</v>
      </c>
      <c r="M151" s="856">
        <f t="shared" si="17"/>
        <v>21810</v>
      </c>
      <c r="N151" s="855">
        <v>3900</v>
      </c>
      <c r="O151" s="856">
        <f t="shared" si="18"/>
        <v>23400</v>
      </c>
      <c r="P151" s="855">
        <v>3700</v>
      </c>
      <c r="Q151" s="856">
        <f t="shared" si="19"/>
        <v>22200</v>
      </c>
      <c r="R151" s="855">
        <v>4068.96</v>
      </c>
      <c r="S151" s="856">
        <f t="shared" si="20"/>
        <v>24413.760000000002</v>
      </c>
    </row>
    <row r="152" spans="1:19" ht="15" thickBot="1" x14ac:dyDescent="0.4">
      <c r="A152" s="850">
        <v>129</v>
      </c>
      <c r="B152" s="851"/>
      <c r="C152" s="872" t="s">
        <v>1702</v>
      </c>
      <c r="D152" s="874">
        <v>2850</v>
      </c>
      <c r="E152" s="873" t="s">
        <v>3</v>
      </c>
      <c r="F152" s="855">
        <v>11.64</v>
      </c>
      <c r="G152" s="856">
        <f t="shared" si="14"/>
        <v>33174</v>
      </c>
      <c r="H152" s="855">
        <v>5.98</v>
      </c>
      <c r="I152" s="856">
        <f t="shared" si="15"/>
        <v>17043</v>
      </c>
      <c r="J152" s="855">
        <v>6.3</v>
      </c>
      <c r="K152" s="856">
        <f t="shared" si="16"/>
        <v>17955</v>
      </c>
      <c r="L152" s="855">
        <v>16</v>
      </c>
      <c r="M152" s="856">
        <f t="shared" si="17"/>
        <v>45600</v>
      </c>
      <c r="N152" s="855">
        <v>7</v>
      </c>
      <c r="O152" s="856">
        <f t="shared" si="18"/>
        <v>19950</v>
      </c>
      <c r="P152" s="855">
        <v>7</v>
      </c>
      <c r="Q152" s="856">
        <f t="shared" si="19"/>
        <v>19950</v>
      </c>
      <c r="R152" s="855">
        <v>6.84</v>
      </c>
      <c r="S152" s="856">
        <f t="shared" si="20"/>
        <v>19494</v>
      </c>
    </row>
    <row r="153" spans="1:19" ht="15" thickBot="1" x14ac:dyDescent="0.4">
      <c r="A153" s="850">
        <v>130</v>
      </c>
      <c r="B153" s="851"/>
      <c r="C153" s="872" t="s">
        <v>1703</v>
      </c>
      <c r="D153" s="873">
        <v>975</v>
      </c>
      <c r="E153" s="873" t="s">
        <v>3</v>
      </c>
      <c r="F153" s="855">
        <v>13.2</v>
      </c>
      <c r="G153" s="856">
        <f t="shared" si="14"/>
        <v>12870</v>
      </c>
      <c r="H153" s="855">
        <v>14.8</v>
      </c>
      <c r="I153" s="856">
        <f t="shared" si="15"/>
        <v>14430</v>
      </c>
      <c r="J153" s="855">
        <v>15.55</v>
      </c>
      <c r="K153" s="856">
        <f t="shared" si="16"/>
        <v>15161.25</v>
      </c>
      <c r="L153" s="855">
        <v>9</v>
      </c>
      <c r="M153" s="856">
        <f t="shared" si="17"/>
        <v>8775</v>
      </c>
      <c r="N153" s="855">
        <v>10</v>
      </c>
      <c r="O153" s="856">
        <f t="shared" si="18"/>
        <v>9750</v>
      </c>
      <c r="P153" s="855">
        <v>9</v>
      </c>
      <c r="Q153" s="856">
        <f t="shared" si="19"/>
        <v>8775</v>
      </c>
      <c r="R153" s="855">
        <v>9.98</v>
      </c>
      <c r="S153" s="856">
        <f t="shared" si="20"/>
        <v>9730.5</v>
      </c>
    </row>
    <row r="154" spans="1:19" ht="15" thickBot="1" x14ac:dyDescent="0.4">
      <c r="A154" s="850">
        <v>131</v>
      </c>
      <c r="B154" s="851"/>
      <c r="C154" s="872" t="s">
        <v>1704</v>
      </c>
      <c r="D154" s="873">
        <v>5</v>
      </c>
      <c r="E154" s="873" t="s">
        <v>10</v>
      </c>
      <c r="F154" s="855">
        <v>1400</v>
      </c>
      <c r="G154" s="856">
        <f t="shared" si="14"/>
        <v>7000</v>
      </c>
      <c r="H154" s="855">
        <v>650</v>
      </c>
      <c r="I154" s="856">
        <f t="shared" si="15"/>
        <v>3250</v>
      </c>
      <c r="J154" s="855">
        <v>682.5</v>
      </c>
      <c r="K154" s="856">
        <f t="shared" si="16"/>
        <v>3412.5</v>
      </c>
      <c r="L154" s="855">
        <v>397</v>
      </c>
      <c r="M154" s="856">
        <f t="shared" si="17"/>
        <v>1985</v>
      </c>
      <c r="N154" s="855">
        <v>425</v>
      </c>
      <c r="O154" s="856">
        <f t="shared" si="18"/>
        <v>2125</v>
      </c>
      <c r="P154" s="855">
        <v>400</v>
      </c>
      <c r="Q154" s="856">
        <f t="shared" si="19"/>
        <v>2000</v>
      </c>
      <c r="R154" s="855">
        <v>444.64</v>
      </c>
      <c r="S154" s="856">
        <f t="shared" si="20"/>
        <v>2223.1999999999998</v>
      </c>
    </row>
    <row r="155" spans="1:19" ht="15" thickBot="1" x14ac:dyDescent="0.4">
      <c r="A155" s="850">
        <v>132</v>
      </c>
      <c r="B155" s="851"/>
      <c r="C155" s="872" t="s">
        <v>1705</v>
      </c>
      <c r="D155" s="874">
        <v>1880</v>
      </c>
      <c r="E155" s="873" t="s">
        <v>3</v>
      </c>
      <c r="F155" s="855">
        <v>12.98</v>
      </c>
      <c r="G155" s="856">
        <f t="shared" si="14"/>
        <v>24402.400000000001</v>
      </c>
      <c r="H155" s="855">
        <v>15.7</v>
      </c>
      <c r="I155" s="856">
        <f t="shared" si="15"/>
        <v>29516</v>
      </c>
      <c r="J155" s="855">
        <v>16.5</v>
      </c>
      <c r="K155" s="856">
        <f t="shared" si="16"/>
        <v>31020</v>
      </c>
      <c r="L155" s="855">
        <v>22.53</v>
      </c>
      <c r="M155" s="856">
        <f t="shared" si="17"/>
        <v>42356.4</v>
      </c>
      <c r="N155" s="855">
        <v>10.5</v>
      </c>
      <c r="O155" s="856">
        <f t="shared" si="18"/>
        <v>19740</v>
      </c>
      <c r="P155" s="855">
        <v>10</v>
      </c>
      <c r="Q155" s="856">
        <f t="shared" si="19"/>
        <v>18800</v>
      </c>
      <c r="R155" s="855">
        <v>10.76</v>
      </c>
      <c r="S155" s="856">
        <f t="shared" si="20"/>
        <v>20228.8</v>
      </c>
    </row>
    <row r="156" spans="1:19" ht="15" thickBot="1" x14ac:dyDescent="0.4">
      <c r="A156" s="850">
        <v>133</v>
      </c>
      <c r="B156" s="851"/>
      <c r="C156" s="872" t="s">
        <v>1706</v>
      </c>
      <c r="D156" s="873">
        <v>1</v>
      </c>
      <c r="E156" s="873" t="s">
        <v>100</v>
      </c>
      <c r="F156" s="875">
        <v>6934</v>
      </c>
      <c r="G156" s="856">
        <f t="shared" si="14"/>
        <v>6934</v>
      </c>
      <c r="H156" s="875">
        <v>3025</v>
      </c>
      <c r="I156" s="856">
        <f t="shared" si="15"/>
        <v>3025</v>
      </c>
      <c r="J156" s="875">
        <v>3200</v>
      </c>
      <c r="K156" s="856">
        <f t="shared" si="16"/>
        <v>3200</v>
      </c>
      <c r="L156" s="875">
        <v>2845</v>
      </c>
      <c r="M156" s="856">
        <f t="shared" si="17"/>
        <v>2845</v>
      </c>
      <c r="N156" s="875">
        <v>3200</v>
      </c>
      <c r="O156" s="856">
        <f t="shared" si="18"/>
        <v>3200</v>
      </c>
      <c r="P156" s="875">
        <v>3000</v>
      </c>
      <c r="Q156" s="856">
        <f t="shared" si="19"/>
        <v>3000</v>
      </c>
      <c r="R156" s="875">
        <v>3186.4</v>
      </c>
      <c r="S156" s="856">
        <f t="shared" si="20"/>
        <v>3186.4</v>
      </c>
    </row>
    <row r="157" spans="1:19" ht="15" thickBot="1" x14ac:dyDescent="0.4">
      <c r="A157" s="850"/>
      <c r="B157" s="851"/>
      <c r="C157" s="876"/>
      <c r="D157" s="873"/>
      <c r="E157" s="873"/>
      <c r="F157" s="855"/>
      <c r="G157" s="856">
        <f t="shared" si="14"/>
        <v>0</v>
      </c>
      <c r="H157" s="855"/>
      <c r="I157" s="856">
        <f t="shared" si="15"/>
        <v>0</v>
      </c>
      <c r="J157" s="855"/>
      <c r="K157" s="856">
        <f t="shared" si="16"/>
        <v>0</v>
      </c>
      <c r="L157" s="855"/>
      <c r="M157" s="856">
        <f t="shared" si="17"/>
        <v>0</v>
      </c>
      <c r="N157" s="855"/>
      <c r="O157" s="856">
        <f t="shared" si="18"/>
        <v>0</v>
      </c>
      <c r="P157" s="855"/>
      <c r="Q157" s="856">
        <f t="shared" si="19"/>
        <v>0</v>
      </c>
      <c r="R157" s="855"/>
      <c r="S157" s="856">
        <f t="shared" si="20"/>
        <v>0</v>
      </c>
    </row>
    <row r="158" spans="1:19" ht="15" thickBot="1" x14ac:dyDescent="0.4">
      <c r="A158" s="850"/>
      <c r="B158" s="851"/>
      <c r="C158" s="876"/>
      <c r="D158" s="873"/>
      <c r="E158" s="873"/>
      <c r="F158" s="855"/>
      <c r="G158" s="856">
        <f t="shared" si="14"/>
        <v>0</v>
      </c>
      <c r="H158" s="855"/>
      <c r="I158" s="856">
        <f t="shared" si="15"/>
        <v>0</v>
      </c>
      <c r="J158" s="855"/>
      <c r="K158" s="856">
        <f t="shared" si="16"/>
        <v>0</v>
      </c>
      <c r="L158" s="855"/>
      <c r="M158" s="856">
        <f t="shared" si="17"/>
        <v>0</v>
      </c>
      <c r="N158" s="855"/>
      <c r="O158" s="856">
        <f t="shared" si="18"/>
        <v>0</v>
      </c>
      <c r="P158" s="855"/>
      <c r="Q158" s="856">
        <f t="shared" si="19"/>
        <v>0</v>
      </c>
      <c r="R158" s="855"/>
      <c r="S158" s="856">
        <f t="shared" si="20"/>
        <v>0</v>
      </c>
    </row>
    <row r="159" spans="1:19" ht="15" thickBot="1" x14ac:dyDescent="0.4">
      <c r="A159" s="850"/>
      <c r="B159" s="851"/>
      <c r="C159" s="852" t="s">
        <v>285</v>
      </c>
      <c r="D159" s="873"/>
      <c r="E159" s="873"/>
      <c r="F159" s="855"/>
      <c r="G159" s="856">
        <f t="shared" si="14"/>
        <v>0</v>
      </c>
      <c r="H159" s="855"/>
      <c r="I159" s="856">
        <f t="shared" si="15"/>
        <v>0</v>
      </c>
      <c r="J159" s="855"/>
      <c r="K159" s="856">
        <f t="shared" si="16"/>
        <v>0</v>
      </c>
      <c r="L159" s="855"/>
      <c r="M159" s="856">
        <f t="shared" si="17"/>
        <v>0</v>
      </c>
      <c r="N159" s="855"/>
      <c r="O159" s="856">
        <f t="shared" si="18"/>
        <v>0</v>
      </c>
      <c r="P159" s="855"/>
      <c r="Q159" s="856">
        <f t="shared" si="19"/>
        <v>0</v>
      </c>
      <c r="R159" s="855"/>
      <c r="S159" s="856">
        <f t="shared" si="20"/>
        <v>0</v>
      </c>
    </row>
    <row r="160" spans="1:19" ht="15" thickBot="1" x14ac:dyDescent="0.4">
      <c r="A160" s="850">
        <v>134</v>
      </c>
      <c r="B160" s="851"/>
      <c r="C160" s="876" t="s">
        <v>286</v>
      </c>
      <c r="D160" s="873">
        <v>1</v>
      </c>
      <c r="E160" s="873" t="s">
        <v>100</v>
      </c>
      <c r="F160" s="855">
        <v>655209</v>
      </c>
      <c r="G160" s="856">
        <f t="shared" si="14"/>
        <v>655209</v>
      </c>
      <c r="H160" s="855">
        <v>750000</v>
      </c>
      <c r="I160" s="856">
        <f t="shared" si="15"/>
        <v>750000</v>
      </c>
      <c r="J160" s="855">
        <v>584500</v>
      </c>
      <c r="K160" s="856">
        <f t="shared" si="16"/>
        <v>584500</v>
      </c>
      <c r="L160" s="855">
        <v>702780</v>
      </c>
      <c r="M160" s="856">
        <f t="shared" si="17"/>
        <v>702780</v>
      </c>
      <c r="N160" s="855">
        <v>690000</v>
      </c>
      <c r="O160" s="856">
        <f t="shared" si="18"/>
        <v>690000</v>
      </c>
      <c r="P160" s="855">
        <v>277000</v>
      </c>
      <c r="Q160" s="856">
        <f t="shared" si="19"/>
        <v>277000</v>
      </c>
      <c r="R160" s="855">
        <v>1040555.04</v>
      </c>
      <c r="S160" s="856">
        <f t="shared" si="20"/>
        <v>1040555.04</v>
      </c>
    </row>
    <row r="161" spans="1:19" ht="15" thickBot="1" x14ac:dyDescent="0.4">
      <c r="A161" s="850">
        <v>135</v>
      </c>
      <c r="B161" s="851"/>
      <c r="C161" s="876" t="s">
        <v>287</v>
      </c>
      <c r="D161" s="873">
        <v>1</v>
      </c>
      <c r="E161" s="873" t="s">
        <v>100</v>
      </c>
      <c r="F161" s="855">
        <v>50980</v>
      </c>
      <c r="G161" s="856">
        <f t="shared" si="14"/>
        <v>50980</v>
      </c>
      <c r="H161" s="855">
        <v>47400</v>
      </c>
      <c r="I161" s="856">
        <f t="shared" si="15"/>
        <v>47400</v>
      </c>
      <c r="J161" s="855">
        <v>49775</v>
      </c>
      <c r="K161" s="856">
        <f t="shared" si="16"/>
        <v>49775</v>
      </c>
      <c r="L161" s="855">
        <v>51000</v>
      </c>
      <c r="M161" s="856">
        <f t="shared" si="17"/>
        <v>51000</v>
      </c>
      <c r="N161" s="855">
        <v>28000</v>
      </c>
      <c r="O161" s="856">
        <f t="shared" si="18"/>
        <v>28000</v>
      </c>
      <c r="P161" s="855">
        <v>36000</v>
      </c>
      <c r="Q161" s="856">
        <f t="shared" si="19"/>
        <v>36000</v>
      </c>
      <c r="R161" s="855">
        <v>51907.519999999997</v>
      </c>
      <c r="S161" s="856">
        <f t="shared" si="20"/>
        <v>51907.519999999997</v>
      </c>
    </row>
    <row r="162" spans="1:19" ht="15" thickBot="1" x14ac:dyDescent="0.4">
      <c r="A162" s="850">
        <v>136</v>
      </c>
      <c r="B162" s="851"/>
      <c r="C162" s="876" t="s">
        <v>288</v>
      </c>
      <c r="D162" s="873">
        <v>1</v>
      </c>
      <c r="E162" s="873" t="s">
        <v>100</v>
      </c>
      <c r="F162" s="855">
        <v>133712</v>
      </c>
      <c r="G162" s="856">
        <f t="shared" si="14"/>
        <v>133712</v>
      </c>
      <c r="H162" s="855">
        <v>103380</v>
      </c>
      <c r="I162" s="856">
        <f t="shared" si="15"/>
        <v>103380</v>
      </c>
      <c r="J162" s="855">
        <v>104525</v>
      </c>
      <c r="K162" s="856">
        <f t="shared" si="16"/>
        <v>104525</v>
      </c>
      <c r="L162" s="855">
        <v>107100</v>
      </c>
      <c r="M162" s="856">
        <f t="shared" si="17"/>
        <v>107100</v>
      </c>
      <c r="N162" s="855">
        <v>180000</v>
      </c>
      <c r="O162" s="856">
        <f t="shared" si="18"/>
        <v>180000</v>
      </c>
      <c r="P162" s="855">
        <v>71000</v>
      </c>
      <c r="Q162" s="856">
        <f t="shared" si="19"/>
        <v>71000</v>
      </c>
      <c r="R162" s="855">
        <v>111484.8</v>
      </c>
      <c r="S162" s="856">
        <f t="shared" si="20"/>
        <v>111484.8</v>
      </c>
    </row>
    <row r="163" spans="1:19" ht="15" thickBot="1" x14ac:dyDescent="0.4">
      <c r="A163" s="850">
        <v>137</v>
      </c>
      <c r="B163" s="851"/>
      <c r="C163" s="876" t="s">
        <v>289</v>
      </c>
      <c r="D163" s="873">
        <v>1</v>
      </c>
      <c r="E163" s="873" t="s">
        <v>100</v>
      </c>
      <c r="F163" s="855">
        <v>64710</v>
      </c>
      <c r="G163" s="856">
        <f t="shared" si="14"/>
        <v>64710</v>
      </c>
      <c r="H163" s="855">
        <v>62000</v>
      </c>
      <c r="I163" s="856">
        <f t="shared" si="15"/>
        <v>62000</v>
      </c>
      <c r="J163" s="855">
        <v>62850</v>
      </c>
      <c r="K163" s="856">
        <f t="shared" si="16"/>
        <v>62850</v>
      </c>
      <c r="L163" s="855">
        <v>66300</v>
      </c>
      <c r="M163" s="856">
        <f t="shared" si="17"/>
        <v>66300</v>
      </c>
      <c r="N163" s="855">
        <v>70000</v>
      </c>
      <c r="O163" s="856">
        <f t="shared" si="18"/>
        <v>70000</v>
      </c>
      <c r="P163" s="855">
        <v>67000</v>
      </c>
      <c r="Q163" s="856">
        <f t="shared" si="19"/>
        <v>67000</v>
      </c>
      <c r="R163" s="855">
        <v>85433.600000000006</v>
      </c>
      <c r="S163" s="856">
        <f t="shared" si="20"/>
        <v>85433.600000000006</v>
      </c>
    </row>
    <row r="164" spans="1:19" ht="15" thickBot="1" x14ac:dyDescent="0.4">
      <c r="A164" s="850">
        <v>138</v>
      </c>
      <c r="B164" s="851"/>
      <c r="C164" s="876" t="s">
        <v>1707</v>
      </c>
      <c r="D164" s="873">
        <v>1</v>
      </c>
      <c r="E164" s="873" t="s">
        <v>100</v>
      </c>
      <c r="F164" s="855">
        <v>145013</v>
      </c>
      <c r="G164" s="856">
        <f t="shared" si="14"/>
        <v>145013</v>
      </c>
      <c r="H164" s="855">
        <v>165000</v>
      </c>
      <c r="I164" s="856">
        <f t="shared" si="15"/>
        <v>165000</v>
      </c>
      <c r="J164" s="855">
        <v>151050</v>
      </c>
      <c r="K164" s="856">
        <f t="shared" si="16"/>
        <v>151050</v>
      </c>
      <c r="L164" s="855">
        <v>164200</v>
      </c>
      <c r="M164" s="856">
        <f t="shared" si="17"/>
        <v>164200</v>
      </c>
      <c r="N164" s="855">
        <v>175000</v>
      </c>
      <c r="O164" s="856">
        <f t="shared" si="18"/>
        <v>175000</v>
      </c>
      <c r="P164" s="855">
        <v>84000</v>
      </c>
      <c r="Q164" s="856">
        <f t="shared" si="19"/>
        <v>84000</v>
      </c>
      <c r="R164" s="855">
        <v>48787.199999999997</v>
      </c>
      <c r="S164" s="856">
        <f t="shared" si="20"/>
        <v>48787.199999999997</v>
      </c>
    </row>
    <row r="165" spans="1:19" ht="15" thickBot="1" x14ac:dyDescent="0.4">
      <c r="A165" s="850" t="s">
        <v>1708</v>
      </c>
      <c r="B165" s="851"/>
      <c r="C165" s="876" t="s">
        <v>1709</v>
      </c>
      <c r="D165" s="873">
        <v>1</v>
      </c>
      <c r="E165" s="873" t="s">
        <v>100</v>
      </c>
      <c r="F165" s="855">
        <v>100000</v>
      </c>
      <c r="G165" s="856">
        <f t="shared" si="14"/>
        <v>100000</v>
      </c>
      <c r="H165" s="855">
        <v>119500</v>
      </c>
      <c r="I165" s="856">
        <f t="shared" si="15"/>
        <v>119500</v>
      </c>
      <c r="J165" s="855">
        <v>91375</v>
      </c>
      <c r="K165" s="856">
        <f t="shared" si="16"/>
        <v>91375</v>
      </c>
      <c r="L165" s="855">
        <v>126500</v>
      </c>
      <c r="M165" s="856">
        <f t="shared" si="17"/>
        <v>126500</v>
      </c>
      <c r="N165" s="855">
        <v>115000</v>
      </c>
      <c r="O165" s="856">
        <f t="shared" si="18"/>
        <v>115000</v>
      </c>
      <c r="P165" s="855">
        <v>60000</v>
      </c>
      <c r="Q165" s="856">
        <f t="shared" si="19"/>
        <v>60000</v>
      </c>
      <c r="R165" s="855">
        <v>27095.040000000001</v>
      </c>
      <c r="S165" s="856">
        <f t="shared" si="20"/>
        <v>27095.040000000001</v>
      </c>
    </row>
    <row r="166" spans="1:19" ht="15" thickBot="1" x14ac:dyDescent="0.4">
      <c r="A166" s="857"/>
      <c r="B166" s="858"/>
      <c r="C166" s="877"/>
      <c r="D166" s="878"/>
      <c r="E166" s="878"/>
      <c r="F166" s="860"/>
      <c r="G166" s="856">
        <f t="shared" si="14"/>
        <v>0</v>
      </c>
      <c r="H166" s="860"/>
      <c r="I166" s="856">
        <f t="shared" si="15"/>
        <v>0</v>
      </c>
      <c r="J166" s="860"/>
      <c r="K166" s="856">
        <f t="shared" si="16"/>
        <v>0</v>
      </c>
      <c r="L166" s="860"/>
      <c r="M166" s="856">
        <f t="shared" si="17"/>
        <v>0</v>
      </c>
      <c r="N166" s="860"/>
      <c r="O166" s="856">
        <f t="shared" si="18"/>
        <v>0</v>
      </c>
      <c r="P166" s="860"/>
      <c r="Q166" s="856">
        <f t="shared" si="19"/>
        <v>0</v>
      </c>
      <c r="R166" s="860"/>
      <c r="S166" s="856">
        <f t="shared" si="20"/>
        <v>0</v>
      </c>
    </row>
    <row r="167" spans="1:19" ht="15" thickBot="1" x14ac:dyDescent="0.4">
      <c r="A167" s="861"/>
      <c r="B167" s="862"/>
      <c r="C167" s="863" t="s">
        <v>291</v>
      </c>
      <c r="D167" s="879"/>
      <c r="E167" s="879"/>
      <c r="F167" s="865"/>
      <c r="G167" s="856">
        <f t="shared" si="14"/>
        <v>0</v>
      </c>
      <c r="H167" s="865"/>
      <c r="I167" s="856">
        <f t="shared" si="15"/>
        <v>0</v>
      </c>
      <c r="J167" s="865"/>
      <c r="K167" s="856">
        <f t="shared" si="16"/>
        <v>0</v>
      </c>
      <c r="L167" s="865"/>
      <c r="M167" s="856">
        <f t="shared" si="17"/>
        <v>0</v>
      </c>
      <c r="N167" s="865"/>
      <c r="O167" s="856">
        <f t="shared" si="18"/>
        <v>0</v>
      </c>
      <c r="P167" s="865"/>
      <c r="Q167" s="856">
        <f t="shared" si="19"/>
        <v>0</v>
      </c>
      <c r="R167" s="865"/>
      <c r="S167" s="856">
        <f t="shared" si="20"/>
        <v>0</v>
      </c>
    </row>
    <row r="168" spans="1:19" ht="15" thickBot="1" x14ac:dyDescent="0.4">
      <c r="A168" s="850">
        <v>139</v>
      </c>
      <c r="B168" s="851">
        <v>623</v>
      </c>
      <c r="C168" s="876" t="s">
        <v>50</v>
      </c>
      <c r="D168" s="873">
        <v>1</v>
      </c>
      <c r="E168" s="873" t="s">
        <v>10</v>
      </c>
      <c r="F168" s="855">
        <v>37180</v>
      </c>
      <c r="G168" s="856">
        <f t="shared" si="14"/>
        <v>37180</v>
      </c>
      <c r="H168" s="855">
        <v>25000</v>
      </c>
      <c r="I168" s="856">
        <f t="shared" si="15"/>
        <v>25000</v>
      </c>
      <c r="J168" s="855">
        <v>100000</v>
      </c>
      <c r="K168" s="856">
        <f t="shared" si="16"/>
        <v>100000</v>
      </c>
      <c r="L168" s="855">
        <v>50000</v>
      </c>
      <c r="M168" s="856">
        <f t="shared" si="17"/>
        <v>50000</v>
      </c>
      <c r="N168" s="855">
        <v>45000</v>
      </c>
      <c r="O168" s="856">
        <f t="shared" si="18"/>
        <v>45000</v>
      </c>
      <c r="P168" s="855">
        <v>57000</v>
      </c>
      <c r="Q168" s="856">
        <f t="shared" si="19"/>
        <v>57000</v>
      </c>
      <c r="R168" s="855">
        <v>55720</v>
      </c>
      <c r="S168" s="856">
        <f t="shared" si="20"/>
        <v>55720</v>
      </c>
    </row>
    <row r="169" spans="1:19" ht="15" thickBot="1" x14ac:dyDescent="0.4">
      <c r="A169" s="850">
        <v>140</v>
      </c>
      <c r="B169" s="851">
        <v>624</v>
      </c>
      <c r="C169" s="876" t="s">
        <v>51</v>
      </c>
      <c r="D169" s="873">
        <v>1</v>
      </c>
      <c r="E169" s="873" t="s">
        <v>100</v>
      </c>
      <c r="F169" s="855">
        <v>200000</v>
      </c>
      <c r="G169" s="856">
        <f t="shared" si="14"/>
        <v>200000</v>
      </c>
      <c r="H169" s="855">
        <v>130000</v>
      </c>
      <c r="I169" s="856">
        <f t="shared" si="15"/>
        <v>130000</v>
      </c>
      <c r="J169" s="855">
        <v>100000</v>
      </c>
      <c r="K169" s="856">
        <f t="shared" si="16"/>
        <v>100000</v>
      </c>
      <c r="L169" s="855">
        <v>25000</v>
      </c>
      <c r="M169" s="856">
        <f t="shared" si="17"/>
        <v>25000</v>
      </c>
      <c r="N169" s="855">
        <v>75000</v>
      </c>
      <c r="O169" s="856">
        <f t="shared" si="18"/>
        <v>75000</v>
      </c>
      <c r="P169" s="855">
        <v>97000</v>
      </c>
      <c r="Q169" s="856">
        <f t="shared" si="19"/>
        <v>97000</v>
      </c>
      <c r="R169" s="855">
        <v>42000</v>
      </c>
      <c r="S169" s="856">
        <f t="shared" si="20"/>
        <v>42000</v>
      </c>
    </row>
    <row r="170" spans="1:19" ht="15" thickBot="1" x14ac:dyDescent="0.4">
      <c r="A170" s="850">
        <v>141</v>
      </c>
      <c r="B170" s="851"/>
      <c r="C170" s="876" t="s">
        <v>141</v>
      </c>
      <c r="D170" s="873">
        <v>1</v>
      </c>
      <c r="E170" s="873" t="s">
        <v>100</v>
      </c>
      <c r="F170" s="855">
        <v>44044.58</v>
      </c>
      <c r="G170" s="856">
        <f t="shared" si="14"/>
        <v>44044.58</v>
      </c>
      <c r="H170" s="855">
        <v>36000</v>
      </c>
      <c r="I170" s="856">
        <f t="shared" si="15"/>
        <v>36000</v>
      </c>
      <c r="J170" s="855">
        <v>55215</v>
      </c>
      <c r="K170" s="856">
        <f t="shared" si="16"/>
        <v>55215</v>
      </c>
      <c r="L170" s="855">
        <v>43000</v>
      </c>
      <c r="M170" s="856">
        <f t="shared" si="17"/>
        <v>43000</v>
      </c>
      <c r="N170" s="855">
        <v>50000</v>
      </c>
      <c r="O170" s="856">
        <f t="shared" si="18"/>
        <v>50000</v>
      </c>
      <c r="P170" s="855">
        <v>70000</v>
      </c>
      <c r="Q170" s="856">
        <f t="shared" si="19"/>
        <v>70000</v>
      </c>
      <c r="R170" s="855">
        <v>50190.559999999998</v>
      </c>
      <c r="S170" s="856">
        <f t="shared" si="20"/>
        <v>50190.559999999998</v>
      </c>
    </row>
    <row r="171" spans="1:19" ht="15" thickBot="1" x14ac:dyDescent="0.4">
      <c r="A171" s="850">
        <v>142</v>
      </c>
      <c r="B171" s="851"/>
      <c r="C171" s="880" t="s">
        <v>1710</v>
      </c>
      <c r="D171" s="873">
        <v>106</v>
      </c>
      <c r="E171" s="873" t="s">
        <v>10</v>
      </c>
      <c r="F171" s="855">
        <v>840.72</v>
      </c>
      <c r="G171" s="856">
        <f t="shared" si="14"/>
        <v>89116.32</v>
      </c>
      <c r="H171" s="855">
        <v>802</v>
      </c>
      <c r="I171" s="856">
        <f t="shared" si="15"/>
        <v>85012</v>
      </c>
      <c r="J171" s="855">
        <v>842</v>
      </c>
      <c r="K171" s="856">
        <f t="shared" si="16"/>
        <v>89252</v>
      </c>
      <c r="L171" s="855">
        <v>420</v>
      </c>
      <c r="M171" s="856">
        <f t="shared" si="17"/>
        <v>44520</v>
      </c>
      <c r="N171" s="855">
        <v>260</v>
      </c>
      <c r="O171" s="856">
        <f t="shared" si="18"/>
        <v>27560</v>
      </c>
      <c r="P171" s="855">
        <v>100</v>
      </c>
      <c r="Q171" s="856">
        <f t="shared" si="19"/>
        <v>10600</v>
      </c>
      <c r="R171" s="855">
        <v>105.28</v>
      </c>
      <c r="S171" s="856">
        <f t="shared" si="20"/>
        <v>11159.68</v>
      </c>
    </row>
    <row r="172" spans="1:19" ht="15" thickBot="1" x14ac:dyDescent="0.4">
      <c r="A172" s="850">
        <v>143</v>
      </c>
      <c r="B172" s="851"/>
      <c r="C172" s="876" t="s">
        <v>1711</v>
      </c>
      <c r="D172" s="873">
        <v>1</v>
      </c>
      <c r="E172" s="873" t="s">
        <v>100</v>
      </c>
      <c r="F172" s="881">
        <v>50000</v>
      </c>
      <c r="G172" s="881">
        <v>50000</v>
      </c>
      <c r="H172" s="881">
        <v>50000</v>
      </c>
      <c r="I172" s="881">
        <v>50000</v>
      </c>
      <c r="J172" s="881">
        <v>50000</v>
      </c>
      <c r="K172" s="881">
        <v>50000</v>
      </c>
      <c r="L172" s="881">
        <v>50000</v>
      </c>
      <c r="M172" s="881">
        <v>50000</v>
      </c>
      <c r="N172" s="881">
        <v>50000</v>
      </c>
      <c r="O172" s="881">
        <v>50000</v>
      </c>
      <c r="P172" s="881">
        <v>50000</v>
      </c>
      <c r="Q172" s="881">
        <v>50000</v>
      </c>
      <c r="R172" s="881">
        <v>50000</v>
      </c>
      <c r="S172" s="881">
        <v>50000</v>
      </c>
    </row>
    <row r="173" spans="1:19" ht="15" thickBot="1" x14ac:dyDescent="0.4">
      <c r="A173" s="850">
        <v>144</v>
      </c>
      <c r="B173" s="851"/>
      <c r="C173" s="876" t="s">
        <v>297</v>
      </c>
      <c r="D173" s="873">
        <v>1</v>
      </c>
      <c r="E173" s="873" t="s">
        <v>100</v>
      </c>
      <c r="F173" s="881">
        <v>50000</v>
      </c>
      <c r="G173" s="881">
        <v>50000</v>
      </c>
      <c r="H173" s="881">
        <v>50000</v>
      </c>
      <c r="I173" s="881">
        <v>50000</v>
      </c>
      <c r="J173" s="881">
        <v>50000</v>
      </c>
      <c r="K173" s="881">
        <v>50000</v>
      </c>
      <c r="L173" s="881">
        <v>50000</v>
      </c>
      <c r="M173" s="881">
        <v>50000</v>
      </c>
      <c r="N173" s="881">
        <v>50000</v>
      </c>
      <c r="O173" s="881">
        <v>50000</v>
      </c>
      <c r="P173" s="881">
        <v>50000</v>
      </c>
      <c r="Q173" s="881">
        <v>50000</v>
      </c>
      <c r="R173" s="881">
        <v>50000</v>
      </c>
      <c r="S173" s="881">
        <v>50000</v>
      </c>
    </row>
    <row r="174" spans="1:19" ht="15" thickBot="1" x14ac:dyDescent="0.4">
      <c r="A174" s="850"/>
      <c r="B174" s="851"/>
      <c r="C174" s="853"/>
      <c r="D174" s="1755" t="s">
        <v>1712</v>
      </c>
      <c r="E174" s="1756"/>
      <c r="F174" s="1757"/>
      <c r="G174" s="882">
        <f>SUM(G9:G173)</f>
        <v>5806868.2800000012</v>
      </c>
      <c r="H174" s="882"/>
      <c r="I174" s="882">
        <f>SUM(I9:I173)</f>
        <v>5977403.8300000001</v>
      </c>
      <c r="J174" s="882">
        <f>SUM(J9:J173)</f>
        <v>2279392.7000000002</v>
      </c>
      <c r="K174" s="882">
        <f>SUM(K9:K173)</f>
        <v>5983740.1799999997</v>
      </c>
      <c r="L174" s="882"/>
      <c r="M174" s="882">
        <f>SUM(M9:M173)</f>
        <v>6299410.5600000005</v>
      </c>
      <c r="N174" s="882"/>
      <c r="O174" s="882">
        <f>SUM(O9:O173)</f>
        <v>6762950.25</v>
      </c>
      <c r="P174" s="882"/>
      <c r="Q174" s="882">
        <f>SUM(Q9:Q173)</f>
        <v>6999443.5</v>
      </c>
      <c r="R174" s="882"/>
      <c r="S174" s="882">
        <f>SUM(S9:S173)</f>
        <v>7083187.7799999984</v>
      </c>
    </row>
    <row r="175" spans="1:19" ht="15" thickBot="1" x14ac:dyDescent="0.4">
      <c r="A175" s="850"/>
      <c r="B175" s="851"/>
      <c r="C175" s="853"/>
      <c r="D175" s="1755" t="s">
        <v>1713</v>
      </c>
      <c r="E175" s="1756"/>
      <c r="F175" s="1757"/>
      <c r="G175" s="882">
        <v>5801468.2800000003</v>
      </c>
      <c r="H175" s="883"/>
      <c r="I175" s="884">
        <v>5977403.8300000001</v>
      </c>
      <c r="J175" s="885"/>
      <c r="K175" s="884">
        <v>5983740.1799999997</v>
      </c>
      <c r="L175" s="884"/>
      <c r="M175" s="884">
        <v>6299410.5599999996</v>
      </c>
      <c r="N175" s="884"/>
      <c r="O175" s="884">
        <v>6762950.25</v>
      </c>
      <c r="P175" s="884"/>
      <c r="Q175" s="884">
        <v>6999445</v>
      </c>
      <c r="R175" s="884"/>
      <c r="S175" s="884">
        <v>7083178.6600000001</v>
      </c>
    </row>
    <row r="176" spans="1:19" ht="15" thickBot="1" x14ac:dyDescent="0.4">
      <c r="A176" s="850"/>
      <c r="B176" s="851"/>
      <c r="C176" s="853"/>
      <c r="D176" s="1755" t="s">
        <v>672</v>
      </c>
      <c r="E176" s="1756"/>
      <c r="F176" s="1757"/>
      <c r="G176" s="886">
        <f>G174-G175</f>
        <v>5400.0000000009313</v>
      </c>
      <c r="H176" s="887"/>
      <c r="I176" s="887">
        <f t="shared" ref="I176" si="21">I174-I175</f>
        <v>0</v>
      </c>
      <c r="J176" s="887"/>
      <c r="K176" s="887">
        <f t="shared" ref="K176:S176" si="22">K174-K175</f>
        <v>0</v>
      </c>
      <c r="L176" s="887">
        <f t="shared" si="22"/>
        <v>0</v>
      </c>
      <c r="M176" s="887">
        <f t="shared" si="22"/>
        <v>0</v>
      </c>
      <c r="N176" s="887">
        <f t="shared" si="22"/>
        <v>0</v>
      </c>
      <c r="O176" s="887">
        <f t="shared" si="22"/>
        <v>0</v>
      </c>
      <c r="P176" s="887">
        <f t="shared" si="22"/>
        <v>0</v>
      </c>
      <c r="Q176" s="886">
        <f t="shared" si="22"/>
        <v>-1.5</v>
      </c>
      <c r="R176" s="887">
        <f t="shared" si="22"/>
        <v>0</v>
      </c>
      <c r="S176" s="886">
        <f t="shared" si="22"/>
        <v>9.1199999982491136</v>
      </c>
    </row>
    <row r="177" spans="1:19" ht="15" thickBot="1" x14ac:dyDescent="0.4">
      <c r="A177" s="850"/>
      <c r="B177" s="851"/>
      <c r="C177" s="853"/>
      <c r="D177" s="888"/>
      <c r="E177" s="888"/>
      <c r="F177" s="889"/>
      <c r="G177" s="890"/>
      <c r="H177" s="851"/>
      <c r="I177" s="851"/>
      <c r="J177" s="851"/>
      <c r="K177" s="851"/>
      <c r="L177" s="851"/>
      <c r="M177" s="851"/>
      <c r="N177" s="851"/>
      <c r="O177" s="851"/>
      <c r="P177" s="851"/>
      <c r="Q177" s="851"/>
      <c r="R177" s="851"/>
      <c r="S177" s="851"/>
    </row>
    <row r="178" spans="1:19" ht="15" thickBot="1" x14ac:dyDescent="0.4">
      <c r="A178" s="850"/>
      <c r="B178" s="891" t="s">
        <v>1714</v>
      </c>
      <c r="C178" s="892" t="s">
        <v>1715</v>
      </c>
      <c r="D178" s="893">
        <v>1</v>
      </c>
      <c r="E178" s="893" t="s">
        <v>100</v>
      </c>
      <c r="F178" s="894">
        <v>16513.8</v>
      </c>
      <c r="G178" s="895">
        <f>F178*D178</f>
        <v>16513.8</v>
      </c>
      <c r="H178" s="856">
        <v>14000</v>
      </c>
      <c r="I178" s="856">
        <f>H178*D178</f>
        <v>14000</v>
      </c>
      <c r="J178" s="856">
        <v>25000</v>
      </c>
      <c r="K178" s="856">
        <f>J178*D178</f>
        <v>25000</v>
      </c>
      <c r="L178" s="856">
        <v>23000</v>
      </c>
      <c r="M178" s="856">
        <f>L178*D178</f>
        <v>23000</v>
      </c>
      <c r="N178" s="856">
        <v>29200</v>
      </c>
      <c r="O178" s="856">
        <f>N178*D178</f>
        <v>29200</v>
      </c>
      <c r="P178" s="856">
        <v>19500</v>
      </c>
      <c r="Q178" s="856">
        <f>P178*D178</f>
        <v>19500</v>
      </c>
      <c r="R178" s="856">
        <v>29700</v>
      </c>
      <c r="S178" s="856">
        <f>R178*D178</f>
        <v>29700</v>
      </c>
    </row>
    <row r="179" spans="1:19" ht="15" thickBot="1" x14ac:dyDescent="0.4">
      <c r="A179" s="850"/>
      <c r="B179" s="891" t="s">
        <v>1716</v>
      </c>
      <c r="C179" s="892" t="s">
        <v>1717</v>
      </c>
      <c r="D179" s="893">
        <v>1</v>
      </c>
      <c r="E179" s="893" t="s">
        <v>100</v>
      </c>
      <c r="F179" s="894">
        <v>28515</v>
      </c>
      <c r="G179" s="895">
        <f t="shared" ref="G179:G180" si="23">F179*D179</f>
        <v>28515</v>
      </c>
      <c r="H179" s="856">
        <v>20000</v>
      </c>
      <c r="I179" s="856">
        <f t="shared" ref="I179:I181" si="24">H179*D179</f>
        <v>20000</v>
      </c>
      <c r="J179" s="856">
        <v>38000</v>
      </c>
      <c r="K179" s="856">
        <f t="shared" ref="K179:K181" si="25">J179*D179</f>
        <v>38000</v>
      </c>
      <c r="L179" s="856">
        <v>40000</v>
      </c>
      <c r="M179" s="856">
        <f t="shared" ref="M179:M181" si="26">L179*D179</f>
        <v>40000</v>
      </c>
      <c r="N179" s="856">
        <v>52920</v>
      </c>
      <c r="O179" s="856">
        <f t="shared" ref="O179:O181" si="27">N179*D179</f>
        <v>52920</v>
      </c>
      <c r="P179" s="856">
        <v>34500</v>
      </c>
      <c r="Q179" s="856">
        <f t="shared" ref="Q179:Q180" si="28">P179*D179</f>
        <v>34500</v>
      </c>
      <c r="R179" s="856">
        <v>53900</v>
      </c>
      <c r="S179" s="856">
        <f t="shared" ref="S179:S181" si="29">R179*D179</f>
        <v>53900</v>
      </c>
    </row>
    <row r="180" spans="1:19" ht="15" thickBot="1" x14ac:dyDescent="0.4">
      <c r="A180" s="850"/>
      <c r="B180" s="891" t="s">
        <v>1718</v>
      </c>
      <c r="C180" s="892" t="s">
        <v>1719</v>
      </c>
      <c r="D180" s="893">
        <v>1</v>
      </c>
      <c r="E180" s="893" t="s">
        <v>100</v>
      </c>
      <c r="F180" s="894">
        <v>5400</v>
      </c>
      <c r="G180" s="895">
        <f t="shared" si="23"/>
        <v>5400</v>
      </c>
      <c r="H180" s="856">
        <v>12000</v>
      </c>
      <c r="I180" s="856">
        <f t="shared" si="24"/>
        <v>12000</v>
      </c>
      <c r="J180" s="856">
        <v>10000</v>
      </c>
      <c r="K180" s="856">
        <f t="shared" si="25"/>
        <v>10000</v>
      </c>
      <c r="L180" s="856">
        <v>20000</v>
      </c>
      <c r="M180" s="856">
        <f t="shared" si="26"/>
        <v>20000</v>
      </c>
      <c r="N180" s="856">
        <v>5500</v>
      </c>
      <c r="O180" s="856">
        <f t="shared" si="27"/>
        <v>5500</v>
      </c>
      <c r="P180" s="856">
        <v>13000</v>
      </c>
      <c r="Q180" s="856">
        <f t="shared" si="28"/>
        <v>13000</v>
      </c>
      <c r="R180" s="856">
        <v>19712</v>
      </c>
      <c r="S180" s="856">
        <f t="shared" si="29"/>
        <v>19712</v>
      </c>
    </row>
    <row r="181" spans="1:19" ht="15" thickBot="1" x14ac:dyDescent="0.4">
      <c r="A181" s="850"/>
      <c r="B181" s="891" t="s">
        <v>1720</v>
      </c>
      <c r="C181" s="892" t="s">
        <v>1721</v>
      </c>
      <c r="D181" s="896">
        <v>87406</v>
      </c>
      <c r="E181" s="893" t="s">
        <v>131</v>
      </c>
      <c r="F181" s="897" t="s">
        <v>1722</v>
      </c>
      <c r="G181" s="898">
        <v>95491.06</v>
      </c>
      <c r="H181" s="856">
        <v>0.01</v>
      </c>
      <c r="I181" s="856">
        <f t="shared" si="24"/>
        <v>874.06000000000006</v>
      </c>
      <c r="J181" s="856">
        <v>1</v>
      </c>
      <c r="K181" s="856">
        <f t="shared" si="25"/>
        <v>87406</v>
      </c>
      <c r="L181" s="856">
        <v>0.8</v>
      </c>
      <c r="M181" s="856">
        <f t="shared" si="26"/>
        <v>69924.800000000003</v>
      </c>
      <c r="N181" s="856">
        <v>1</v>
      </c>
      <c r="O181" s="856">
        <f t="shared" si="27"/>
        <v>87406</v>
      </c>
      <c r="P181" s="899"/>
      <c r="Q181" s="899">
        <v>49000</v>
      </c>
      <c r="R181" s="856">
        <v>0.55000000000000004</v>
      </c>
      <c r="S181" s="856">
        <f t="shared" si="29"/>
        <v>48073.3</v>
      </c>
    </row>
    <row r="182" spans="1:19" ht="15" thickBot="1" x14ac:dyDescent="0.4">
      <c r="A182" s="850"/>
      <c r="B182" s="851"/>
      <c r="C182" s="853"/>
      <c r="D182" s="1755" t="s">
        <v>1723</v>
      </c>
      <c r="E182" s="1756"/>
      <c r="F182" s="1757"/>
      <c r="G182" s="882">
        <f>G174+G178+G179+G180+G181</f>
        <v>5952788.1400000006</v>
      </c>
      <c r="H182" s="900"/>
      <c r="I182" s="900">
        <f>I174+I178+I179+I180+I181</f>
        <v>6024277.8899999997</v>
      </c>
      <c r="J182" s="900"/>
      <c r="K182" s="900">
        <f t="shared" ref="K182:S182" si="30">K174+K178+K179+K180+K181</f>
        <v>6144146.1799999997</v>
      </c>
      <c r="L182" s="900"/>
      <c r="M182" s="900">
        <f t="shared" si="30"/>
        <v>6452335.3600000003</v>
      </c>
      <c r="N182" s="900"/>
      <c r="O182" s="900">
        <f t="shared" si="30"/>
        <v>6937976.25</v>
      </c>
      <c r="P182" s="900"/>
      <c r="Q182" s="900">
        <f t="shared" si="30"/>
        <v>7115443.5</v>
      </c>
      <c r="R182" s="900"/>
      <c r="S182" s="900">
        <f t="shared" si="30"/>
        <v>7234573.0799999982</v>
      </c>
    </row>
    <row r="183" spans="1:19" ht="15" thickBot="1" x14ac:dyDescent="0.4">
      <c r="A183" s="850"/>
      <c r="B183" s="851"/>
      <c r="C183" s="876"/>
      <c r="D183" s="873"/>
      <c r="E183" s="873"/>
      <c r="F183" s="853"/>
      <c r="G183" s="853"/>
      <c r="H183" s="851"/>
      <c r="I183" s="851"/>
      <c r="J183" s="851"/>
      <c r="K183" s="851"/>
      <c r="L183" s="851"/>
      <c r="M183" s="851"/>
      <c r="N183" s="851"/>
      <c r="O183" s="851"/>
      <c r="P183" s="851"/>
      <c r="Q183" s="851"/>
      <c r="R183" s="851"/>
      <c r="S183" s="851"/>
    </row>
  </sheetData>
  <mergeCells count="11">
    <mergeCell ref="R6:S6"/>
    <mergeCell ref="D174:F174"/>
    <mergeCell ref="D175:F175"/>
    <mergeCell ref="D176:F176"/>
    <mergeCell ref="D182:F182"/>
    <mergeCell ref="F6:G6"/>
    <mergeCell ref="H6:I6"/>
    <mergeCell ref="J6:K6"/>
    <mergeCell ref="L6:M6"/>
    <mergeCell ref="N6:O6"/>
    <mergeCell ref="P6:Q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72"/>
  <sheetViews>
    <sheetView topLeftCell="A148" workbookViewId="0">
      <selection activeCell="C178" sqref="C178"/>
    </sheetView>
  </sheetViews>
  <sheetFormatPr defaultRowHeight="14.5" x14ac:dyDescent="0.35"/>
  <cols>
    <col min="3" max="3" width="40" customWidth="1"/>
    <col min="6" max="29" width="16.453125" customWidth="1"/>
  </cols>
  <sheetData>
    <row r="1" spans="1:29" ht="15" thickBot="1" x14ac:dyDescent="0.4"/>
    <row r="2" spans="1:29" x14ac:dyDescent="0.35">
      <c r="A2" s="1418"/>
      <c r="B2" s="1419" t="s">
        <v>1608</v>
      </c>
      <c r="C2" s="1420"/>
      <c r="D2" s="1420"/>
      <c r="E2" s="1420"/>
      <c r="F2" s="1758" t="s">
        <v>1592</v>
      </c>
      <c r="G2" s="1759"/>
      <c r="H2" s="1758" t="s">
        <v>1593</v>
      </c>
      <c r="I2" s="1759"/>
      <c r="J2" s="1758" t="s">
        <v>1594</v>
      </c>
      <c r="K2" s="1759"/>
      <c r="L2" s="1758" t="s">
        <v>1595</v>
      </c>
      <c r="M2" s="1759"/>
      <c r="N2" s="1758" t="s">
        <v>1596</v>
      </c>
      <c r="O2" s="1759"/>
      <c r="P2" s="1758" t="s">
        <v>1597</v>
      </c>
      <c r="Q2" s="1759"/>
      <c r="R2" s="1758" t="s">
        <v>1598</v>
      </c>
      <c r="S2" s="1759"/>
      <c r="T2" s="1758" t="s">
        <v>1599</v>
      </c>
      <c r="U2" s="1759"/>
      <c r="V2" s="1758" t="s">
        <v>1600</v>
      </c>
      <c r="W2" s="1759"/>
      <c r="X2" s="1758" t="s">
        <v>1601</v>
      </c>
      <c r="Y2" s="1759"/>
      <c r="Z2" s="1758" t="s">
        <v>1602</v>
      </c>
      <c r="AA2" s="1759"/>
      <c r="AB2" s="1758" t="s">
        <v>1603</v>
      </c>
      <c r="AC2" s="1759"/>
    </row>
    <row r="3" spans="1:29" ht="24" x14ac:dyDescent="0.35">
      <c r="A3" s="1421" t="s">
        <v>0</v>
      </c>
      <c r="B3" s="1422" t="s">
        <v>3425</v>
      </c>
      <c r="C3" s="1423"/>
      <c r="D3" s="1422" t="s">
        <v>1609</v>
      </c>
      <c r="E3" s="1422" t="s">
        <v>1610</v>
      </c>
      <c r="F3" s="1760"/>
      <c r="G3" s="1761"/>
      <c r="H3" s="1760"/>
      <c r="I3" s="1761"/>
      <c r="J3" s="1760"/>
      <c r="K3" s="1761"/>
      <c r="L3" s="1760"/>
      <c r="M3" s="1761"/>
      <c r="N3" s="1760"/>
      <c r="O3" s="1761"/>
      <c r="P3" s="1760"/>
      <c r="Q3" s="1761"/>
      <c r="R3" s="1760"/>
      <c r="S3" s="1761"/>
      <c r="T3" s="1760"/>
      <c r="U3" s="1761"/>
      <c r="V3" s="1760"/>
      <c r="W3" s="1761"/>
      <c r="X3" s="1760"/>
      <c r="Y3" s="1761"/>
      <c r="Z3" s="1760"/>
      <c r="AA3" s="1761"/>
      <c r="AB3" s="1760"/>
      <c r="AC3" s="1761"/>
    </row>
    <row r="4" spans="1:29" ht="15" thickBot="1" x14ac:dyDescent="0.4">
      <c r="A4" s="1410" t="s">
        <v>1611</v>
      </c>
      <c r="B4" s="1411" t="s">
        <v>1611</v>
      </c>
      <c r="C4" s="1411" t="s">
        <v>53</v>
      </c>
      <c r="D4" s="1411" t="s">
        <v>1612</v>
      </c>
      <c r="E4" s="1411" t="s">
        <v>1613</v>
      </c>
      <c r="F4" s="849" t="s">
        <v>5</v>
      </c>
      <c r="G4" s="849" t="s">
        <v>1614</v>
      </c>
      <c r="H4" s="849" t="s">
        <v>5</v>
      </c>
      <c r="I4" s="849" t="s">
        <v>1614</v>
      </c>
      <c r="J4" s="849" t="s">
        <v>5</v>
      </c>
      <c r="K4" s="849" t="s">
        <v>1614</v>
      </c>
      <c r="L4" s="849" t="s">
        <v>5</v>
      </c>
      <c r="M4" s="849" t="s">
        <v>1614</v>
      </c>
      <c r="N4" s="849" t="s">
        <v>5</v>
      </c>
      <c r="O4" s="849" t="s">
        <v>1614</v>
      </c>
      <c r="P4" s="849" t="s">
        <v>5</v>
      </c>
      <c r="Q4" s="849" t="s">
        <v>1614</v>
      </c>
      <c r="R4" s="849" t="s">
        <v>5</v>
      </c>
      <c r="S4" s="849" t="s">
        <v>1614</v>
      </c>
      <c r="T4" s="849" t="s">
        <v>5</v>
      </c>
      <c r="U4" s="849" t="s">
        <v>1614</v>
      </c>
      <c r="V4" s="849" t="s">
        <v>5</v>
      </c>
      <c r="W4" s="849" t="s">
        <v>1614</v>
      </c>
      <c r="X4" s="849" t="s">
        <v>5</v>
      </c>
      <c r="Y4" s="849" t="s">
        <v>1614</v>
      </c>
      <c r="Z4" s="849" t="s">
        <v>5</v>
      </c>
      <c r="AA4" s="849" t="s">
        <v>1614</v>
      </c>
      <c r="AB4" s="849" t="s">
        <v>5</v>
      </c>
      <c r="AC4" s="849" t="s">
        <v>1614</v>
      </c>
    </row>
    <row r="5" spans="1:29" ht="15" thickBot="1" x14ac:dyDescent="0.4">
      <c r="A5" s="1424"/>
      <c r="B5" s="1425"/>
      <c r="C5" s="1426" t="s">
        <v>155</v>
      </c>
      <c r="D5" s="1425"/>
      <c r="E5" s="1427"/>
      <c r="F5" s="853"/>
      <c r="G5" s="851"/>
      <c r="H5" s="853"/>
      <c r="I5" s="856">
        <f t="shared" ref="I5:I68" si="0">H5*D5</f>
        <v>0</v>
      </c>
      <c r="J5" s="853"/>
      <c r="K5" s="851"/>
      <c r="L5" s="853"/>
      <c r="M5" s="851"/>
      <c r="N5" s="853"/>
      <c r="O5" s="851"/>
      <c r="P5" s="853"/>
      <c r="Q5" s="851"/>
      <c r="R5" s="853"/>
      <c r="S5" s="851"/>
      <c r="T5" s="853"/>
      <c r="U5" s="851"/>
      <c r="V5" s="853"/>
      <c r="W5" s="851"/>
      <c r="X5" s="853"/>
      <c r="Y5" s="851"/>
      <c r="Z5" s="853"/>
      <c r="AA5" s="851"/>
      <c r="AB5" s="853"/>
      <c r="AC5" s="851"/>
    </row>
    <row r="6" spans="1:29" ht="15" thickBot="1" x14ac:dyDescent="0.4">
      <c r="A6" s="1428">
        <v>1</v>
      </c>
      <c r="B6" s="1429">
        <v>201</v>
      </c>
      <c r="C6" s="880" t="s">
        <v>1615</v>
      </c>
      <c r="D6" s="1429">
        <v>1</v>
      </c>
      <c r="E6" s="1429" t="s">
        <v>100</v>
      </c>
      <c r="F6" s="855">
        <v>36000</v>
      </c>
      <c r="G6" s="856">
        <f t="shared" ref="G6:G69" si="1">F6*D6</f>
        <v>36000</v>
      </c>
      <c r="H6" s="855">
        <v>27692</v>
      </c>
      <c r="I6" s="856">
        <f t="shared" si="0"/>
        <v>27692</v>
      </c>
      <c r="J6" s="855">
        <v>18500</v>
      </c>
      <c r="K6" s="856">
        <f t="shared" ref="K6:K69" si="2">J6*D6</f>
        <v>18500</v>
      </c>
      <c r="L6" s="855">
        <v>79000</v>
      </c>
      <c r="M6" s="856">
        <f t="shared" ref="M6:M69" si="3">L6*D6</f>
        <v>79000</v>
      </c>
      <c r="N6" s="855">
        <v>27528</v>
      </c>
      <c r="O6" s="899">
        <f t="shared" ref="O6:O69" si="4">N6*D6</f>
        <v>27528</v>
      </c>
      <c r="P6" s="855">
        <v>50000</v>
      </c>
      <c r="Q6" s="856">
        <f t="shared" ref="Q6:Q69" si="5">P6*D6</f>
        <v>50000</v>
      </c>
      <c r="R6" s="855">
        <v>20397.46</v>
      </c>
      <c r="S6" s="856">
        <f>R6*D6</f>
        <v>20397.46</v>
      </c>
      <c r="T6" s="855">
        <v>36000</v>
      </c>
      <c r="U6" s="856">
        <f>T6*D6</f>
        <v>36000</v>
      </c>
      <c r="V6" s="855">
        <v>45000</v>
      </c>
      <c r="W6" s="856">
        <f t="shared" ref="W6:W69" si="6">V6*D6</f>
        <v>45000</v>
      </c>
      <c r="X6" s="855">
        <v>27500</v>
      </c>
      <c r="Y6" s="856">
        <f>X6*D6</f>
        <v>27500</v>
      </c>
      <c r="Z6" s="855">
        <v>18000</v>
      </c>
      <c r="AA6" s="856">
        <f>Z6*D6</f>
        <v>18000</v>
      </c>
      <c r="AB6" s="855">
        <v>36000</v>
      </c>
      <c r="AC6" s="856">
        <f>AB6*D6</f>
        <v>36000</v>
      </c>
    </row>
    <row r="7" spans="1:29" ht="15" thickBot="1" x14ac:dyDescent="0.4">
      <c r="A7" s="1428">
        <v>2</v>
      </c>
      <c r="B7" s="1429">
        <v>202</v>
      </c>
      <c r="C7" s="880" t="s">
        <v>3426</v>
      </c>
      <c r="D7" s="1429">
        <v>4</v>
      </c>
      <c r="E7" s="1429" t="s">
        <v>10</v>
      </c>
      <c r="F7" s="855">
        <v>200</v>
      </c>
      <c r="G7" s="856">
        <f t="shared" si="1"/>
        <v>800</v>
      </c>
      <c r="H7" s="855">
        <v>612</v>
      </c>
      <c r="I7" s="856">
        <f t="shared" si="0"/>
        <v>2448</v>
      </c>
      <c r="J7" s="855">
        <v>200</v>
      </c>
      <c r="K7" s="856">
        <f t="shared" si="2"/>
        <v>800</v>
      </c>
      <c r="L7" s="855">
        <v>100</v>
      </c>
      <c r="M7" s="856">
        <f t="shared" si="3"/>
        <v>400</v>
      </c>
      <c r="N7" s="855">
        <v>251.9</v>
      </c>
      <c r="O7" s="856">
        <f t="shared" si="4"/>
        <v>1007.6</v>
      </c>
      <c r="P7" s="855">
        <v>400</v>
      </c>
      <c r="Q7" s="856">
        <f t="shared" si="5"/>
        <v>1600</v>
      </c>
      <c r="R7" s="855">
        <v>311.60000000000002</v>
      </c>
      <c r="S7" s="856">
        <f t="shared" ref="S7:S70" si="7">R7*D7</f>
        <v>1246.4000000000001</v>
      </c>
      <c r="T7" s="855">
        <v>410</v>
      </c>
      <c r="U7" s="856">
        <f t="shared" ref="U7:U70" si="8">T7*D7</f>
        <v>1640</v>
      </c>
      <c r="V7" s="855">
        <v>400</v>
      </c>
      <c r="W7" s="856">
        <f t="shared" si="6"/>
        <v>1600</v>
      </c>
      <c r="X7" s="855">
        <v>587.5</v>
      </c>
      <c r="Y7" s="856">
        <f t="shared" ref="Y7:Y70" si="9">X7*D7</f>
        <v>2350</v>
      </c>
      <c r="Z7" s="855">
        <v>500</v>
      </c>
      <c r="AA7" s="856">
        <f t="shared" ref="AA7:AA70" si="10">Z7*D7</f>
        <v>2000</v>
      </c>
      <c r="AB7" s="855">
        <v>200</v>
      </c>
      <c r="AC7" s="856">
        <f t="shared" ref="AC7:AC70" si="11">AB7*D7</f>
        <v>800</v>
      </c>
    </row>
    <row r="8" spans="1:29" ht="24.5" thickBot="1" x14ac:dyDescent="0.4">
      <c r="A8" s="1428">
        <v>3</v>
      </c>
      <c r="B8" s="1429">
        <v>202</v>
      </c>
      <c r="C8" s="880" t="s">
        <v>3427</v>
      </c>
      <c r="D8" s="1429">
        <v>77</v>
      </c>
      <c r="E8" s="1429" t="s">
        <v>10</v>
      </c>
      <c r="F8" s="855">
        <v>110</v>
      </c>
      <c r="G8" s="856">
        <f t="shared" si="1"/>
        <v>8470</v>
      </c>
      <c r="H8" s="855">
        <v>227</v>
      </c>
      <c r="I8" s="856">
        <f t="shared" si="0"/>
        <v>17479</v>
      </c>
      <c r="J8" s="855">
        <v>70</v>
      </c>
      <c r="K8" s="856">
        <f t="shared" si="2"/>
        <v>5390</v>
      </c>
      <c r="L8" s="855">
        <v>75</v>
      </c>
      <c r="M8" s="856">
        <f t="shared" si="3"/>
        <v>5775</v>
      </c>
      <c r="N8" s="855">
        <v>165.15</v>
      </c>
      <c r="O8" s="856">
        <f t="shared" si="4"/>
        <v>12716.550000000001</v>
      </c>
      <c r="P8" s="855">
        <v>300</v>
      </c>
      <c r="Q8" s="856">
        <f t="shared" si="5"/>
        <v>23100</v>
      </c>
      <c r="R8" s="855">
        <v>183.08</v>
      </c>
      <c r="S8" s="856">
        <f t="shared" si="7"/>
        <v>14097.160000000002</v>
      </c>
      <c r="T8" s="855">
        <v>130</v>
      </c>
      <c r="U8" s="856">
        <f t="shared" si="8"/>
        <v>10010</v>
      </c>
      <c r="V8" s="855">
        <v>340</v>
      </c>
      <c r="W8" s="856">
        <f t="shared" si="6"/>
        <v>26180</v>
      </c>
      <c r="X8" s="855">
        <v>48.85</v>
      </c>
      <c r="Y8" s="856">
        <f t="shared" si="9"/>
        <v>3761.4500000000003</v>
      </c>
      <c r="Z8" s="855">
        <v>600</v>
      </c>
      <c r="AA8" s="856">
        <f t="shared" si="10"/>
        <v>46200</v>
      </c>
      <c r="AB8" s="855">
        <v>275</v>
      </c>
      <c r="AC8" s="856">
        <f t="shared" si="11"/>
        <v>21175</v>
      </c>
    </row>
    <row r="9" spans="1:29" ht="15" thickBot="1" x14ac:dyDescent="0.4">
      <c r="A9" s="1428">
        <v>4</v>
      </c>
      <c r="B9" s="1429">
        <v>202</v>
      </c>
      <c r="C9" s="880" t="s">
        <v>3428</v>
      </c>
      <c r="D9" s="1430">
        <v>6215</v>
      </c>
      <c r="E9" s="1429" t="s">
        <v>8</v>
      </c>
      <c r="F9" s="855">
        <v>2.8</v>
      </c>
      <c r="G9" s="856">
        <f t="shared" si="1"/>
        <v>17402</v>
      </c>
      <c r="H9" s="855">
        <v>10.8</v>
      </c>
      <c r="I9" s="856">
        <f t="shared" si="0"/>
        <v>67122</v>
      </c>
      <c r="J9" s="855">
        <v>6</v>
      </c>
      <c r="K9" s="856">
        <f t="shared" si="2"/>
        <v>37290</v>
      </c>
      <c r="L9" s="855">
        <v>5</v>
      </c>
      <c r="M9" s="856">
        <f t="shared" si="3"/>
        <v>31075</v>
      </c>
      <c r="N9" s="855">
        <v>2.71</v>
      </c>
      <c r="O9" s="856">
        <f t="shared" si="4"/>
        <v>16842.650000000001</v>
      </c>
      <c r="P9" s="855">
        <v>8</v>
      </c>
      <c r="Q9" s="856">
        <f t="shared" si="5"/>
        <v>49720</v>
      </c>
      <c r="R9" s="855">
        <v>9.19</v>
      </c>
      <c r="S9" s="856">
        <f t="shared" si="7"/>
        <v>57115.85</v>
      </c>
      <c r="T9" s="855">
        <v>5</v>
      </c>
      <c r="U9" s="856">
        <f t="shared" si="8"/>
        <v>31075</v>
      </c>
      <c r="V9" s="855">
        <v>7</v>
      </c>
      <c r="W9" s="856">
        <f t="shared" si="6"/>
        <v>43505</v>
      </c>
      <c r="X9" s="855">
        <v>4.4800000000000004</v>
      </c>
      <c r="Y9" s="856">
        <f t="shared" si="9"/>
        <v>27843.200000000004</v>
      </c>
      <c r="Z9" s="855">
        <v>3</v>
      </c>
      <c r="AA9" s="856">
        <f t="shared" si="10"/>
        <v>18645</v>
      </c>
      <c r="AB9" s="855">
        <v>7</v>
      </c>
      <c r="AC9" s="856">
        <f t="shared" si="11"/>
        <v>43505</v>
      </c>
    </row>
    <row r="10" spans="1:29" ht="24.5" thickBot="1" x14ac:dyDescent="0.4">
      <c r="A10" s="1428">
        <v>5</v>
      </c>
      <c r="B10" s="1429">
        <v>202</v>
      </c>
      <c r="C10" s="880" t="s">
        <v>3429</v>
      </c>
      <c r="D10" s="1430">
        <v>8410</v>
      </c>
      <c r="E10" s="1429" t="s">
        <v>3</v>
      </c>
      <c r="F10" s="855">
        <v>0.5</v>
      </c>
      <c r="G10" s="856">
        <f t="shared" si="1"/>
        <v>4205</v>
      </c>
      <c r="H10" s="855">
        <v>9.75</v>
      </c>
      <c r="I10" s="856">
        <f t="shared" si="0"/>
        <v>81997.5</v>
      </c>
      <c r="J10" s="855">
        <v>7</v>
      </c>
      <c r="K10" s="856">
        <f t="shared" si="2"/>
        <v>58870</v>
      </c>
      <c r="L10" s="855">
        <v>3</v>
      </c>
      <c r="M10" s="856">
        <f t="shared" si="3"/>
        <v>25230</v>
      </c>
      <c r="N10" s="855">
        <v>3.94</v>
      </c>
      <c r="O10" s="856">
        <f t="shared" si="4"/>
        <v>33135.4</v>
      </c>
      <c r="P10" s="855">
        <v>8</v>
      </c>
      <c r="Q10" s="856">
        <f t="shared" si="5"/>
        <v>67280</v>
      </c>
      <c r="R10" s="855">
        <v>4.55</v>
      </c>
      <c r="S10" s="856">
        <f t="shared" si="7"/>
        <v>38265.5</v>
      </c>
      <c r="T10" s="855">
        <v>9</v>
      </c>
      <c r="U10" s="856">
        <f t="shared" si="8"/>
        <v>75690</v>
      </c>
      <c r="V10" s="855">
        <v>15</v>
      </c>
      <c r="W10" s="856">
        <f t="shared" si="6"/>
        <v>126150</v>
      </c>
      <c r="X10" s="855">
        <v>7</v>
      </c>
      <c r="Y10" s="856">
        <f t="shared" si="9"/>
        <v>58870</v>
      </c>
      <c r="Z10" s="855">
        <v>8</v>
      </c>
      <c r="AA10" s="856">
        <f t="shared" si="10"/>
        <v>67280</v>
      </c>
      <c r="AB10" s="855">
        <v>12</v>
      </c>
      <c r="AC10" s="856">
        <f t="shared" si="11"/>
        <v>100920</v>
      </c>
    </row>
    <row r="11" spans="1:29" ht="15" thickBot="1" x14ac:dyDescent="0.4">
      <c r="A11" s="1428">
        <v>6</v>
      </c>
      <c r="B11" s="1429">
        <v>203</v>
      </c>
      <c r="C11" s="880" t="s">
        <v>230</v>
      </c>
      <c r="D11" s="1429">
        <v>1</v>
      </c>
      <c r="E11" s="1429" t="s">
        <v>100</v>
      </c>
      <c r="F11" s="855">
        <v>147555</v>
      </c>
      <c r="G11" s="856">
        <f t="shared" si="1"/>
        <v>147555</v>
      </c>
      <c r="H11" s="855">
        <v>157204</v>
      </c>
      <c r="I11" s="856">
        <f t="shared" si="0"/>
        <v>157204</v>
      </c>
      <c r="J11" s="855">
        <v>189000</v>
      </c>
      <c r="K11" s="856">
        <f t="shared" si="2"/>
        <v>189000</v>
      </c>
      <c r="L11" s="855">
        <v>210000</v>
      </c>
      <c r="M11" s="856">
        <f t="shared" si="3"/>
        <v>210000</v>
      </c>
      <c r="N11" s="855">
        <v>94969.600000000006</v>
      </c>
      <c r="O11" s="856">
        <f t="shared" si="4"/>
        <v>94969.600000000006</v>
      </c>
      <c r="P11" s="855">
        <v>275000</v>
      </c>
      <c r="Q11" s="856">
        <f t="shared" si="5"/>
        <v>275000</v>
      </c>
      <c r="R11" s="855">
        <v>120833.37</v>
      </c>
      <c r="S11" s="856">
        <f t="shared" si="7"/>
        <v>120833.37</v>
      </c>
      <c r="T11" s="855">
        <v>360500</v>
      </c>
      <c r="U11" s="856">
        <f t="shared" si="8"/>
        <v>360500</v>
      </c>
      <c r="V11" s="855">
        <v>210000</v>
      </c>
      <c r="W11" s="856">
        <f t="shared" si="6"/>
        <v>210000</v>
      </c>
      <c r="X11" s="855">
        <v>100000</v>
      </c>
      <c r="Y11" s="856">
        <f t="shared" si="9"/>
        <v>100000</v>
      </c>
      <c r="Z11" s="855">
        <v>116000</v>
      </c>
      <c r="AA11" s="856">
        <f t="shared" si="10"/>
        <v>116000</v>
      </c>
      <c r="AB11" s="855">
        <v>205000</v>
      </c>
      <c r="AC11" s="856">
        <f t="shared" si="11"/>
        <v>205000</v>
      </c>
    </row>
    <row r="12" spans="1:29" ht="15" thickBot="1" x14ac:dyDescent="0.4">
      <c r="A12" s="1428">
        <v>7</v>
      </c>
      <c r="B12" s="1429">
        <v>203</v>
      </c>
      <c r="C12" s="880" t="s">
        <v>15</v>
      </c>
      <c r="D12" s="1429">
        <v>1</v>
      </c>
      <c r="E12" s="1429" t="s">
        <v>100</v>
      </c>
      <c r="F12" s="855">
        <v>9350</v>
      </c>
      <c r="G12" s="856">
        <f t="shared" si="1"/>
        <v>9350</v>
      </c>
      <c r="H12" s="855">
        <v>138932</v>
      </c>
      <c r="I12" s="856">
        <f t="shared" si="0"/>
        <v>138932</v>
      </c>
      <c r="J12" s="855">
        <v>17000</v>
      </c>
      <c r="K12" s="856">
        <f t="shared" si="2"/>
        <v>17000</v>
      </c>
      <c r="L12" s="855">
        <v>100000</v>
      </c>
      <c r="M12" s="856">
        <f t="shared" si="3"/>
        <v>100000</v>
      </c>
      <c r="N12" s="855">
        <v>8289.6</v>
      </c>
      <c r="O12" s="856">
        <f t="shared" si="4"/>
        <v>8289.6</v>
      </c>
      <c r="P12" s="855">
        <v>25000</v>
      </c>
      <c r="Q12" s="856">
        <f t="shared" si="5"/>
        <v>25000</v>
      </c>
      <c r="R12" s="855">
        <v>212769.95</v>
      </c>
      <c r="S12" s="856">
        <f t="shared" si="7"/>
        <v>212769.95</v>
      </c>
      <c r="T12" s="855">
        <v>19000</v>
      </c>
      <c r="U12" s="856">
        <f t="shared" si="8"/>
        <v>19000</v>
      </c>
      <c r="V12" s="855">
        <v>25000</v>
      </c>
      <c r="W12" s="856">
        <f t="shared" si="6"/>
        <v>25000</v>
      </c>
      <c r="X12" s="855">
        <v>40000</v>
      </c>
      <c r="Y12" s="856">
        <f t="shared" si="9"/>
        <v>40000</v>
      </c>
      <c r="Z12" s="855">
        <v>7500</v>
      </c>
      <c r="AA12" s="856">
        <f t="shared" si="10"/>
        <v>7500</v>
      </c>
      <c r="AB12" s="855">
        <v>40000</v>
      </c>
      <c r="AC12" s="856">
        <f t="shared" si="11"/>
        <v>40000</v>
      </c>
    </row>
    <row r="13" spans="1:29" ht="15" thickBot="1" x14ac:dyDescent="0.4">
      <c r="A13" s="1428">
        <v>8</v>
      </c>
      <c r="B13" s="1429">
        <v>202</v>
      </c>
      <c r="C13" s="880" t="s">
        <v>3430</v>
      </c>
      <c r="D13" s="1429">
        <v>1</v>
      </c>
      <c r="E13" s="1429" t="s">
        <v>10</v>
      </c>
      <c r="F13" s="860">
        <v>2250</v>
      </c>
      <c r="G13" s="856">
        <f t="shared" si="1"/>
        <v>2250</v>
      </c>
      <c r="H13" s="860">
        <v>7055</v>
      </c>
      <c r="I13" s="856">
        <f t="shared" si="0"/>
        <v>7055</v>
      </c>
      <c r="J13" s="860">
        <v>4750</v>
      </c>
      <c r="K13" s="856">
        <f t="shared" si="2"/>
        <v>4750</v>
      </c>
      <c r="L13" s="860">
        <v>3500</v>
      </c>
      <c r="M13" s="856">
        <f t="shared" si="3"/>
        <v>3500</v>
      </c>
      <c r="N13" s="860">
        <v>3040.4</v>
      </c>
      <c r="O13" s="856">
        <f t="shared" si="4"/>
        <v>3040.4</v>
      </c>
      <c r="P13" s="860">
        <v>5000</v>
      </c>
      <c r="Q13" s="856">
        <f t="shared" si="5"/>
        <v>5000</v>
      </c>
      <c r="R13" s="860">
        <v>5335.1</v>
      </c>
      <c r="S13" s="856">
        <f t="shared" si="7"/>
        <v>5335.1</v>
      </c>
      <c r="T13" s="860">
        <v>3500</v>
      </c>
      <c r="U13" s="856">
        <f t="shared" si="8"/>
        <v>3500</v>
      </c>
      <c r="V13" s="860">
        <v>10000</v>
      </c>
      <c r="W13" s="856">
        <f t="shared" si="6"/>
        <v>10000</v>
      </c>
      <c r="X13" s="860">
        <v>2500</v>
      </c>
      <c r="Y13" s="856">
        <f t="shared" si="9"/>
        <v>2500</v>
      </c>
      <c r="Z13" s="860">
        <v>3300</v>
      </c>
      <c r="AA13" s="856">
        <f t="shared" si="10"/>
        <v>3300</v>
      </c>
      <c r="AB13" s="860">
        <v>6500</v>
      </c>
      <c r="AC13" s="856">
        <f t="shared" si="11"/>
        <v>6500</v>
      </c>
    </row>
    <row r="14" spans="1:29" ht="15" thickBot="1" x14ac:dyDescent="0.4">
      <c r="A14" s="1428"/>
      <c r="B14" s="1431"/>
      <c r="C14" s="1432" t="s">
        <v>160</v>
      </c>
      <c r="D14" s="1429"/>
      <c r="E14" s="1433"/>
      <c r="F14" s="855"/>
      <c r="G14" s="856">
        <f t="shared" si="1"/>
        <v>0</v>
      </c>
      <c r="H14" s="855"/>
      <c r="I14" s="856">
        <f t="shared" si="0"/>
        <v>0</v>
      </c>
      <c r="J14" s="855"/>
      <c r="K14" s="856">
        <f t="shared" si="2"/>
        <v>0</v>
      </c>
      <c r="L14" s="855"/>
      <c r="M14" s="856">
        <f t="shared" si="3"/>
        <v>0</v>
      </c>
      <c r="N14" s="855"/>
      <c r="O14" s="856">
        <f t="shared" si="4"/>
        <v>0</v>
      </c>
      <c r="P14" s="855"/>
      <c r="Q14" s="856">
        <f t="shared" si="5"/>
        <v>0</v>
      </c>
      <c r="R14" s="855"/>
      <c r="S14" s="856">
        <f t="shared" si="7"/>
        <v>0</v>
      </c>
      <c r="T14" s="855"/>
      <c r="U14" s="856">
        <f t="shared" si="8"/>
        <v>0</v>
      </c>
      <c r="V14" s="855"/>
      <c r="W14" s="856">
        <f t="shared" si="6"/>
        <v>0</v>
      </c>
      <c r="X14" s="855"/>
      <c r="Y14" s="856">
        <f t="shared" si="9"/>
        <v>0</v>
      </c>
      <c r="Z14" s="855"/>
      <c r="AA14" s="856">
        <f t="shared" si="10"/>
        <v>0</v>
      </c>
      <c r="AB14" s="855"/>
      <c r="AC14" s="856">
        <f t="shared" si="11"/>
        <v>0</v>
      </c>
    </row>
    <row r="15" spans="1:29" ht="15" thickBot="1" x14ac:dyDescent="0.4">
      <c r="A15" s="1428">
        <v>9</v>
      </c>
      <c r="B15" s="1429" t="s">
        <v>472</v>
      </c>
      <c r="C15" s="880" t="s">
        <v>3431</v>
      </c>
      <c r="D15" s="1429">
        <v>40</v>
      </c>
      <c r="E15" s="1429" t="s">
        <v>3</v>
      </c>
      <c r="F15" s="855">
        <v>42</v>
      </c>
      <c r="G15" s="856">
        <f t="shared" si="1"/>
        <v>1680</v>
      </c>
      <c r="H15" s="855">
        <v>40.6</v>
      </c>
      <c r="I15" s="856">
        <f t="shared" si="0"/>
        <v>1624</v>
      </c>
      <c r="J15" s="855">
        <v>58</v>
      </c>
      <c r="K15" s="856">
        <f t="shared" si="2"/>
        <v>2320</v>
      </c>
      <c r="L15" s="855">
        <v>53</v>
      </c>
      <c r="M15" s="856">
        <f t="shared" si="3"/>
        <v>2120</v>
      </c>
      <c r="N15" s="855">
        <v>77.47</v>
      </c>
      <c r="O15" s="856">
        <f t="shared" si="4"/>
        <v>3098.8</v>
      </c>
      <c r="P15" s="855">
        <v>35</v>
      </c>
      <c r="Q15" s="856">
        <f t="shared" si="5"/>
        <v>1400</v>
      </c>
      <c r="R15" s="855">
        <v>40.869999999999997</v>
      </c>
      <c r="S15" s="899">
        <f t="shared" si="7"/>
        <v>1634.8</v>
      </c>
      <c r="T15" s="855">
        <v>46</v>
      </c>
      <c r="U15" s="856">
        <f t="shared" si="8"/>
        <v>1840</v>
      </c>
      <c r="V15" s="855">
        <v>70</v>
      </c>
      <c r="W15" s="856">
        <f t="shared" si="6"/>
        <v>2800</v>
      </c>
      <c r="X15" s="855">
        <v>55.14</v>
      </c>
      <c r="Y15" s="856">
        <f t="shared" si="9"/>
        <v>2205.6</v>
      </c>
      <c r="Z15" s="855">
        <v>42</v>
      </c>
      <c r="AA15" s="856">
        <f t="shared" si="10"/>
        <v>1680</v>
      </c>
      <c r="AB15" s="855">
        <v>39</v>
      </c>
      <c r="AC15" s="856">
        <f t="shared" si="11"/>
        <v>1560</v>
      </c>
    </row>
    <row r="16" spans="1:29" ht="15" thickBot="1" x14ac:dyDescent="0.4">
      <c r="A16" s="1428">
        <v>10</v>
      </c>
      <c r="B16" s="1429" t="s">
        <v>472</v>
      </c>
      <c r="C16" s="880" t="s">
        <v>3432</v>
      </c>
      <c r="D16" s="1429">
        <v>35</v>
      </c>
      <c r="E16" s="1429" t="s">
        <v>3</v>
      </c>
      <c r="F16" s="855">
        <v>68</v>
      </c>
      <c r="G16" s="856">
        <f t="shared" si="1"/>
        <v>2380</v>
      </c>
      <c r="H16" s="855">
        <v>43.2</v>
      </c>
      <c r="I16" s="856">
        <f t="shared" si="0"/>
        <v>1512</v>
      </c>
      <c r="J16" s="855">
        <v>96</v>
      </c>
      <c r="K16" s="856">
        <f t="shared" si="2"/>
        <v>3360</v>
      </c>
      <c r="L16" s="855">
        <v>75</v>
      </c>
      <c r="M16" s="856">
        <f t="shared" si="3"/>
        <v>2625</v>
      </c>
      <c r="N16" s="855">
        <v>120.85</v>
      </c>
      <c r="O16" s="856">
        <f t="shared" si="4"/>
        <v>4229.75</v>
      </c>
      <c r="P16" s="855">
        <v>96</v>
      </c>
      <c r="Q16" s="856">
        <f t="shared" si="5"/>
        <v>3360</v>
      </c>
      <c r="R16" s="855">
        <v>95.42</v>
      </c>
      <c r="S16" s="899">
        <f t="shared" si="7"/>
        <v>3339.7000000000003</v>
      </c>
      <c r="T16" s="855">
        <v>187</v>
      </c>
      <c r="U16" s="856">
        <f t="shared" si="8"/>
        <v>6545</v>
      </c>
      <c r="V16" s="855">
        <v>130</v>
      </c>
      <c r="W16" s="856">
        <f t="shared" si="6"/>
        <v>4550</v>
      </c>
      <c r="X16" s="855">
        <v>76.150000000000006</v>
      </c>
      <c r="Y16" s="856">
        <f t="shared" si="9"/>
        <v>2665.25</v>
      </c>
      <c r="Z16" s="855">
        <v>81</v>
      </c>
      <c r="AA16" s="856">
        <f t="shared" si="10"/>
        <v>2835</v>
      </c>
      <c r="AB16" s="855">
        <v>41</v>
      </c>
      <c r="AC16" s="856">
        <f t="shared" si="11"/>
        <v>1435</v>
      </c>
    </row>
    <row r="17" spans="1:29" ht="15" thickBot="1" x14ac:dyDescent="0.4">
      <c r="A17" s="1428">
        <v>11</v>
      </c>
      <c r="B17" s="1429" t="s">
        <v>472</v>
      </c>
      <c r="C17" s="880" t="s">
        <v>1177</v>
      </c>
      <c r="D17" s="1430">
        <v>1045</v>
      </c>
      <c r="E17" s="1429" t="s">
        <v>3</v>
      </c>
      <c r="F17" s="855">
        <v>37.5</v>
      </c>
      <c r="G17" s="856">
        <f t="shared" si="1"/>
        <v>39187.5</v>
      </c>
      <c r="H17" s="855">
        <v>47.7</v>
      </c>
      <c r="I17" s="856">
        <f t="shared" si="0"/>
        <v>49846.5</v>
      </c>
      <c r="J17" s="855">
        <v>42</v>
      </c>
      <c r="K17" s="856">
        <f t="shared" si="2"/>
        <v>43890</v>
      </c>
      <c r="L17" s="855">
        <v>75</v>
      </c>
      <c r="M17" s="856">
        <f t="shared" si="3"/>
        <v>78375</v>
      </c>
      <c r="N17" s="855">
        <v>75.510000000000005</v>
      </c>
      <c r="O17" s="856">
        <f t="shared" si="4"/>
        <v>78907.950000000012</v>
      </c>
      <c r="P17" s="855">
        <v>44</v>
      </c>
      <c r="Q17" s="856">
        <f t="shared" si="5"/>
        <v>45980</v>
      </c>
      <c r="R17" s="855">
        <v>40.15</v>
      </c>
      <c r="S17" s="856">
        <f t="shared" si="7"/>
        <v>41956.75</v>
      </c>
      <c r="T17" s="855">
        <v>37</v>
      </c>
      <c r="U17" s="856">
        <f t="shared" si="8"/>
        <v>38665</v>
      </c>
      <c r="V17" s="855">
        <v>73</v>
      </c>
      <c r="W17" s="856">
        <f t="shared" si="6"/>
        <v>76285</v>
      </c>
      <c r="X17" s="855">
        <v>45</v>
      </c>
      <c r="Y17" s="856">
        <f t="shared" si="9"/>
        <v>47025</v>
      </c>
      <c r="Z17" s="855">
        <v>40</v>
      </c>
      <c r="AA17" s="856">
        <f t="shared" si="10"/>
        <v>41800</v>
      </c>
      <c r="AB17" s="855">
        <v>52</v>
      </c>
      <c r="AC17" s="856">
        <f t="shared" si="11"/>
        <v>54340</v>
      </c>
    </row>
    <row r="18" spans="1:29" ht="15" thickBot="1" x14ac:dyDescent="0.4">
      <c r="A18" s="1428">
        <v>12</v>
      </c>
      <c r="B18" s="1429" t="s">
        <v>472</v>
      </c>
      <c r="C18" s="880" t="s">
        <v>1620</v>
      </c>
      <c r="D18" s="1429">
        <v>900</v>
      </c>
      <c r="E18" s="1429" t="s">
        <v>3</v>
      </c>
      <c r="F18" s="855">
        <v>72</v>
      </c>
      <c r="G18" s="856">
        <f t="shared" si="1"/>
        <v>64800</v>
      </c>
      <c r="H18" s="855">
        <v>55.8</v>
      </c>
      <c r="I18" s="856">
        <f t="shared" si="0"/>
        <v>50220</v>
      </c>
      <c r="J18" s="855">
        <v>80</v>
      </c>
      <c r="K18" s="856">
        <f t="shared" si="2"/>
        <v>72000</v>
      </c>
      <c r="L18" s="855">
        <v>100</v>
      </c>
      <c r="M18" s="856">
        <f t="shared" si="3"/>
        <v>90000</v>
      </c>
      <c r="N18" s="855">
        <v>150.91</v>
      </c>
      <c r="O18" s="856">
        <f t="shared" si="4"/>
        <v>135819</v>
      </c>
      <c r="P18" s="855">
        <v>98</v>
      </c>
      <c r="Q18" s="856">
        <f t="shared" si="5"/>
        <v>88200</v>
      </c>
      <c r="R18" s="855">
        <v>107.25</v>
      </c>
      <c r="S18" s="856">
        <f t="shared" si="7"/>
        <v>96525</v>
      </c>
      <c r="T18" s="855">
        <v>123</v>
      </c>
      <c r="U18" s="856">
        <f t="shared" si="8"/>
        <v>110700</v>
      </c>
      <c r="V18" s="855">
        <v>135</v>
      </c>
      <c r="W18" s="856">
        <f t="shared" si="6"/>
        <v>121500</v>
      </c>
      <c r="X18" s="855">
        <v>118</v>
      </c>
      <c r="Y18" s="856">
        <f t="shared" si="9"/>
        <v>106200</v>
      </c>
      <c r="Z18" s="855">
        <v>121</v>
      </c>
      <c r="AA18" s="856">
        <f t="shared" si="10"/>
        <v>108900</v>
      </c>
      <c r="AB18" s="855">
        <v>70</v>
      </c>
      <c r="AC18" s="856">
        <f t="shared" si="11"/>
        <v>63000</v>
      </c>
    </row>
    <row r="19" spans="1:29" ht="15" thickBot="1" x14ac:dyDescent="0.4">
      <c r="A19" s="1428">
        <v>13</v>
      </c>
      <c r="B19" s="1429" t="s">
        <v>472</v>
      </c>
      <c r="C19" s="880" t="s">
        <v>3433</v>
      </c>
      <c r="D19" s="1429">
        <v>60</v>
      </c>
      <c r="E19" s="1429" t="s">
        <v>3</v>
      </c>
      <c r="F19" s="855">
        <v>30</v>
      </c>
      <c r="G19" s="856">
        <f t="shared" si="1"/>
        <v>1800</v>
      </c>
      <c r="H19" s="855">
        <v>24</v>
      </c>
      <c r="I19" s="856">
        <f t="shared" si="0"/>
        <v>1440</v>
      </c>
      <c r="J19" s="855">
        <v>24</v>
      </c>
      <c r="K19" s="856">
        <f t="shared" si="2"/>
        <v>1440</v>
      </c>
      <c r="L19" s="855">
        <v>40</v>
      </c>
      <c r="M19" s="856">
        <f t="shared" si="3"/>
        <v>2400</v>
      </c>
      <c r="N19" s="855">
        <v>65.819999999999993</v>
      </c>
      <c r="O19" s="856">
        <f t="shared" si="4"/>
        <v>3949.2</v>
      </c>
      <c r="P19" s="855">
        <v>60</v>
      </c>
      <c r="Q19" s="856">
        <f t="shared" si="5"/>
        <v>3600</v>
      </c>
      <c r="R19" s="855">
        <v>75.59</v>
      </c>
      <c r="S19" s="856">
        <f t="shared" si="7"/>
        <v>4535.4000000000005</v>
      </c>
      <c r="T19" s="855">
        <v>73</v>
      </c>
      <c r="U19" s="856">
        <f t="shared" si="8"/>
        <v>4380</v>
      </c>
      <c r="V19" s="855">
        <v>75</v>
      </c>
      <c r="W19" s="856">
        <f t="shared" si="6"/>
        <v>4500</v>
      </c>
      <c r="X19" s="855">
        <v>21.27</v>
      </c>
      <c r="Y19" s="856">
        <f t="shared" si="9"/>
        <v>1276.2</v>
      </c>
      <c r="Z19" s="855">
        <v>27</v>
      </c>
      <c r="AA19" s="856">
        <f t="shared" si="10"/>
        <v>1620</v>
      </c>
      <c r="AB19" s="855">
        <v>40</v>
      </c>
      <c r="AC19" s="856">
        <f t="shared" si="11"/>
        <v>2400</v>
      </c>
    </row>
    <row r="20" spans="1:29" ht="15" thickBot="1" x14ac:dyDescent="0.4">
      <c r="A20" s="1428">
        <v>14</v>
      </c>
      <c r="B20" s="1429" t="s">
        <v>472</v>
      </c>
      <c r="C20" s="880" t="s">
        <v>163</v>
      </c>
      <c r="D20" s="1429">
        <v>11</v>
      </c>
      <c r="E20" s="1429" t="s">
        <v>10</v>
      </c>
      <c r="F20" s="855">
        <v>3220</v>
      </c>
      <c r="G20" s="856">
        <f t="shared" si="1"/>
        <v>35420</v>
      </c>
      <c r="H20" s="855">
        <v>3394</v>
      </c>
      <c r="I20" s="856">
        <f t="shared" si="0"/>
        <v>37334</v>
      </c>
      <c r="J20" s="855">
        <v>3225</v>
      </c>
      <c r="K20" s="856">
        <f t="shared" si="2"/>
        <v>35475</v>
      </c>
      <c r="L20" s="855">
        <v>2000</v>
      </c>
      <c r="M20" s="856">
        <f t="shared" si="3"/>
        <v>22000</v>
      </c>
      <c r="N20" s="855">
        <v>4453.7</v>
      </c>
      <c r="O20" s="856">
        <f t="shared" si="4"/>
        <v>48990.7</v>
      </c>
      <c r="P20" s="855">
        <v>3955</v>
      </c>
      <c r="Q20" s="856">
        <f t="shared" si="5"/>
        <v>43505</v>
      </c>
      <c r="R20" s="855">
        <v>3291.12</v>
      </c>
      <c r="S20" s="856">
        <f t="shared" si="7"/>
        <v>36202.32</v>
      </c>
      <c r="T20" s="855">
        <v>3800</v>
      </c>
      <c r="U20" s="856">
        <f t="shared" si="8"/>
        <v>41800</v>
      </c>
      <c r="V20" s="855">
        <v>4000</v>
      </c>
      <c r="W20" s="856">
        <f t="shared" si="6"/>
        <v>44000</v>
      </c>
      <c r="X20" s="855">
        <v>3500</v>
      </c>
      <c r="Y20" s="856">
        <f t="shared" si="9"/>
        <v>38500</v>
      </c>
      <c r="Z20" s="855">
        <v>4025</v>
      </c>
      <c r="AA20" s="856">
        <f t="shared" si="10"/>
        <v>44275</v>
      </c>
      <c r="AB20" s="855">
        <v>3900</v>
      </c>
      <c r="AC20" s="856">
        <f t="shared" si="11"/>
        <v>42900</v>
      </c>
    </row>
    <row r="21" spans="1:29" ht="15" thickBot="1" x14ac:dyDescent="0.4">
      <c r="A21" s="1428">
        <v>15</v>
      </c>
      <c r="B21" s="1429" t="s">
        <v>472</v>
      </c>
      <c r="C21" s="880" t="s">
        <v>3434</v>
      </c>
      <c r="D21" s="1429">
        <v>1</v>
      </c>
      <c r="E21" s="1429" t="s">
        <v>10</v>
      </c>
      <c r="F21" s="855">
        <v>9800</v>
      </c>
      <c r="G21" s="856">
        <f t="shared" si="1"/>
        <v>9800</v>
      </c>
      <c r="H21" s="855">
        <v>11022</v>
      </c>
      <c r="I21" s="856">
        <f t="shared" si="0"/>
        <v>11022</v>
      </c>
      <c r="J21" s="855">
        <v>3885</v>
      </c>
      <c r="K21" s="856">
        <f t="shared" si="2"/>
        <v>3885</v>
      </c>
      <c r="L21" s="855">
        <v>9000</v>
      </c>
      <c r="M21" s="856">
        <f t="shared" si="3"/>
        <v>9000</v>
      </c>
      <c r="N21" s="855">
        <v>14623.4</v>
      </c>
      <c r="O21" s="856">
        <f t="shared" si="4"/>
        <v>14623.4</v>
      </c>
      <c r="P21" s="855">
        <v>5600</v>
      </c>
      <c r="Q21" s="856">
        <f t="shared" si="5"/>
        <v>5600</v>
      </c>
      <c r="R21" s="855">
        <v>5660.74</v>
      </c>
      <c r="S21" s="856">
        <f t="shared" si="7"/>
        <v>5660.74</v>
      </c>
      <c r="T21" s="855">
        <v>12100</v>
      </c>
      <c r="U21" s="856">
        <f t="shared" si="8"/>
        <v>12100</v>
      </c>
      <c r="V21" s="855">
        <v>9000</v>
      </c>
      <c r="W21" s="856">
        <f t="shared" si="6"/>
        <v>9000</v>
      </c>
      <c r="X21" s="855">
        <v>5500</v>
      </c>
      <c r="Y21" s="856">
        <f t="shared" si="9"/>
        <v>5500</v>
      </c>
      <c r="Z21" s="855">
        <v>11400</v>
      </c>
      <c r="AA21" s="856">
        <f t="shared" si="10"/>
        <v>11400</v>
      </c>
      <c r="AB21" s="855">
        <v>12750</v>
      </c>
      <c r="AC21" s="856">
        <f t="shared" si="11"/>
        <v>12750</v>
      </c>
    </row>
    <row r="22" spans="1:29" ht="15" thickBot="1" x14ac:dyDescent="0.4">
      <c r="A22" s="1428">
        <v>16</v>
      </c>
      <c r="B22" s="1429" t="s">
        <v>472</v>
      </c>
      <c r="C22" s="880" t="s">
        <v>167</v>
      </c>
      <c r="D22" s="1429">
        <v>3</v>
      </c>
      <c r="E22" s="1429" t="s">
        <v>10</v>
      </c>
      <c r="F22" s="855">
        <v>1000</v>
      </c>
      <c r="G22" s="856">
        <f t="shared" si="1"/>
        <v>3000</v>
      </c>
      <c r="H22" s="855">
        <v>1427</v>
      </c>
      <c r="I22" s="856">
        <f t="shared" si="0"/>
        <v>4281</v>
      </c>
      <c r="J22" s="855">
        <v>1650</v>
      </c>
      <c r="K22" s="856">
        <f t="shared" si="2"/>
        <v>4950</v>
      </c>
      <c r="L22" s="855">
        <v>2000</v>
      </c>
      <c r="M22" s="856">
        <f t="shared" si="3"/>
        <v>6000</v>
      </c>
      <c r="N22" s="855">
        <v>1432.94</v>
      </c>
      <c r="O22" s="856">
        <f t="shared" si="4"/>
        <v>4298.82</v>
      </c>
      <c r="P22" s="855">
        <v>650</v>
      </c>
      <c r="Q22" s="856">
        <f t="shared" si="5"/>
        <v>1950</v>
      </c>
      <c r="R22" s="855">
        <v>2518.21</v>
      </c>
      <c r="S22" s="899">
        <f t="shared" si="7"/>
        <v>7554.63</v>
      </c>
      <c r="T22" s="855">
        <v>4300</v>
      </c>
      <c r="U22" s="856">
        <f t="shared" si="8"/>
        <v>12900</v>
      </c>
      <c r="V22" s="855">
        <v>350</v>
      </c>
      <c r="W22" s="856">
        <f t="shared" si="6"/>
        <v>1050</v>
      </c>
      <c r="X22" s="855">
        <v>1200</v>
      </c>
      <c r="Y22" s="856">
        <f t="shared" si="9"/>
        <v>3600</v>
      </c>
      <c r="Z22" s="855">
        <v>780</v>
      </c>
      <c r="AA22" s="856">
        <f t="shared" si="10"/>
        <v>2340</v>
      </c>
      <c r="AB22" s="855">
        <v>2900</v>
      </c>
      <c r="AC22" s="856">
        <f t="shared" si="11"/>
        <v>8700</v>
      </c>
    </row>
    <row r="23" spans="1:29" ht="15" thickBot="1" x14ac:dyDescent="0.4">
      <c r="A23" s="1428">
        <v>17</v>
      </c>
      <c r="B23" s="1429" t="s">
        <v>472</v>
      </c>
      <c r="C23" s="880" t="s">
        <v>3435</v>
      </c>
      <c r="D23" s="1430">
        <v>2600</v>
      </c>
      <c r="E23" s="1429" t="s">
        <v>3</v>
      </c>
      <c r="F23" s="855">
        <v>29.5</v>
      </c>
      <c r="G23" s="856">
        <f t="shared" si="1"/>
        <v>76700</v>
      </c>
      <c r="H23" s="855">
        <v>33.200000000000003</v>
      </c>
      <c r="I23" s="856">
        <f t="shared" si="0"/>
        <v>86320.000000000015</v>
      </c>
      <c r="J23" s="855">
        <v>54</v>
      </c>
      <c r="K23" s="856">
        <f t="shared" si="2"/>
        <v>140400</v>
      </c>
      <c r="L23" s="855">
        <v>40</v>
      </c>
      <c r="M23" s="856">
        <f t="shared" si="3"/>
        <v>104000</v>
      </c>
      <c r="N23" s="855">
        <v>54.13</v>
      </c>
      <c r="O23" s="856">
        <f t="shared" si="4"/>
        <v>140738</v>
      </c>
      <c r="P23" s="855">
        <v>35</v>
      </c>
      <c r="Q23" s="856">
        <f t="shared" si="5"/>
        <v>91000</v>
      </c>
      <c r="R23" s="855">
        <v>44.86</v>
      </c>
      <c r="S23" s="856">
        <f t="shared" si="7"/>
        <v>116636</v>
      </c>
      <c r="T23" s="855">
        <v>66</v>
      </c>
      <c r="U23" s="856">
        <f t="shared" si="8"/>
        <v>171600</v>
      </c>
      <c r="V23" s="855">
        <v>65</v>
      </c>
      <c r="W23" s="856">
        <f t="shared" si="6"/>
        <v>169000</v>
      </c>
      <c r="X23" s="855">
        <v>45.06</v>
      </c>
      <c r="Y23" s="856">
        <f t="shared" si="9"/>
        <v>117156</v>
      </c>
      <c r="Z23" s="855">
        <v>35</v>
      </c>
      <c r="AA23" s="856">
        <f t="shared" si="10"/>
        <v>91000</v>
      </c>
      <c r="AB23" s="855">
        <v>62</v>
      </c>
      <c r="AC23" s="856">
        <f t="shared" si="11"/>
        <v>161200</v>
      </c>
    </row>
    <row r="24" spans="1:29" ht="15" thickBot="1" x14ac:dyDescent="0.4">
      <c r="A24" s="1428">
        <v>18</v>
      </c>
      <c r="B24" s="1429" t="s">
        <v>472</v>
      </c>
      <c r="C24" s="880" t="s">
        <v>3436</v>
      </c>
      <c r="D24" s="1429">
        <v>510</v>
      </c>
      <c r="E24" s="1429" t="s">
        <v>3</v>
      </c>
      <c r="F24" s="855">
        <v>47</v>
      </c>
      <c r="G24" s="856">
        <f t="shared" si="1"/>
        <v>23970</v>
      </c>
      <c r="H24" s="855">
        <v>37.6</v>
      </c>
      <c r="I24" s="856">
        <f t="shared" si="0"/>
        <v>19176</v>
      </c>
      <c r="J24" s="855">
        <v>89</v>
      </c>
      <c r="K24" s="856">
        <f t="shared" si="2"/>
        <v>45390</v>
      </c>
      <c r="L24" s="855">
        <v>50</v>
      </c>
      <c r="M24" s="856">
        <f t="shared" si="3"/>
        <v>25500</v>
      </c>
      <c r="N24" s="855">
        <v>114.5</v>
      </c>
      <c r="O24" s="856">
        <f t="shared" si="4"/>
        <v>58395</v>
      </c>
      <c r="P24" s="855">
        <v>45</v>
      </c>
      <c r="Q24" s="856">
        <f t="shared" si="5"/>
        <v>22950</v>
      </c>
      <c r="R24" s="855">
        <v>94.48</v>
      </c>
      <c r="S24" s="899">
        <f t="shared" si="7"/>
        <v>48184.800000000003</v>
      </c>
      <c r="T24" s="855">
        <v>143</v>
      </c>
      <c r="U24" s="856">
        <f t="shared" si="8"/>
        <v>72930</v>
      </c>
      <c r="V24" s="855">
        <v>75</v>
      </c>
      <c r="W24" s="856">
        <f t="shared" si="6"/>
        <v>38250</v>
      </c>
      <c r="X24" s="855">
        <v>80.84</v>
      </c>
      <c r="Y24" s="856">
        <f t="shared" si="9"/>
        <v>41228.400000000001</v>
      </c>
      <c r="Z24" s="855">
        <v>85</v>
      </c>
      <c r="AA24" s="856">
        <f t="shared" si="10"/>
        <v>43350</v>
      </c>
      <c r="AB24" s="855">
        <v>60</v>
      </c>
      <c r="AC24" s="856">
        <f t="shared" si="11"/>
        <v>30600</v>
      </c>
    </row>
    <row r="25" spans="1:29" ht="15" thickBot="1" x14ac:dyDescent="0.4">
      <c r="A25" s="1428">
        <v>19</v>
      </c>
      <c r="B25" s="1429" t="s">
        <v>472</v>
      </c>
      <c r="C25" s="880" t="s">
        <v>3437</v>
      </c>
      <c r="D25" s="1429">
        <v>4</v>
      </c>
      <c r="E25" s="1429" t="s">
        <v>10</v>
      </c>
      <c r="F25" s="855">
        <v>275</v>
      </c>
      <c r="G25" s="856">
        <f t="shared" si="1"/>
        <v>1100</v>
      </c>
      <c r="H25" s="855">
        <v>402</v>
      </c>
      <c r="I25" s="856">
        <f t="shared" si="0"/>
        <v>1608</v>
      </c>
      <c r="J25" s="855">
        <v>400</v>
      </c>
      <c r="K25" s="856">
        <f t="shared" si="2"/>
        <v>1600</v>
      </c>
      <c r="L25" s="855">
        <v>500</v>
      </c>
      <c r="M25" s="856">
        <f t="shared" si="3"/>
        <v>2000</v>
      </c>
      <c r="N25" s="855">
        <v>819.5</v>
      </c>
      <c r="O25" s="856">
        <f t="shared" si="4"/>
        <v>3278</v>
      </c>
      <c r="P25" s="855">
        <v>900</v>
      </c>
      <c r="Q25" s="856">
        <f t="shared" si="5"/>
        <v>3600</v>
      </c>
      <c r="R25" s="855">
        <v>438.89</v>
      </c>
      <c r="S25" s="856">
        <f t="shared" si="7"/>
        <v>1755.56</v>
      </c>
      <c r="T25" s="855">
        <v>2000</v>
      </c>
      <c r="U25" s="856">
        <f t="shared" si="8"/>
        <v>8000</v>
      </c>
      <c r="V25" s="855">
        <v>600</v>
      </c>
      <c r="W25" s="856">
        <f t="shared" si="6"/>
        <v>2400</v>
      </c>
      <c r="X25" s="855">
        <v>227.5</v>
      </c>
      <c r="Y25" s="856">
        <f t="shared" si="9"/>
        <v>910</v>
      </c>
      <c r="Z25" s="855">
        <v>1050</v>
      </c>
      <c r="AA25" s="856">
        <f t="shared" si="10"/>
        <v>4200</v>
      </c>
      <c r="AB25" s="855">
        <v>475</v>
      </c>
      <c r="AC25" s="856">
        <f t="shared" si="11"/>
        <v>1900</v>
      </c>
    </row>
    <row r="26" spans="1:29" ht="15" thickBot="1" x14ac:dyDescent="0.4">
      <c r="A26" s="1428">
        <v>20</v>
      </c>
      <c r="B26" s="1429" t="s">
        <v>472</v>
      </c>
      <c r="C26" s="880" t="s">
        <v>3438</v>
      </c>
      <c r="D26" s="1429">
        <v>4</v>
      </c>
      <c r="E26" s="1429" t="s">
        <v>10</v>
      </c>
      <c r="F26" s="855">
        <v>420</v>
      </c>
      <c r="G26" s="856">
        <f t="shared" si="1"/>
        <v>1680</v>
      </c>
      <c r="H26" s="855">
        <v>1104</v>
      </c>
      <c r="I26" s="856">
        <f t="shared" si="0"/>
        <v>4416</v>
      </c>
      <c r="J26" s="855">
        <v>940</v>
      </c>
      <c r="K26" s="856">
        <f t="shared" si="2"/>
        <v>3760</v>
      </c>
      <c r="L26" s="855">
        <v>1500</v>
      </c>
      <c r="M26" s="856">
        <f t="shared" si="3"/>
        <v>6000</v>
      </c>
      <c r="N26" s="855">
        <v>1610.4</v>
      </c>
      <c r="O26" s="856">
        <f t="shared" si="4"/>
        <v>6441.6</v>
      </c>
      <c r="P26" s="855">
        <v>3850</v>
      </c>
      <c r="Q26" s="856">
        <f t="shared" si="5"/>
        <v>15400</v>
      </c>
      <c r="R26" s="855">
        <v>1111.45</v>
      </c>
      <c r="S26" s="856">
        <f t="shared" si="7"/>
        <v>4445.8</v>
      </c>
      <c r="T26" s="855">
        <v>1200</v>
      </c>
      <c r="U26" s="856">
        <f t="shared" si="8"/>
        <v>4800</v>
      </c>
      <c r="V26" s="855">
        <v>1200</v>
      </c>
      <c r="W26" s="856">
        <f t="shared" si="6"/>
        <v>4800</v>
      </c>
      <c r="X26" s="855">
        <v>1000</v>
      </c>
      <c r="Y26" s="856">
        <f t="shared" si="9"/>
        <v>4000</v>
      </c>
      <c r="Z26" s="855">
        <v>1100</v>
      </c>
      <c r="AA26" s="856">
        <f t="shared" si="10"/>
        <v>4400</v>
      </c>
      <c r="AB26" s="855">
        <v>3100</v>
      </c>
      <c r="AC26" s="856">
        <f t="shared" si="11"/>
        <v>12400</v>
      </c>
    </row>
    <row r="27" spans="1:29" ht="15" thickBot="1" x14ac:dyDescent="0.4">
      <c r="A27" s="1428">
        <v>21</v>
      </c>
      <c r="B27" s="1429" t="s">
        <v>472</v>
      </c>
      <c r="C27" s="880" t="s">
        <v>3439</v>
      </c>
      <c r="D27" s="1429">
        <v>390</v>
      </c>
      <c r="E27" s="1429" t="s">
        <v>3</v>
      </c>
      <c r="F27" s="855">
        <v>44</v>
      </c>
      <c r="G27" s="856">
        <f t="shared" si="1"/>
        <v>17160</v>
      </c>
      <c r="H27" s="855">
        <v>47.8</v>
      </c>
      <c r="I27" s="856">
        <f t="shared" si="0"/>
        <v>18642</v>
      </c>
      <c r="J27" s="855">
        <v>69</v>
      </c>
      <c r="K27" s="856">
        <f t="shared" si="2"/>
        <v>26910</v>
      </c>
      <c r="L27" s="855">
        <v>45</v>
      </c>
      <c r="M27" s="856">
        <f t="shared" si="3"/>
        <v>17550</v>
      </c>
      <c r="N27" s="855">
        <v>66.33</v>
      </c>
      <c r="O27" s="856">
        <f t="shared" si="4"/>
        <v>25868.7</v>
      </c>
      <c r="P27" s="855">
        <v>49</v>
      </c>
      <c r="Q27" s="856">
        <f t="shared" si="5"/>
        <v>19110</v>
      </c>
      <c r="R27" s="855">
        <v>44.43</v>
      </c>
      <c r="S27" s="856">
        <f t="shared" si="7"/>
        <v>17327.7</v>
      </c>
      <c r="T27" s="855">
        <v>52</v>
      </c>
      <c r="U27" s="856">
        <f t="shared" si="8"/>
        <v>20280</v>
      </c>
      <c r="V27" s="855">
        <v>56</v>
      </c>
      <c r="W27" s="856">
        <f t="shared" si="6"/>
        <v>21840</v>
      </c>
      <c r="X27" s="855">
        <v>43.58</v>
      </c>
      <c r="Y27" s="856">
        <f t="shared" si="9"/>
        <v>16996.2</v>
      </c>
      <c r="Z27" s="855">
        <v>60</v>
      </c>
      <c r="AA27" s="856">
        <f t="shared" si="10"/>
        <v>23400</v>
      </c>
      <c r="AB27" s="855">
        <v>53</v>
      </c>
      <c r="AC27" s="856">
        <f t="shared" si="11"/>
        <v>20670</v>
      </c>
    </row>
    <row r="28" spans="1:29" ht="15" thickBot="1" x14ac:dyDescent="0.4">
      <c r="A28" s="1428">
        <v>22</v>
      </c>
      <c r="B28" s="1429" t="s">
        <v>472</v>
      </c>
      <c r="C28" s="880" t="s">
        <v>3440</v>
      </c>
      <c r="D28" s="1429">
        <v>180</v>
      </c>
      <c r="E28" s="1429" t="s">
        <v>3</v>
      </c>
      <c r="F28" s="855">
        <v>58</v>
      </c>
      <c r="G28" s="856">
        <f t="shared" si="1"/>
        <v>10440</v>
      </c>
      <c r="H28" s="855">
        <v>53.6</v>
      </c>
      <c r="I28" s="856">
        <f t="shared" si="0"/>
        <v>9648</v>
      </c>
      <c r="J28" s="855">
        <v>91</v>
      </c>
      <c r="K28" s="856">
        <f t="shared" si="2"/>
        <v>16380</v>
      </c>
      <c r="L28" s="855">
        <v>66</v>
      </c>
      <c r="M28" s="856">
        <f t="shared" si="3"/>
        <v>11880</v>
      </c>
      <c r="N28" s="855">
        <v>89.31</v>
      </c>
      <c r="O28" s="856">
        <f t="shared" si="4"/>
        <v>16075.800000000001</v>
      </c>
      <c r="P28" s="855">
        <v>121</v>
      </c>
      <c r="Q28" s="856">
        <f t="shared" si="5"/>
        <v>21780</v>
      </c>
      <c r="R28" s="855">
        <v>100.52</v>
      </c>
      <c r="S28" s="856">
        <f t="shared" si="7"/>
        <v>18093.599999999999</v>
      </c>
      <c r="T28" s="855">
        <v>76</v>
      </c>
      <c r="U28" s="856">
        <f t="shared" si="8"/>
        <v>13680</v>
      </c>
      <c r="V28" s="855">
        <v>75</v>
      </c>
      <c r="W28" s="856">
        <f t="shared" si="6"/>
        <v>13500</v>
      </c>
      <c r="X28" s="855">
        <v>53.28</v>
      </c>
      <c r="Y28" s="856">
        <f t="shared" si="9"/>
        <v>9590.4</v>
      </c>
      <c r="Z28" s="855">
        <v>120</v>
      </c>
      <c r="AA28" s="856">
        <f t="shared" si="10"/>
        <v>21600</v>
      </c>
      <c r="AB28" s="855">
        <v>59</v>
      </c>
      <c r="AC28" s="856">
        <f t="shared" si="11"/>
        <v>10620</v>
      </c>
    </row>
    <row r="29" spans="1:29" ht="15" thickBot="1" x14ac:dyDescent="0.4">
      <c r="A29" s="1428">
        <v>23</v>
      </c>
      <c r="B29" s="1429" t="s">
        <v>472</v>
      </c>
      <c r="C29" s="880" t="s">
        <v>3441</v>
      </c>
      <c r="D29" s="1429">
        <v>265</v>
      </c>
      <c r="E29" s="1429" t="s">
        <v>3</v>
      </c>
      <c r="F29" s="855">
        <v>29</v>
      </c>
      <c r="G29" s="856">
        <f t="shared" si="1"/>
        <v>7685</v>
      </c>
      <c r="H29" s="855">
        <v>44.7</v>
      </c>
      <c r="I29" s="856">
        <f t="shared" si="0"/>
        <v>11845.5</v>
      </c>
      <c r="J29" s="855">
        <v>46</v>
      </c>
      <c r="K29" s="856">
        <f t="shared" si="2"/>
        <v>12190</v>
      </c>
      <c r="L29" s="855">
        <v>45</v>
      </c>
      <c r="M29" s="856">
        <f t="shared" si="3"/>
        <v>11925</v>
      </c>
      <c r="N29" s="855">
        <v>55.36</v>
      </c>
      <c r="O29" s="856">
        <f t="shared" si="4"/>
        <v>14670.4</v>
      </c>
      <c r="P29" s="855">
        <v>44</v>
      </c>
      <c r="Q29" s="856">
        <f t="shared" si="5"/>
        <v>11660</v>
      </c>
      <c r="R29" s="855">
        <v>45.32</v>
      </c>
      <c r="S29" s="856">
        <f t="shared" si="7"/>
        <v>12009.8</v>
      </c>
      <c r="T29" s="855">
        <v>37</v>
      </c>
      <c r="U29" s="856">
        <f t="shared" si="8"/>
        <v>9805</v>
      </c>
      <c r="V29" s="855">
        <v>40</v>
      </c>
      <c r="W29" s="856">
        <f t="shared" si="6"/>
        <v>10600</v>
      </c>
      <c r="X29" s="855">
        <v>26.18</v>
      </c>
      <c r="Y29" s="856">
        <f t="shared" si="9"/>
        <v>6937.7</v>
      </c>
      <c r="Z29" s="855">
        <v>46</v>
      </c>
      <c r="AA29" s="856">
        <f t="shared" si="10"/>
        <v>12190</v>
      </c>
      <c r="AB29" s="855">
        <v>43</v>
      </c>
      <c r="AC29" s="856">
        <f t="shared" si="11"/>
        <v>11395</v>
      </c>
    </row>
    <row r="30" spans="1:29" ht="15" thickBot="1" x14ac:dyDescent="0.4">
      <c r="A30" s="1428">
        <v>24</v>
      </c>
      <c r="B30" s="1429" t="s">
        <v>472</v>
      </c>
      <c r="C30" s="880" t="s">
        <v>3442</v>
      </c>
      <c r="D30" s="1429">
        <v>140</v>
      </c>
      <c r="E30" s="1429" t="s">
        <v>3</v>
      </c>
      <c r="F30" s="855">
        <v>45</v>
      </c>
      <c r="G30" s="856">
        <f t="shared" si="1"/>
        <v>6300</v>
      </c>
      <c r="H30" s="855">
        <v>50.9</v>
      </c>
      <c r="I30" s="856">
        <f t="shared" si="0"/>
        <v>7126</v>
      </c>
      <c r="J30" s="855">
        <v>63</v>
      </c>
      <c r="K30" s="856">
        <f t="shared" si="2"/>
        <v>8820</v>
      </c>
      <c r="L30" s="855">
        <v>60</v>
      </c>
      <c r="M30" s="856">
        <f t="shared" si="3"/>
        <v>8400</v>
      </c>
      <c r="N30" s="855">
        <v>89.9</v>
      </c>
      <c r="O30" s="856">
        <f t="shared" si="4"/>
        <v>12586</v>
      </c>
      <c r="P30" s="855">
        <v>88</v>
      </c>
      <c r="Q30" s="856">
        <f t="shared" si="5"/>
        <v>12320</v>
      </c>
      <c r="R30" s="855">
        <v>71.64</v>
      </c>
      <c r="S30" s="856">
        <f t="shared" si="7"/>
        <v>10029.6</v>
      </c>
      <c r="T30" s="855">
        <v>72</v>
      </c>
      <c r="U30" s="856">
        <f t="shared" si="8"/>
        <v>10080</v>
      </c>
      <c r="V30" s="855">
        <v>68</v>
      </c>
      <c r="W30" s="856">
        <f t="shared" si="6"/>
        <v>9520</v>
      </c>
      <c r="X30" s="855">
        <v>40.590000000000003</v>
      </c>
      <c r="Y30" s="856">
        <f t="shared" si="9"/>
        <v>5682.6</v>
      </c>
      <c r="Z30" s="855">
        <v>60</v>
      </c>
      <c r="AA30" s="856">
        <f t="shared" si="10"/>
        <v>8400</v>
      </c>
      <c r="AB30" s="855">
        <v>54</v>
      </c>
      <c r="AC30" s="856">
        <f t="shared" si="11"/>
        <v>7560</v>
      </c>
    </row>
    <row r="31" spans="1:29" ht="15" thickBot="1" x14ac:dyDescent="0.4">
      <c r="A31" s="1428">
        <v>25</v>
      </c>
      <c r="B31" s="1429" t="s">
        <v>472</v>
      </c>
      <c r="C31" s="880" t="s">
        <v>3443</v>
      </c>
      <c r="D31" s="1429">
        <v>150</v>
      </c>
      <c r="E31" s="1429" t="s">
        <v>3</v>
      </c>
      <c r="F31" s="855">
        <v>20</v>
      </c>
      <c r="G31" s="856">
        <f t="shared" si="1"/>
        <v>3000</v>
      </c>
      <c r="H31" s="855">
        <v>43.3</v>
      </c>
      <c r="I31" s="856">
        <f t="shared" si="0"/>
        <v>6495</v>
      </c>
      <c r="J31" s="855">
        <v>50</v>
      </c>
      <c r="K31" s="856">
        <f t="shared" si="2"/>
        <v>7500</v>
      </c>
      <c r="L31" s="855">
        <v>40</v>
      </c>
      <c r="M31" s="856">
        <f t="shared" si="3"/>
        <v>6000</v>
      </c>
      <c r="N31" s="855">
        <v>56.12</v>
      </c>
      <c r="O31" s="856">
        <f t="shared" si="4"/>
        <v>8418</v>
      </c>
      <c r="P31" s="855">
        <v>40</v>
      </c>
      <c r="Q31" s="856">
        <f t="shared" si="5"/>
        <v>6000</v>
      </c>
      <c r="R31" s="855">
        <v>41.29</v>
      </c>
      <c r="S31" s="856">
        <f t="shared" si="7"/>
        <v>6193.5</v>
      </c>
      <c r="T31" s="855">
        <v>32</v>
      </c>
      <c r="U31" s="856">
        <f t="shared" si="8"/>
        <v>4800</v>
      </c>
      <c r="V31" s="855">
        <v>38</v>
      </c>
      <c r="W31" s="856">
        <f t="shared" si="6"/>
        <v>5700</v>
      </c>
      <c r="X31" s="855">
        <v>31.1</v>
      </c>
      <c r="Y31" s="856">
        <f t="shared" si="9"/>
        <v>4665</v>
      </c>
      <c r="Z31" s="855">
        <v>60</v>
      </c>
      <c r="AA31" s="856">
        <f t="shared" si="10"/>
        <v>9000</v>
      </c>
      <c r="AB31" s="855">
        <v>40</v>
      </c>
      <c r="AC31" s="856">
        <f t="shared" si="11"/>
        <v>6000</v>
      </c>
    </row>
    <row r="32" spans="1:29" ht="15" thickBot="1" x14ac:dyDescent="0.4">
      <c r="A32" s="1428">
        <v>26</v>
      </c>
      <c r="B32" s="1429" t="s">
        <v>472</v>
      </c>
      <c r="C32" s="880" t="s">
        <v>1630</v>
      </c>
      <c r="D32" s="1429">
        <v>56</v>
      </c>
      <c r="E32" s="1429" t="s">
        <v>3</v>
      </c>
      <c r="F32" s="855">
        <v>43</v>
      </c>
      <c r="G32" s="856">
        <f t="shared" si="1"/>
        <v>2408</v>
      </c>
      <c r="H32" s="855">
        <v>46.6</v>
      </c>
      <c r="I32" s="856">
        <f t="shared" si="0"/>
        <v>2609.6</v>
      </c>
      <c r="J32" s="855">
        <v>59</v>
      </c>
      <c r="K32" s="856">
        <f t="shared" si="2"/>
        <v>3304</v>
      </c>
      <c r="L32" s="855">
        <v>60</v>
      </c>
      <c r="M32" s="856">
        <f t="shared" si="3"/>
        <v>3360</v>
      </c>
      <c r="N32" s="855">
        <v>75.739999999999995</v>
      </c>
      <c r="O32" s="856">
        <f t="shared" si="4"/>
        <v>4241.4399999999996</v>
      </c>
      <c r="P32" s="855">
        <v>86</v>
      </c>
      <c r="Q32" s="856">
        <f t="shared" si="5"/>
        <v>4816</v>
      </c>
      <c r="R32" s="855">
        <v>100.54</v>
      </c>
      <c r="S32" s="856">
        <f t="shared" si="7"/>
        <v>5630.2400000000007</v>
      </c>
      <c r="T32" s="855">
        <v>69</v>
      </c>
      <c r="U32" s="856">
        <f t="shared" si="8"/>
        <v>3864</v>
      </c>
      <c r="V32" s="855">
        <v>68</v>
      </c>
      <c r="W32" s="856">
        <f t="shared" si="6"/>
        <v>3808</v>
      </c>
      <c r="X32" s="855">
        <v>38.93</v>
      </c>
      <c r="Y32" s="856">
        <f t="shared" si="9"/>
        <v>2180.08</v>
      </c>
      <c r="Z32" s="855">
        <v>70</v>
      </c>
      <c r="AA32" s="856">
        <f t="shared" si="10"/>
        <v>3920</v>
      </c>
      <c r="AB32" s="855">
        <v>55</v>
      </c>
      <c r="AC32" s="856">
        <f t="shared" si="11"/>
        <v>3080</v>
      </c>
    </row>
    <row r="33" spans="1:29" ht="15" thickBot="1" x14ac:dyDescent="0.4">
      <c r="A33" s="1428">
        <v>27</v>
      </c>
      <c r="B33" s="1429" t="s">
        <v>472</v>
      </c>
      <c r="C33" s="880" t="s">
        <v>3444</v>
      </c>
      <c r="D33" s="1429">
        <v>28</v>
      </c>
      <c r="E33" s="1429" t="s">
        <v>3</v>
      </c>
      <c r="F33" s="855">
        <v>19</v>
      </c>
      <c r="G33" s="856">
        <f t="shared" si="1"/>
        <v>532</v>
      </c>
      <c r="H33" s="855">
        <v>43.2</v>
      </c>
      <c r="I33" s="856">
        <f t="shared" si="0"/>
        <v>1209.6000000000001</v>
      </c>
      <c r="J33" s="855">
        <v>48</v>
      </c>
      <c r="K33" s="856">
        <f t="shared" si="2"/>
        <v>1344</v>
      </c>
      <c r="L33" s="855">
        <v>40</v>
      </c>
      <c r="M33" s="856">
        <f t="shared" si="3"/>
        <v>1120</v>
      </c>
      <c r="N33" s="855">
        <v>51.99</v>
      </c>
      <c r="O33" s="856">
        <f t="shared" si="4"/>
        <v>1455.72</v>
      </c>
      <c r="P33" s="855">
        <v>40</v>
      </c>
      <c r="Q33" s="856">
        <f t="shared" si="5"/>
        <v>1120</v>
      </c>
      <c r="R33" s="855">
        <v>46.31</v>
      </c>
      <c r="S33" s="856">
        <f t="shared" si="7"/>
        <v>1296.68</v>
      </c>
      <c r="T33" s="855">
        <v>23</v>
      </c>
      <c r="U33" s="856">
        <f t="shared" si="8"/>
        <v>644</v>
      </c>
      <c r="V33" s="855">
        <v>35</v>
      </c>
      <c r="W33" s="856">
        <f t="shared" si="6"/>
        <v>980</v>
      </c>
      <c r="X33" s="855">
        <v>28.21</v>
      </c>
      <c r="Y33" s="856">
        <f t="shared" si="9"/>
        <v>789.88</v>
      </c>
      <c r="Z33" s="855">
        <v>65</v>
      </c>
      <c r="AA33" s="856">
        <f t="shared" si="10"/>
        <v>1820</v>
      </c>
      <c r="AB33" s="855">
        <v>54</v>
      </c>
      <c r="AC33" s="856">
        <f t="shared" si="11"/>
        <v>1512</v>
      </c>
    </row>
    <row r="34" spans="1:29" ht="15" thickBot="1" x14ac:dyDescent="0.4">
      <c r="A34" s="1428">
        <v>28</v>
      </c>
      <c r="B34" s="1429" t="s">
        <v>472</v>
      </c>
      <c r="C34" s="880" t="s">
        <v>3445</v>
      </c>
      <c r="D34" s="1429">
        <v>32</v>
      </c>
      <c r="E34" s="1429" t="s">
        <v>3</v>
      </c>
      <c r="F34" s="855">
        <v>25</v>
      </c>
      <c r="G34" s="856">
        <f t="shared" si="1"/>
        <v>800</v>
      </c>
      <c r="H34" s="855">
        <v>45.8</v>
      </c>
      <c r="I34" s="856">
        <f t="shared" si="0"/>
        <v>1465.6</v>
      </c>
      <c r="J34" s="855">
        <v>65</v>
      </c>
      <c r="K34" s="856">
        <f t="shared" si="2"/>
        <v>2080</v>
      </c>
      <c r="L34" s="855">
        <v>55</v>
      </c>
      <c r="M34" s="856">
        <f t="shared" si="3"/>
        <v>1760</v>
      </c>
      <c r="N34" s="855">
        <v>71.91</v>
      </c>
      <c r="O34" s="856">
        <f t="shared" si="4"/>
        <v>2301.12</v>
      </c>
      <c r="P34" s="855">
        <v>80</v>
      </c>
      <c r="Q34" s="856">
        <f t="shared" si="5"/>
        <v>2560</v>
      </c>
      <c r="R34" s="855">
        <v>46.31</v>
      </c>
      <c r="S34" s="856">
        <f t="shared" si="7"/>
        <v>1481.92</v>
      </c>
      <c r="T34" s="855">
        <v>51</v>
      </c>
      <c r="U34" s="856">
        <f t="shared" si="8"/>
        <v>1632</v>
      </c>
      <c r="V34" s="855">
        <v>78</v>
      </c>
      <c r="W34" s="856">
        <f t="shared" si="6"/>
        <v>2496</v>
      </c>
      <c r="X34" s="855">
        <v>43.75</v>
      </c>
      <c r="Y34" s="856">
        <f t="shared" si="9"/>
        <v>1400</v>
      </c>
      <c r="Z34" s="855">
        <v>80</v>
      </c>
      <c r="AA34" s="856">
        <f t="shared" si="10"/>
        <v>2560</v>
      </c>
      <c r="AB34" s="855">
        <v>49</v>
      </c>
      <c r="AC34" s="856">
        <f t="shared" si="11"/>
        <v>1568</v>
      </c>
    </row>
    <row r="35" spans="1:29" ht="15" thickBot="1" x14ac:dyDescent="0.4">
      <c r="A35" s="1428">
        <v>29</v>
      </c>
      <c r="B35" s="1429" t="s">
        <v>472</v>
      </c>
      <c r="C35" s="880" t="s">
        <v>3446</v>
      </c>
      <c r="D35" s="1430">
        <v>1680</v>
      </c>
      <c r="E35" s="1429" t="s">
        <v>3</v>
      </c>
      <c r="F35" s="855">
        <v>15</v>
      </c>
      <c r="G35" s="856">
        <f t="shared" si="1"/>
        <v>25200</v>
      </c>
      <c r="H35" s="855">
        <v>37.6</v>
      </c>
      <c r="I35" s="856">
        <f t="shared" si="0"/>
        <v>63168</v>
      </c>
      <c r="J35" s="855">
        <v>33</v>
      </c>
      <c r="K35" s="856">
        <f t="shared" si="2"/>
        <v>55440</v>
      </c>
      <c r="L35" s="855">
        <v>40</v>
      </c>
      <c r="M35" s="856">
        <f t="shared" si="3"/>
        <v>67200</v>
      </c>
      <c r="N35" s="855">
        <v>33.24</v>
      </c>
      <c r="O35" s="856">
        <f t="shared" si="4"/>
        <v>55843.200000000004</v>
      </c>
      <c r="P35" s="855">
        <v>18</v>
      </c>
      <c r="Q35" s="856">
        <f t="shared" si="5"/>
        <v>30240</v>
      </c>
      <c r="R35" s="855">
        <v>22.49</v>
      </c>
      <c r="S35" s="856">
        <f t="shared" si="7"/>
        <v>37783.199999999997</v>
      </c>
      <c r="T35" s="855">
        <v>33</v>
      </c>
      <c r="U35" s="856">
        <f t="shared" si="8"/>
        <v>55440</v>
      </c>
      <c r="V35" s="855">
        <v>30</v>
      </c>
      <c r="W35" s="856">
        <f t="shared" si="6"/>
        <v>50400</v>
      </c>
      <c r="X35" s="855">
        <v>17.260000000000002</v>
      </c>
      <c r="Y35" s="856">
        <f t="shared" si="9"/>
        <v>28996.800000000003</v>
      </c>
      <c r="Z35" s="855">
        <v>40</v>
      </c>
      <c r="AA35" s="856">
        <f t="shared" si="10"/>
        <v>67200</v>
      </c>
      <c r="AB35" s="855">
        <v>27</v>
      </c>
      <c r="AC35" s="856">
        <f t="shared" si="11"/>
        <v>45360</v>
      </c>
    </row>
    <row r="36" spans="1:29" ht="15" thickBot="1" x14ac:dyDescent="0.4">
      <c r="A36" s="1428">
        <v>30</v>
      </c>
      <c r="B36" s="1429" t="s">
        <v>472</v>
      </c>
      <c r="C36" s="880" t="s">
        <v>1631</v>
      </c>
      <c r="D36" s="1430">
        <v>1345</v>
      </c>
      <c r="E36" s="1429" t="s">
        <v>3</v>
      </c>
      <c r="F36" s="855">
        <v>23</v>
      </c>
      <c r="G36" s="856">
        <f t="shared" si="1"/>
        <v>30935</v>
      </c>
      <c r="H36" s="855">
        <v>41.4</v>
      </c>
      <c r="I36" s="856">
        <f t="shared" si="0"/>
        <v>55683</v>
      </c>
      <c r="J36" s="855">
        <v>50</v>
      </c>
      <c r="K36" s="856">
        <f t="shared" si="2"/>
        <v>67250</v>
      </c>
      <c r="L36" s="855">
        <v>55</v>
      </c>
      <c r="M36" s="856">
        <f t="shared" si="3"/>
        <v>73975</v>
      </c>
      <c r="N36" s="855">
        <v>52.87</v>
      </c>
      <c r="O36" s="856">
        <f t="shared" si="4"/>
        <v>71110.149999999994</v>
      </c>
      <c r="P36" s="855">
        <v>40</v>
      </c>
      <c r="Q36" s="856">
        <f t="shared" si="5"/>
        <v>53800</v>
      </c>
      <c r="R36" s="855">
        <v>38.549999999999997</v>
      </c>
      <c r="S36" s="856">
        <f t="shared" si="7"/>
        <v>51849.749999999993</v>
      </c>
      <c r="T36" s="855">
        <v>60</v>
      </c>
      <c r="U36" s="856">
        <f t="shared" si="8"/>
        <v>80700</v>
      </c>
      <c r="V36" s="855">
        <v>56</v>
      </c>
      <c r="W36" s="856">
        <f t="shared" si="6"/>
        <v>75320</v>
      </c>
      <c r="X36" s="855">
        <v>35.97</v>
      </c>
      <c r="Y36" s="856">
        <f t="shared" si="9"/>
        <v>48379.65</v>
      </c>
      <c r="Z36" s="855">
        <v>65</v>
      </c>
      <c r="AA36" s="856">
        <f t="shared" si="10"/>
        <v>87425</v>
      </c>
      <c r="AB36" s="855">
        <v>39</v>
      </c>
      <c r="AC36" s="856">
        <f t="shared" si="11"/>
        <v>52455</v>
      </c>
    </row>
    <row r="37" spans="1:29" ht="15" thickBot="1" x14ac:dyDescent="0.4">
      <c r="A37" s="1428">
        <v>31</v>
      </c>
      <c r="B37" s="1429" t="s">
        <v>472</v>
      </c>
      <c r="C37" s="880" t="s">
        <v>173</v>
      </c>
      <c r="D37" s="1429">
        <v>2</v>
      </c>
      <c r="E37" s="1429" t="s">
        <v>10</v>
      </c>
      <c r="F37" s="855">
        <v>1730</v>
      </c>
      <c r="G37" s="856">
        <f t="shared" si="1"/>
        <v>3460</v>
      </c>
      <c r="H37" s="855">
        <v>1298</v>
      </c>
      <c r="I37" s="856">
        <f t="shared" si="0"/>
        <v>2596</v>
      </c>
      <c r="J37" s="855">
        <v>1975</v>
      </c>
      <c r="K37" s="856">
        <f t="shared" si="2"/>
        <v>3950</v>
      </c>
      <c r="L37" s="855">
        <v>2000</v>
      </c>
      <c r="M37" s="856">
        <f t="shared" si="3"/>
        <v>4000</v>
      </c>
      <c r="N37" s="855">
        <v>2403.5</v>
      </c>
      <c r="O37" s="856">
        <f t="shared" si="4"/>
        <v>4807</v>
      </c>
      <c r="P37" s="855">
        <v>2000</v>
      </c>
      <c r="Q37" s="856">
        <f t="shared" si="5"/>
        <v>4000</v>
      </c>
      <c r="R37" s="855">
        <v>2660.81</v>
      </c>
      <c r="S37" s="856">
        <f t="shared" si="7"/>
        <v>5321.62</v>
      </c>
      <c r="T37" s="855">
        <v>2175</v>
      </c>
      <c r="U37" s="856">
        <f t="shared" si="8"/>
        <v>4350</v>
      </c>
      <c r="V37" s="855">
        <v>2900</v>
      </c>
      <c r="W37" s="856">
        <f t="shared" si="6"/>
        <v>5800</v>
      </c>
      <c r="X37" s="855">
        <v>2046</v>
      </c>
      <c r="Y37" s="856">
        <f t="shared" si="9"/>
        <v>4092</v>
      </c>
      <c r="Z37" s="855">
        <v>3500</v>
      </c>
      <c r="AA37" s="856">
        <f t="shared" si="10"/>
        <v>7000</v>
      </c>
      <c r="AB37" s="855">
        <v>2600</v>
      </c>
      <c r="AC37" s="856">
        <f t="shared" si="11"/>
        <v>5200</v>
      </c>
    </row>
    <row r="38" spans="1:29" ht="15" thickBot="1" x14ac:dyDescent="0.4">
      <c r="A38" s="1428">
        <v>32</v>
      </c>
      <c r="B38" s="1429" t="s">
        <v>472</v>
      </c>
      <c r="C38" s="880" t="s">
        <v>174</v>
      </c>
      <c r="D38" s="1429">
        <v>2</v>
      </c>
      <c r="E38" s="1429" t="s">
        <v>10</v>
      </c>
      <c r="F38" s="855">
        <v>1220</v>
      </c>
      <c r="G38" s="856">
        <f t="shared" si="1"/>
        <v>2440</v>
      </c>
      <c r="H38" s="855">
        <v>1162</v>
      </c>
      <c r="I38" s="856">
        <f t="shared" si="0"/>
        <v>2324</v>
      </c>
      <c r="J38" s="855">
        <v>1460</v>
      </c>
      <c r="K38" s="856">
        <f t="shared" si="2"/>
        <v>2920</v>
      </c>
      <c r="L38" s="855">
        <v>1000</v>
      </c>
      <c r="M38" s="856">
        <f t="shared" si="3"/>
        <v>2000</v>
      </c>
      <c r="N38" s="855">
        <v>1744.6</v>
      </c>
      <c r="O38" s="856">
        <f t="shared" si="4"/>
        <v>3489.2</v>
      </c>
      <c r="P38" s="855">
        <v>1400</v>
      </c>
      <c r="Q38" s="856">
        <f t="shared" si="5"/>
        <v>2800</v>
      </c>
      <c r="R38" s="855">
        <v>2175.75</v>
      </c>
      <c r="S38" s="856">
        <f t="shared" si="7"/>
        <v>4351.5</v>
      </c>
      <c r="T38" s="855">
        <v>1637</v>
      </c>
      <c r="U38" s="856">
        <f t="shared" si="8"/>
        <v>3274</v>
      </c>
      <c r="V38" s="855">
        <v>2500</v>
      </c>
      <c r="W38" s="856">
        <f t="shared" si="6"/>
        <v>5000</v>
      </c>
      <c r="X38" s="855">
        <v>1626.5</v>
      </c>
      <c r="Y38" s="856">
        <f t="shared" si="9"/>
        <v>3253</v>
      </c>
      <c r="Z38" s="855">
        <v>2800</v>
      </c>
      <c r="AA38" s="856">
        <f t="shared" si="10"/>
        <v>5600</v>
      </c>
      <c r="AB38" s="855">
        <v>1800</v>
      </c>
      <c r="AC38" s="856">
        <f t="shared" si="11"/>
        <v>3600</v>
      </c>
    </row>
    <row r="39" spans="1:29" ht="15" thickBot="1" x14ac:dyDescent="0.4">
      <c r="A39" s="1428">
        <v>33</v>
      </c>
      <c r="B39" s="1429" t="s">
        <v>472</v>
      </c>
      <c r="C39" s="880" t="s">
        <v>175</v>
      </c>
      <c r="D39" s="1429">
        <v>2</v>
      </c>
      <c r="E39" s="1429" t="s">
        <v>10</v>
      </c>
      <c r="F39" s="855">
        <v>1100</v>
      </c>
      <c r="G39" s="856">
        <f t="shared" si="1"/>
        <v>2200</v>
      </c>
      <c r="H39" s="855">
        <v>876</v>
      </c>
      <c r="I39" s="856">
        <f t="shared" si="0"/>
        <v>1752</v>
      </c>
      <c r="J39" s="855">
        <v>1240</v>
      </c>
      <c r="K39" s="856">
        <f t="shared" si="2"/>
        <v>2480</v>
      </c>
      <c r="L39" s="855">
        <v>900</v>
      </c>
      <c r="M39" s="856">
        <f t="shared" si="3"/>
        <v>1800</v>
      </c>
      <c r="N39" s="855">
        <v>1393.7</v>
      </c>
      <c r="O39" s="856">
        <f t="shared" si="4"/>
        <v>2787.4</v>
      </c>
      <c r="P39" s="855">
        <v>1200</v>
      </c>
      <c r="Q39" s="856">
        <f t="shared" si="5"/>
        <v>2400</v>
      </c>
      <c r="R39" s="855">
        <v>1690.7</v>
      </c>
      <c r="S39" s="856">
        <f t="shared" si="7"/>
        <v>3381.4</v>
      </c>
      <c r="T39" s="855">
        <v>1300</v>
      </c>
      <c r="U39" s="856">
        <f t="shared" si="8"/>
        <v>2600</v>
      </c>
      <c r="V39" s="855">
        <v>2200</v>
      </c>
      <c r="W39" s="856">
        <f t="shared" si="6"/>
        <v>4400</v>
      </c>
      <c r="X39" s="855">
        <v>1496.55</v>
      </c>
      <c r="Y39" s="856">
        <f t="shared" si="9"/>
        <v>2993.1</v>
      </c>
      <c r="Z39" s="855">
        <v>2800</v>
      </c>
      <c r="AA39" s="856">
        <f t="shared" si="10"/>
        <v>5600</v>
      </c>
      <c r="AB39" s="855">
        <v>1500</v>
      </c>
      <c r="AC39" s="856">
        <f t="shared" si="11"/>
        <v>3000</v>
      </c>
    </row>
    <row r="40" spans="1:29" ht="15" thickBot="1" x14ac:dyDescent="0.4">
      <c r="A40" s="1428">
        <v>34</v>
      </c>
      <c r="B40" s="1429" t="s">
        <v>472</v>
      </c>
      <c r="C40" s="880" t="s">
        <v>176</v>
      </c>
      <c r="D40" s="1429">
        <v>20</v>
      </c>
      <c r="E40" s="1429" t="s">
        <v>10</v>
      </c>
      <c r="F40" s="855">
        <v>920</v>
      </c>
      <c r="G40" s="856">
        <f t="shared" si="1"/>
        <v>18400</v>
      </c>
      <c r="H40" s="855">
        <v>692</v>
      </c>
      <c r="I40" s="856">
        <f t="shared" si="0"/>
        <v>13840</v>
      </c>
      <c r="J40" s="855">
        <v>930</v>
      </c>
      <c r="K40" s="856">
        <f t="shared" si="2"/>
        <v>18600</v>
      </c>
      <c r="L40" s="855">
        <v>700</v>
      </c>
      <c r="M40" s="856">
        <f t="shared" si="3"/>
        <v>14000</v>
      </c>
      <c r="N40" s="855">
        <v>957.77</v>
      </c>
      <c r="O40" s="856">
        <f t="shared" si="4"/>
        <v>19155.400000000001</v>
      </c>
      <c r="P40" s="855">
        <v>750</v>
      </c>
      <c r="Q40" s="856">
        <f t="shared" si="5"/>
        <v>15000</v>
      </c>
      <c r="R40" s="855">
        <v>1151.07</v>
      </c>
      <c r="S40" s="856">
        <f t="shared" si="7"/>
        <v>23021.399999999998</v>
      </c>
      <c r="T40" s="855">
        <v>800</v>
      </c>
      <c r="U40" s="856">
        <f t="shared" si="8"/>
        <v>16000</v>
      </c>
      <c r="V40" s="855">
        <v>1200</v>
      </c>
      <c r="W40" s="856">
        <f t="shared" si="6"/>
        <v>24000</v>
      </c>
      <c r="X40" s="855">
        <v>1324.05</v>
      </c>
      <c r="Y40" s="856">
        <f t="shared" si="9"/>
        <v>26481</v>
      </c>
      <c r="Z40" s="855">
        <v>1600</v>
      </c>
      <c r="AA40" s="856">
        <f t="shared" si="10"/>
        <v>32000</v>
      </c>
      <c r="AB40" s="855">
        <v>1200</v>
      </c>
      <c r="AC40" s="856">
        <f t="shared" si="11"/>
        <v>24000</v>
      </c>
    </row>
    <row r="41" spans="1:29" ht="15" thickBot="1" x14ac:dyDescent="0.4">
      <c r="A41" s="1428">
        <v>35</v>
      </c>
      <c r="B41" s="1429" t="s">
        <v>472</v>
      </c>
      <c r="C41" s="880" t="s">
        <v>3447</v>
      </c>
      <c r="D41" s="1429">
        <v>3</v>
      </c>
      <c r="E41" s="1429" t="s">
        <v>10</v>
      </c>
      <c r="F41" s="855">
        <v>875</v>
      </c>
      <c r="G41" s="856">
        <f t="shared" si="1"/>
        <v>2625</v>
      </c>
      <c r="H41" s="855">
        <v>2797</v>
      </c>
      <c r="I41" s="856">
        <f t="shared" si="0"/>
        <v>8391</v>
      </c>
      <c r="J41" s="855">
        <v>780</v>
      </c>
      <c r="K41" s="856">
        <f t="shared" si="2"/>
        <v>2340</v>
      </c>
      <c r="L41" s="855">
        <v>1500</v>
      </c>
      <c r="M41" s="856">
        <f t="shared" si="3"/>
        <v>4500</v>
      </c>
      <c r="N41" s="855">
        <v>1232.3699999999999</v>
      </c>
      <c r="O41" s="856">
        <f t="shared" si="4"/>
        <v>3697.1099999999997</v>
      </c>
      <c r="P41" s="855">
        <v>950</v>
      </c>
      <c r="Q41" s="856">
        <f t="shared" si="5"/>
        <v>2850</v>
      </c>
      <c r="R41" s="855">
        <v>2326.39</v>
      </c>
      <c r="S41" s="856">
        <f t="shared" si="7"/>
        <v>6979.17</v>
      </c>
      <c r="T41" s="855">
        <v>1100</v>
      </c>
      <c r="U41" s="856">
        <f t="shared" si="8"/>
        <v>3300</v>
      </c>
      <c r="V41" s="855">
        <v>1800</v>
      </c>
      <c r="W41" s="856">
        <f t="shared" si="6"/>
        <v>5400</v>
      </c>
      <c r="X41" s="855">
        <v>1733.63</v>
      </c>
      <c r="Y41" s="856">
        <f t="shared" si="9"/>
        <v>5200.8900000000003</v>
      </c>
      <c r="Z41" s="855">
        <v>1600</v>
      </c>
      <c r="AA41" s="856">
        <f t="shared" si="10"/>
        <v>4800</v>
      </c>
      <c r="AB41" s="855">
        <v>2500</v>
      </c>
      <c r="AC41" s="856">
        <f t="shared" si="11"/>
        <v>7500</v>
      </c>
    </row>
    <row r="42" spans="1:29" ht="15" thickBot="1" x14ac:dyDescent="0.4">
      <c r="A42" s="1428">
        <v>36</v>
      </c>
      <c r="B42" s="1429" t="s">
        <v>472</v>
      </c>
      <c r="C42" s="880" t="s">
        <v>3448</v>
      </c>
      <c r="D42" s="1429">
        <v>5</v>
      </c>
      <c r="E42" s="1429" t="s">
        <v>10</v>
      </c>
      <c r="F42" s="855">
        <v>3900</v>
      </c>
      <c r="G42" s="856">
        <f t="shared" si="1"/>
        <v>19500</v>
      </c>
      <c r="H42" s="855">
        <v>2244</v>
      </c>
      <c r="I42" s="856">
        <f t="shared" si="0"/>
        <v>11220</v>
      </c>
      <c r="J42" s="855">
        <v>3720</v>
      </c>
      <c r="K42" s="856">
        <f t="shared" si="2"/>
        <v>18600</v>
      </c>
      <c r="L42" s="855">
        <v>4000</v>
      </c>
      <c r="M42" s="856">
        <f t="shared" si="3"/>
        <v>20000</v>
      </c>
      <c r="N42" s="855">
        <v>3770.14</v>
      </c>
      <c r="O42" s="856">
        <f t="shared" si="4"/>
        <v>18850.7</v>
      </c>
      <c r="P42" s="855">
        <v>3200</v>
      </c>
      <c r="Q42" s="856">
        <f t="shared" si="5"/>
        <v>16000</v>
      </c>
      <c r="R42" s="855">
        <v>3172.02</v>
      </c>
      <c r="S42" s="856">
        <f t="shared" si="7"/>
        <v>15860.1</v>
      </c>
      <c r="T42" s="855">
        <v>4100</v>
      </c>
      <c r="U42" s="856">
        <f t="shared" si="8"/>
        <v>20500</v>
      </c>
      <c r="V42" s="855">
        <v>4200</v>
      </c>
      <c r="W42" s="856">
        <f t="shared" si="6"/>
        <v>21000</v>
      </c>
      <c r="X42" s="855">
        <v>4742.37</v>
      </c>
      <c r="Y42" s="856">
        <f t="shared" si="9"/>
        <v>23711.85</v>
      </c>
      <c r="Z42" s="855">
        <v>3200</v>
      </c>
      <c r="AA42" s="856">
        <f t="shared" si="10"/>
        <v>16000</v>
      </c>
      <c r="AB42" s="855">
        <v>3300</v>
      </c>
      <c r="AC42" s="856">
        <f t="shared" si="11"/>
        <v>16500</v>
      </c>
    </row>
    <row r="43" spans="1:29" ht="15" thickBot="1" x14ac:dyDescent="0.4">
      <c r="A43" s="1428">
        <v>37</v>
      </c>
      <c r="B43" s="1429" t="s">
        <v>472</v>
      </c>
      <c r="C43" s="880" t="s">
        <v>3449</v>
      </c>
      <c r="D43" s="1429">
        <v>1</v>
      </c>
      <c r="E43" s="1429" t="s">
        <v>10</v>
      </c>
      <c r="F43" s="855">
        <v>4100</v>
      </c>
      <c r="G43" s="856">
        <f t="shared" si="1"/>
        <v>4100</v>
      </c>
      <c r="H43" s="855">
        <v>4322</v>
      </c>
      <c r="I43" s="856">
        <f t="shared" si="0"/>
        <v>4322</v>
      </c>
      <c r="J43" s="855">
        <v>3340</v>
      </c>
      <c r="K43" s="856">
        <f t="shared" si="2"/>
        <v>3340</v>
      </c>
      <c r="L43" s="855">
        <v>4000</v>
      </c>
      <c r="M43" s="856">
        <f t="shared" si="3"/>
        <v>4000</v>
      </c>
      <c r="N43" s="855">
        <v>4195.3999999999996</v>
      </c>
      <c r="O43" s="856">
        <f t="shared" si="4"/>
        <v>4195.3999999999996</v>
      </c>
      <c r="P43" s="855">
        <v>5200</v>
      </c>
      <c r="Q43" s="856">
        <f t="shared" si="5"/>
        <v>5200</v>
      </c>
      <c r="R43" s="855">
        <v>5198.0200000000004</v>
      </c>
      <c r="S43" s="856">
        <f t="shared" si="7"/>
        <v>5198.0200000000004</v>
      </c>
      <c r="T43" s="855">
        <v>5100</v>
      </c>
      <c r="U43" s="856">
        <f t="shared" si="8"/>
        <v>5100</v>
      </c>
      <c r="V43" s="855">
        <v>5200</v>
      </c>
      <c r="W43" s="856">
        <f t="shared" si="6"/>
        <v>5200</v>
      </c>
      <c r="X43" s="855">
        <v>4448.1099999999997</v>
      </c>
      <c r="Y43" s="856">
        <f t="shared" si="9"/>
        <v>4448.1099999999997</v>
      </c>
      <c r="Z43" s="855">
        <v>4200</v>
      </c>
      <c r="AA43" s="856">
        <f t="shared" si="10"/>
        <v>4200</v>
      </c>
      <c r="AB43" s="855">
        <v>4900</v>
      </c>
      <c r="AC43" s="856">
        <f t="shared" si="11"/>
        <v>4900</v>
      </c>
    </row>
    <row r="44" spans="1:29" ht="15" thickBot="1" x14ac:dyDescent="0.4">
      <c r="A44" s="1428">
        <v>38</v>
      </c>
      <c r="B44" s="1429" t="s">
        <v>472</v>
      </c>
      <c r="C44" s="880" t="s">
        <v>179</v>
      </c>
      <c r="D44" s="1429">
        <v>72</v>
      </c>
      <c r="E44" s="1429" t="s">
        <v>10</v>
      </c>
      <c r="F44" s="855">
        <v>485</v>
      </c>
      <c r="G44" s="856">
        <f t="shared" si="1"/>
        <v>34920</v>
      </c>
      <c r="H44" s="855">
        <v>886</v>
      </c>
      <c r="I44" s="856">
        <f t="shared" si="0"/>
        <v>63792</v>
      </c>
      <c r="J44" s="855">
        <v>680</v>
      </c>
      <c r="K44" s="856">
        <f t="shared" si="2"/>
        <v>48960</v>
      </c>
      <c r="L44" s="855">
        <v>1000</v>
      </c>
      <c r="M44" s="856">
        <f t="shared" si="3"/>
        <v>72000</v>
      </c>
      <c r="N44" s="855">
        <v>717.37</v>
      </c>
      <c r="O44" s="856">
        <f t="shared" si="4"/>
        <v>51650.64</v>
      </c>
      <c r="P44" s="855">
        <v>715</v>
      </c>
      <c r="Q44" s="856">
        <f t="shared" si="5"/>
        <v>51480</v>
      </c>
      <c r="R44" s="855">
        <v>781.21</v>
      </c>
      <c r="S44" s="856">
        <f t="shared" si="7"/>
        <v>56247.12</v>
      </c>
      <c r="T44" s="855">
        <v>1100</v>
      </c>
      <c r="U44" s="856">
        <f t="shared" si="8"/>
        <v>79200</v>
      </c>
      <c r="V44" s="855">
        <v>900</v>
      </c>
      <c r="W44" s="856">
        <f t="shared" si="6"/>
        <v>64800</v>
      </c>
      <c r="X44" s="855">
        <v>1638.89</v>
      </c>
      <c r="Y44" s="856">
        <f t="shared" si="9"/>
        <v>118000.08</v>
      </c>
      <c r="Z44" s="855">
        <v>920</v>
      </c>
      <c r="AA44" s="856">
        <f t="shared" si="10"/>
        <v>66240</v>
      </c>
      <c r="AB44" s="855">
        <v>875</v>
      </c>
      <c r="AC44" s="856">
        <f t="shared" si="11"/>
        <v>63000</v>
      </c>
    </row>
    <row r="45" spans="1:29" ht="15" thickBot="1" x14ac:dyDescent="0.4">
      <c r="A45" s="1428">
        <v>39</v>
      </c>
      <c r="B45" s="1429" t="s">
        <v>472</v>
      </c>
      <c r="C45" s="880" t="s">
        <v>3450</v>
      </c>
      <c r="D45" s="1429">
        <v>2</v>
      </c>
      <c r="E45" s="1429" t="s">
        <v>10</v>
      </c>
      <c r="F45" s="855">
        <v>1100</v>
      </c>
      <c r="G45" s="856">
        <f t="shared" si="1"/>
        <v>2200</v>
      </c>
      <c r="H45" s="855">
        <v>982</v>
      </c>
      <c r="I45" s="856">
        <f t="shared" si="0"/>
        <v>1964</v>
      </c>
      <c r="J45" s="855">
        <v>1380</v>
      </c>
      <c r="K45" s="856">
        <f t="shared" si="2"/>
        <v>2760</v>
      </c>
      <c r="L45" s="855">
        <v>1750</v>
      </c>
      <c r="M45" s="856">
        <f t="shared" si="3"/>
        <v>3500</v>
      </c>
      <c r="N45" s="855">
        <v>1452.55</v>
      </c>
      <c r="O45" s="856">
        <f t="shared" si="4"/>
        <v>2905.1</v>
      </c>
      <c r="P45" s="855">
        <v>1750</v>
      </c>
      <c r="Q45" s="856">
        <f t="shared" si="5"/>
        <v>3500</v>
      </c>
      <c r="R45" s="855">
        <v>1569.43</v>
      </c>
      <c r="S45" s="856">
        <f t="shared" si="7"/>
        <v>3138.86</v>
      </c>
      <c r="T45" s="855">
        <v>2200</v>
      </c>
      <c r="U45" s="856">
        <f t="shared" si="8"/>
        <v>4400</v>
      </c>
      <c r="V45" s="855">
        <v>555</v>
      </c>
      <c r="W45" s="856">
        <f t="shared" si="6"/>
        <v>1110</v>
      </c>
      <c r="X45" s="855">
        <v>2245</v>
      </c>
      <c r="Y45" s="856">
        <f t="shared" si="9"/>
        <v>4490</v>
      </c>
      <c r="Z45" s="855">
        <v>1800</v>
      </c>
      <c r="AA45" s="856">
        <f t="shared" si="10"/>
        <v>3600</v>
      </c>
      <c r="AB45" s="855">
        <v>2700</v>
      </c>
      <c r="AC45" s="856">
        <f t="shared" si="11"/>
        <v>5400</v>
      </c>
    </row>
    <row r="46" spans="1:29" ht="15" thickBot="1" x14ac:dyDescent="0.4">
      <c r="A46" s="1428">
        <v>40</v>
      </c>
      <c r="B46" s="1429" t="s">
        <v>472</v>
      </c>
      <c r="C46" s="880" t="s">
        <v>3451</v>
      </c>
      <c r="D46" s="1430">
        <v>3305</v>
      </c>
      <c r="E46" s="1429" t="s">
        <v>3</v>
      </c>
      <c r="F46" s="855">
        <v>29</v>
      </c>
      <c r="G46" s="856">
        <f t="shared" si="1"/>
        <v>95845</v>
      </c>
      <c r="H46" s="855">
        <v>26.5</v>
      </c>
      <c r="I46" s="856">
        <f t="shared" si="0"/>
        <v>87582.5</v>
      </c>
      <c r="J46" s="855">
        <v>28</v>
      </c>
      <c r="K46" s="856">
        <f t="shared" si="2"/>
        <v>92540</v>
      </c>
      <c r="L46" s="855">
        <v>29</v>
      </c>
      <c r="M46" s="856">
        <f t="shared" si="3"/>
        <v>95845</v>
      </c>
      <c r="N46" s="855">
        <v>30.76</v>
      </c>
      <c r="O46" s="856">
        <f t="shared" si="4"/>
        <v>101661.8</v>
      </c>
      <c r="P46" s="855">
        <v>27</v>
      </c>
      <c r="Q46" s="856">
        <f t="shared" si="5"/>
        <v>89235</v>
      </c>
      <c r="R46" s="855">
        <v>16.75</v>
      </c>
      <c r="S46" s="856">
        <f t="shared" si="7"/>
        <v>55358.75</v>
      </c>
      <c r="T46" s="855">
        <v>29</v>
      </c>
      <c r="U46" s="856">
        <f t="shared" si="8"/>
        <v>95845</v>
      </c>
      <c r="V46" s="855">
        <v>65</v>
      </c>
      <c r="W46" s="856">
        <f t="shared" si="6"/>
        <v>214825</v>
      </c>
      <c r="X46" s="855">
        <v>15.77</v>
      </c>
      <c r="Y46" s="856">
        <f t="shared" si="9"/>
        <v>52119.85</v>
      </c>
      <c r="Z46" s="855">
        <v>30</v>
      </c>
      <c r="AA46" s="856">
        <f t="shared" si="10"/>
        <v>99150</v>
      </c>
      <c r="AB46" s="855">
        <v>13</v>
      </c>
      <c r="AC46" s="856">
        <f t="shared" si="11"/>
        <v>42965</v>
      </c>
    </row>
    <row r="47" spans="1:29" ht="15" thickBot="1" x14ac:dyDescent="0.4">
      <c r="A47" s="1428">
        <v>41</v>
      </c>
      <c r="B47" s="1429" t="s">
        <v>472</v>
      </c>
      <c r="C47" s="880" t="s">
        <v>187</v>
      </c>
      <c r="D47" s="1429">
        <v>140</v>
      </c>
      <c r="E47" s="1429" t="s">
        <v>3</v>
      </c>
      <c r="F47" s="855">
        <v>71</v>
      </c>
      <c r="G47" s="856">
        <f t="shared" si="1"/>
        <v>9940</v>
      </c>
      <c r="H47" s="855">
        <v>76.400000000000006</v>
      </c>
      <c r="I47" s="856">
        <f t="shared" si="0"/>
        <v>10696</v>
      </c>
      <c r="J47" s="855">
        <v>67</v>
      </c>
      <c r="K47" s="856">
        <f t="shared" si="2"/>
        <v>9380</v>
      </c>
      <c r="L47" s="855">
        <v>120</v>
      </c>
      <c r="M47" s="856">
        <f t="shared" si="3"/>
        <v>16800</v>
      </c>
      <c r="N47" s="855">
        <v>97</v>
      </c>
      <c r="O47" s="856">
        <f t="shared" si="4"/>
        <v>13580</v>
      </c>
      <c r="P47" s="855">
        <v>130</v>
      </c>
      <c r="Q47" s="856">
        <f t="shared" si="5"/>
        <v>18200</v>
      </c>
      <c r="R47" s="855">
        <v>68.47</v>
      </c>
      <c r="S47" s="856">
        <f t="shared" si="7"/>
        <v>9585.7999999999993</v>
      </c>
      <c r="T47" s="855">
        <v>103</v>
      </c>
      <c r="U47" s="856">
        <f t="shared" si="8"/>
        <v>14420</v>
      </c>
      <c r="V47" s="855">
        <v>90</v>
      </c>
      <c r="W47" s="856">
        <f t="shared" si="6"/>
        <v>12600</v>
      </c>
      <c r="X47" s="855">
        <v>75.069999999999993</v>
      </c>
      <c r="Y47" s="856">
        <f t="shared" si="9"/>
        <v>10509.8</v>
      </c>
      <c r="Z47" s="855">
        <v>110</v>
      </c>
      <c r="AA47" s="856">
        <f t="shared" si="10"/>
        <v>15400</v>
      </c>
      <c r="AB47" s="855">
        <v>80</v>
      </c>
      <c r="AC47" s="856">
        <f t="shared" si="11"/>
        <v>11200</v>
      </c>
    </row>
    <row r="48" spans="1:29" ht="15" thickBot="1" x14ac:dyDescent="0.4">
      <c r="A48" s="1428">
        <v>42</v>
      </c>
      <c r="B48" s="1429" t="s">
        <v>472</v>
      </c>
      <c r="C48" s="880" t="s">
        <v>188</v>
      </c>
      <c r="D48" s="1429">
        <v>455</v>
      </c>
      <c r="E48" s="1429" t="s">
        <v>3</v>
      </c>
      <c r="F48" s="855">
        <v>51</v>
      </c>
      <c r="G48" s="856">
        <f t="shared" si="1"/>
        <v>23205</v>
      </c>
      <c r="H48" s="855">
        <v>68.599999999999994</v>
      </c>
      <c r="I48" s="856">
        <f t="shared" si="0"/>
        <v>31212.999999999996</v>
      </c>
      <c r="J48" s="855">
        <v>65</v>
      </c>
      <c r="K48" s="856">
        <f t="shared" si="2"/>
        <v>29575</v>
      </c>
      <c r="L48" s="855">
        <v>100</v>
      </c>
      <c r="M48" s="856">
        <f t="shared" si="3"/>
        <v>45500</v>
      </c>
      <c r="N48" s="855">
        <v>88.06</v>
      </c>
      <c r="O48" s="856">
        <f t="shared" si="4"/>
        <v>40067.300000000003</v>
      </c>
      <c r="P48" s="855">
        <v>100</v>
      </c>
      <c r="Q48" s="856">
        <f t="shared" si="5"/>
        <v>45500</v>
      </c>
      <c r="R48" s="855">
        <v>51.93</v>
      </c>
      <c r="S48" s="856">
        <f t="shared" si="7"/>
        <v>23628.15</v>
      </c>
      <c r="T48" s="855">
        <v>87</v>
      </c>
      <c r="U48" s="856">
        <f t="shared" si="8"/>
        <v>39585</v>
      </c>
      <c r="V48" s="855">
        <v>87</v>
      </c>
      <c r="W48" s="856">
        <f t="shared" si="6"/>
        <v>39585</v>
      </c>
      <c r="X48" s="855">
        <v>90.12</v>
      </c>
      <c r="Y48" s="856">
        <f t="shared" si="9"/>
        <v>41004.6</v>
      </c>
      <c r="Z48" s="855">
        <v>43</v>
      </c>
      <c r="AA48" s="856">
        <f t="shared" si="10"/>
        <v>19565</v>
      </c>
      <c r="AB48" s="855">
        <v>65</v>
      </c>
      <c r="AC48" s="856">
        <f t="shared" si="11"/>
        <v>29575</v>
      </c>
    </row>
    <row r="49" spans="1:29" ht="15" thickBot="1" x14ac:dyDescent="0.4">
      <c r="A49" s="1428">
        <v>43</v>
      </c>
      <c r="B49" s="1429" t="s">
        <v>472</v>
      </c>
      <c r="C49" s="880" t="s">
        <v>189</v>
      </c>
      <c r="D49" s="1429">
        <v>90</v>
      </c>
      <c r="E49" s="1429" t="s">
        <v>3</v>
      </c>
      <c r="F49" s="855">
        <v>38</v>
      </c>
      <c r="G49" s="856">
        <f t="shared" si="1"/>
        <v>3420</v>
      </c>
      <c r="H49" s="855">
        <v>64.400000000000006</v>
      </c>
      <c r="I49" s="856">
        <f t="shared" si="0"/>
        <v>5796.0000000000009</v>
      </c>
      <c r="J49" s="855">
        <v>40</v>
      </c>
      <c r="K49" s="856">
        <f t="shared" si="2"/>
        <v>3600</v>
      </c>
      <c r="L49" s="855">
        <v>90</v>
      </c>
      <c r="M49" s="856">
        <f t="shared" si="3"/>
        <v>8100</v>
      </c>
      <c r="N49" s="855">
        <v>91.63</v>
      </c>
      <c r="O49" s="856">
        <f t="shared" si="4"/>
        <v>8246.6999999999989</v>
      </c>
      <c r="P49" s="855">
        <v>99</v>
      </c>
      <c r="Q49" s="856">
        <f t="shared" si="5"/>
        <v>8910</v>
      </c>
      <c r="R49" s="855">
        <v>63.87</v>
      </c>
      <c r="S49" s="856">
        <f t="shared" si="7"/>
        <v>5748.3</v>
      </c>
      <c r="T49" s="855">
        <v>66</v>
      </c>
      <c r="U49" s="856">
        <f t="shared" si="8"/>
        <v>5940</v>
      </c>
      <c r="V49" s="855">
        <v>70</v>
      </c>
      <c r="W49" s="856">
        <f t="shared" si="6"/>
        <v>6300</v>
      </c>
      <c r="X49" s="855">
        <v>59.78</v>
      </c>
      <c r="Y49" s="856">
        <f t="shared" si="9"/>
        <v>5380.2</v>
      </c>
      <c r="Z49" s="855">
        <v>43</v>
      </c>
      <c r="AA49" s="856">
        <f t="shared" si="10"/>
        <v>3870</v>
      </c>
      <c r="AB49" s="855">
        <v>57</v>
      </c>
      <c r="AC49" s="856">
        <f t="shared" si="11"/>
        <v>5130</v>
      </c>
    </row>
    <row r="50" spans="1:29" ht="15" thickBot="1" x14ac:dyDescent="0.4">
      <c r="A50" s="1428">
        <v>44</v>
      </c>
      <c r="B50" s="1429" t="s">
        <v>472</v>
      </c>
      <c r="C50" s="880" t="s">
        <v>3452</v>
      </c>
      <c r="D50" s="1429">
        <v>405</v>
      </c>
      <c r="E50" s="1429" t="s">
        <v>3</v>
      </c>
      <c r="F50" s="855">
        <v>28.5</v>
      </c>
      <c r="G50" s="856">
        <f t="shared" si="1"/>
        <v>11542.5</v>
      </c>
      <c r="H50" s="855">
        <v>42.2</v>
      </c>
      <c r="I50" s="856">
        <f t="shared" si="0"/>
        <v>17091</v>
      </c>
      <c r="J50" s="855">
        <v>35</v>
      </c>
      <c r="K50" s="856">
        <f t="shared" si="2"/>
        <v>14175</v>
      </c>
      <c r="L50" s="855">
        <v>55</v>
      </c>
      <c r="M50" s="856">
        <f t="shared" si="3"/>
        <v>22275</v>
      </c>
      <c r="N50" s="855">
        <v>29.22</v>
      </c>
      <c r="O50" s="856">
        <f t="shared" si="4"/>
        <v>11834.1</v>
      </c>
      <c r="P50" s="855">
        <v>45</v>
      </c>
      <c r="Q50" s="856">
        <f t="shared" si="5"/>
        <v>18225</v>
      </c>
      <c r="R50" s="855">
        <v>33.75</v>
      </c>
      <c r="S50" s="856">
        <f t="shared" si="7"/>
        <v>13668.75</v>
      </c>
      <c r="T50" s="855">
        <v>54</v>
      </c>
      <c r="U50" s="856">
        <f t="shared" si="8"/>
        <v>21870</v>
      </c>
      <c r="V50" s="855">
        <v>48</v>
      </c>
      <c r="W50" s="856">
        <f t="shared" si="6"/>
        <v>19440</v>
      </c>
      <c r="X50" s="855">
        <v>43.87</v>
      </c>
      <c r="Y50" s="856">
        <f t="shared" si="9"/>
        <v>17767.349999999999</v>
      </c>
      <c r="Z50" s="855">
        <v>44</v>
      </c>
      <c r="AA50" s="856">
        <f t="shared" si="10"/>
        <v>17820</v>
      </c>
      <c r="AB50" s="855">
        <v>50</v>
      </c>
      <c r="AC50" s="856">
        <f t="shared" si="11"/>
        <v>20250</v>
      </c>
    </row>
    <row r="51" spans="1:29" ht="15" thickBot="1" x14ac:dyDescent="0.4">
      <c r="A51" s="1428">
        <v>45</v>
      </c>
      <c r="B51" s="1429" t="s">
        <v>472</v>
      </c>
      <c r="C51" s="880" t="s">
        <v>191</v>
      </c>
      <c r="D51" s="1429">
        <v>40</v>
      </c>
      <c r="E51" s="1429" t="s">
        <v>3</v>
      </c>
      <c r="F51" s="855">
        <v>36</v>
      </c>
      <c r="G51" s="856">
        <f t="shared" si="1"/>
        <v>1440</v>
      </c>
      <c r="H51" s="855">
        <v>28.7</v>
      </c>
      <c r="I51" s="856">
        <f t="shared" si="0"/>
        <v>1148</v>
      </c>
      <c r="J51" s="855">
        <v>28</v>
      </c>
      <c r="K51" s="856">
        <f t="shared" si="2"/>
        <v>1120</v>
      </c>
      <c r="L51" s="855">
        <v>45</v>
      </c>
      <c r="M51" s="856">
        <f t="shared" si="3"/>
        <v>1800</v>
      </c>
      <c r="N51" s="855">
        <v>18.100000000000001</v>
      </c>
      <c r="O51" s="856">
        <f t="shared" si="4"/>
        <v>724</v>
      </c>
      <c r="P51" s="855">
        <v>27</v>
      </c>
      <c r="Q51" s="856">
        <f t="shared" si="5"/>
        <v>1080</v>
      </c>
      <c r="R51" s="855">
        <v>39.58</v>
      </c>
      <c r="S51" s="856">
        <f t="shared" si="7"/>
        <v>1583.1999999999998</v>
      </c>
      <c r="T51" s="855">
        <v>50</v>
      </c>
      <c r="U51" s="856">
        <f t="shared" si="8"/>
        <v>2000</v>
      </c>
      <c r="V51" s="855">
        <v>44</v>
      </c>
      <c r="W51" s="856">
        <f t="shared" si="6"/>
        <v>1760</v>
      </c>
      <c r="X51" s="855">
        <v>16.940000000000001</v>
      </c>
      <c r="Y51" s="856">
        <f t="shared" si="9"/>
        <v>677.6</v>
      </c>
      <c r="Z51" s="855">
        <v>40</v>
      </c>
      <c r="AA51" s="856">
        <f t="shared" si="10"/>
        <v>1600</v>
      </c>
      <c r="AB51" s="855">
        <v>50</v>
      </c>
      <c r="AC51" s="856">
        <f t="shared" si="11"/>
        <v>2000</v>
      </c>
    </row>
    <row r="52" spans="1:29" ht="15" thickBot="1" x14ac:dyDescent="0.4">
      <c r="A52" s="1428">
        <v>46</v>
      </c>
      <c r="B52" s="1429" t="s">
        <v>472</v>
      </c>
      <c r="C52" s="880" t="s">
        <v>3453</v>
      </c>
      <c r="D52" s="1429">
        <v>915</v>
      </c>
      <c r="E52" s="1429" t="s">
        <v>3</v>
      </c>
      <c r="F52" s="855">
        <v>38</v>
      </c>
      <c r="G52" s="856">
        <f t="shared" si="1"/>
        <v>34770</v>
      </c>
      <c r="H52" s="855">
        <v>19.899999999999999</v>
      </c>
      <c r="I52" s="856">
        <f t="shared" si="0"/>
        <v>18208.5</v>
      </c>
      <c r="J52" s="855">
        <v>30</v>
      </c>
      <c r="K52" s="856">
        <f t="shared" si="2"/>
        <v>27450</v>
      </c>
      <c r="L52" s="855">
        <v>75</v>
      </c>
      <c r="M52" s="856">
        <f t="shared" si="3"/>
        <v>68625</v>
      </c>
      <c r="N52" s="855">
        <v>54.57</v>
      </c>
      <c r="O52" s="856">
        <f t="shared" si="4"/>
        <v>49931.55</v>
      </c>
      <c r="P52" s="855">
        <v>25</v>
      </c>
      <c r="Q52" s="856">
        <f t="shared" si="5"/>
        <v>22875</v>
      </c>
      <c r="R52" s="855">
        <v>39.64</v>
      </c>
      <c r="S52" s="856">
        <f t="shared" si="7"/>
        <v>36270.6</v>
      </c>
      <c r="T52" s="855">
        <v>40</v>
      </c>
      <c r="U52" s="856">
        <f t="shared" si="8"/>
        <v>36600</v>
      </c>
      <c r="V52" s="855">
        <v>42</v>
      </c>
      <c r="W52" s="856">
        <f t="shared" si="6"/>
        <v>38430</v>
      </c>
      <c r="X52" s="855">
        <v>45.2</v>
      </c>
      <c r="Y52" s="856">
        <f t="shared" si="9"/>
        <v>41358</v>
      </c>
      <c r="Z52" s="855">
        <v>45</v>
      </c>
      <c r="AA52" s="856">
        <f t="shared" si="10"/>
        <v>41175</v>
      </c>
      <c r="AB52" s="855">
        <v>60</v>
      </c>
      <c r="AC52" s="856">
        <f t="shared" si="11"/>
        <v>54900</v>
      </c>
    </row>
    <row r="53" spans="1:29" ht="15" thickBot="1" x14ac:dyDescent="0.4">
      <c r="A53" s="1428">
        <v>47</v>
      </c>
      <c r="B53" s="1429" t="s">
        <v>472</v>
      </c>
      <c r="C53" s="880" t="s">
        <v>3454</v>
      </c>
      <c r="D53" s="1429">
        <v>175</v>
      </c>
      <c r="E53" s="1429" t="s">
        <v>3</v>
      </c>
      <c r="F53" s="855">
        <v>26</v>
      </c>
      <c r="G53" s="856">
        <f t="shared" si="1"/>
        <v>4550</v>
      </c>
      <c r="H53" s="855">
        <v>17.600000000000001</v>
      </c>
      <c r="I53" s="856">
        <f t="shared" si="0"/>
        <v>3080.0000000000005</v>
      </c>
      <c r="J53" s="855">
        <v>32</v>
      </c>
      <c r="K53" s="856">
        <f t="shared" si="2"/>
        <v>5600</v>
      </c>
      <c r="L53" s="855">
        <v>40</v>
      </c>
      <c r="M53" s="856">
        <f t="shared" si="3"/>
        <v>7000</v>
      </c>
      <c r="N53" s="855">
        <v>20.84</v>
      </c>
      <c r="O53" s="856">
        <f t="shared" si="4"/>
        <v>3647</v>
      </c>
      <c r="P53" s="855">
        <v>30</v>
      </c>
      <c r="Q53" s="856">
        <f t="shared" si="5"/>
        <v>5250</v>
      </c>
      <c r="R53" s="855">
        <v>51.69</v>
      </c>
      <c r="S53" s="856">
        <f t="shared" si="7"/>
        <v>9045.75</v>
      </c>
      <c r="T53" s="855">
        <v>82</v>
      </c>
      <c r="U53" s="856">
        <f t="shared" si="8"/>
        <v>14350</v>
      </c>
      <c r="V53" s="855">
        <v>24</v>
      </c>
      <c r="W53" s="856">
        <f t="shared" si="6"/>
        <v>4200</v>
      </c>
      <c r="X53" s="855">
        <v>33.44</v>
      </c>
      <c r="Y53" s="856">
        <f t="shared" si="9"/>
        <v>5852</v>
      </c>
      <c r="Z53" s="855">
        <v>32</v>
      </c>
      <c r="AA53" s="856">
        <f t="shared" si="10"/>
        <v>5600</v>
      </c>
      <c r="AB53" s="855">
        <v>40</v>
      </c>
      <c r="AC53" s="856">
        <f t="shared" si="11"/>
        <v>7000</v>
      </c>
    </row>
    <row r="54" spans="1:29" ht="15" thickBot="1" x14ac:dyDescent="0.4">
      <c r="A54" s="1428">
        <v>48</v>
      </c>
      <c r="B54" s="1429">
        <v>611</v>
      </c>
      <c r="C54" s="880" t="s">
        <v>3455</v>
      </c>
      <c r="D54" s="1429">
        <v>5</v>
      </c>
      <c r="E54" s="1429" t="s">
        <v>10</v>
      </c>
      <c r="F54" s="855">
        <v>1700</v>
      </c>
      <c r="G54" s="856">
        <f t="shared" si="1"/>
        <v>8500</v>
      </c>
      <c r="H54" s="855">
        <v>1779</v>
      </c>
      <c r="I54" s="856">
        <f t="shared" si="0"/>
        <v>8895</v>
      </c>
      <c r="J54" s="855">
        <v>1600</v>
      </c>
      <c r="K54" s="856">
        <f t="shared" si="2"/>
        <v>8000</v>
      </c>
      <c r="L54" s="855">
        <v>1000</v>
      </c>
      <c r="M54" s="856">
        <f t="shared" si="3"/>
        <v>5000</v>
      </c>
      <c r="N54" s="855">
        <v>2492.6</v>
      </c>
      <c r="O54" s="856">
        <f t="shared" si="4"/>
        <v>12463</v>
      </c>
      <c r="P54" s="855">
        <v>1900</v>
      </c>
      <c r="Q54" s="856">
        <f t="shared" si="5"/>
        <v>9500</v>
      </c>
      <c r="R54" s="855">
        <v>1813.57</v>
      </c>
      <c r="S54" s="856">
        <f t="shared" si="7"/>
        <v>9067.85</v>
      </c>
      <c r="T54" s="855">
        <v>2400</v>
      </c>
      <c r="U54" s="856">
        <f t="shared" si="8"/>
        <v>12000</v>
      </c>
      <c r="V54" s="855">
        <v>1800</v>
      </c>
      <c r="W54" s="856">
        <f t="shared" si="6"/>
        <v>9000</v>
      </c>
      <c r="X54" s="855">
        <v>1754.57</v>
      </c>
      <c r="Y54" s="856">
        <f t="shared" si="9"/>
        <v>8772.85</v>
      </c>
      <c r="Z54" s="855">
        <v>2700</v>
      </c>
      <c r="AA54" s="856">
        <f t="shared" si="10"/>
        <v>13500</v>
      </c>
      <c r="AB54" s="855">
        <v>1500</v>
      </c>
      <c r="AC54" s="856">
        <f t="shared" si="11"/>
        <v>7500</v>
      </c>
    </row>
    <row r="55" spans="1:29" ht="15" thickBot="1" x14ac:dyDescent="0.4">
      <c r="A55" s="1428">
        <v>49</v>
      </c>
      <c r="B55" s="1429">
        <v>611</v>
      </c>
      <c r="C55" s="880" t="s">
        <v>3456</v>
      </c>
      <c r="D55" s="1429">
        <v>1</v>
      </c>
      <c r="E55" s="1429" t="s">
        <v>10</v>
      </c>
      <c r="F55" s="855">
        <v>1950</v>
      </c>
      <c r="G55" s="856">
        <f t="shared" si="1"/>
        <v>1950</v>
      </c>
      <c r="H55" s="855">
        <v>1988</v>
      </c>
      <c r="I55" s="856">
        <f t="shared" si="0"/>
        <v>1988</v>
      </c>
      <c r="J55" s="855">
        <v>2600</v>
      </c>
      <c r="K55" s="856">
        <f t="shared" si="2"/>
        <v>2600</v>
      </c>
      <c r="L55" s="855">
        <v>2000</v>
      </c>
      <c r="M55" s="856">
        <f t="shared" si="3"/>
        <v>2000</v>
      </c>
      <c r="N55" s="855">
        <v>2941.4</v>
      </c>
      <c r="O55" s="856">
        <f t="shared" si="4"/>
        <v>2941.4</v>
      </c>
      <c r="P55" s="855">
        <v>3000</v>
      </c>
      <c r="Q55" s="856">
        <f t="shared" si="5"/>
        <v>3000</v>
      </c>
      <c r="R55" s="855">
        <v>1907.47</v>
      </c>
      <c r="S55" s="856">
        <f t="shared" si="7"/>
        <v>1907.47</v>
      </c>
      <c r="T55" s="855">
        <v>3300</v>
      </c>
      <c r="U55" s="856">
        <f t="shared" si="8"/>
        <v>3300</v>
      </c>
      <c r="V55" s="855">
        <v>2600</v>
      </c>
      <c r="W55" s="856">
        <f t="shared" si="6"/>
        <v>2600</v>
      </c>
      <c r="X55" s="855">
        <v>1931.07</v>
      </c>
      <c r="Y55" s="856">
        <f t="shared" si="9"/>
        <v>1931.07</v>
      </c>
      <c r="Z55" s="855">
        <v>3000</v>
      </c>
      <c r="AA55" s="856">
        <f t="shared" si="10"/>
        <v>3000</v>
      </c>
      <c r="AB55" s="855">
        <v>2700</v>
      </c>
      <c r="AC55" s="856">
        <f t="shared" si="11"/>
        <v>2700</v>
      </c>
    </row>
    <row r="56" spans="1:29" ht="15" thickBot="1" x14ac:dyDescent="0.4">
      <c r="A56" s="1428">
        <v>50</v>
      </c>
      <c r="B56" s="1429">
        <v>602</v>
      </c>
      <c r="C56" s="880" t="s">
        <v>3457</v>
      </c>
      <c r="D56" s="1429">
        <v>1.1200000000000001</v>
      </c>
      <c r="E56" s="1429" t="s">
        <v>4</v>
      </c>
      <c r="F56" s="855">
        <v>2300</v>
      </c>
      <c r="G56" s="856">
        <f t="shared" si="1"/>
        <v>2576.0000000000005</v>
      </c>
      <c r="H56" s="855">
        <v>1766</v>
      </c>
      <c r="I56" s="856">
        <f t="shared" si="0"/>
        <v>1977.9200000000003</v>
      </c>
      <c r="J56" s="855">
        <v>2400</v>
      </c>
      <c r="K56" s="856">
        <f t="shared" si="2"/>
        <v>2688.0000000000005</v>
      </c>
      <c r="L56" s="855">
        <v>1000</v>
      </c>
      <c r="M56" s="856">
        <f t="shared" si="3"/>
        <v>1120</v>
      </c>
      <c r="N56" s="855">
        <v>4323.29</v>
      </c>
      <c r="O56" s="899">
        <f t="shared" si="4"/>
        <v>4842.0848000000005</v>
      </c>
      <c r="P56" s="855">
        <v>2250</v>
      </c>
      <c r="Q56" s="856">
        <f t="shared" si="5"/>
        <v>2520.0000000000005</v>
      </c>
      <c r="R56" s="855">
        <v>5894.47</v>
      </c>
      <c r="S56" s="856">
        <f t="shared" si="7"/>
        <v>6601.8064000000013</v>
      </c>
      <c r="T56" s="855">
        <v>3400</v>
      </c>
      <c r="U56" s="856">
        <f t="shared" si="8"/>
        <v>3808.0000000000005</v>
      </c>
      <c r="V56" s="855">
        <v>1900</v>
      </c>
      <c r="W56" s="856">
        <f t="shared" si="6"/>
        <v>2128</v>
      </c>
      <c r="X56" s="855">
        <v>1398.21</v>
      </c>
      <c r="Y56" s="856">
        <f t="shared" si="9"/>
        <v>1565.9952000000003</v>
      </c>
      <c r="Z56" s="855">
        <v>2400</v>
      </c>
      <c r="AA56" s="856">
        <f t="shared" si="10"/>
        <v>2688.0000000000005</v>
      </c>
      <c r="AB56" s="855">
        <v>3300</v>
      </c>
      <c r="AC56" s="856">
        <f t="shared" si="11"/>
        <v>3696.0000000000005</v>
      </c>
    </row>
    <row r="57" spans="1:29" ht="24.5" thickBot="1" x14ac:dyDescent="0.4">
      <c r="A57" s="1428">
        <v>51</v>
      </c>
      <c r="B57" s="1429">
        <v>601</v>
      </c>
      <c r="C57" s="880" t="s">
        <v>3458</v>
      </c>
      <c r="D57" s="1429">
        <v>4</v>
      </c>
      <c r="E57" s="1429" t="s">
        <v>4</v>
      </c>
      <c r="F57" s="855">
        <v>315</v>
      </c>
      <c r="G57" s="856">
        <f t="shared" si="1"/>
        <v>1260</v>
      </c>
      <c r="H57" s="855">
        <v>159</v>
      </c>
      <c r="I57" s="856">
        <f t="shared" si="0"/>
        <v>636</v>
      </c>
      <c r="J57" s="855">
        <v>155</v>
      </c>
      <c r="K57" s="856">
        <f t="shared" si="2"/>
        <v>620</v>
      </c>
      <c r="L57" s="855">
        <v>125</v>
      </c>
      <c r="M57" s="856">
        <f t="shared" si="3"/>
        <v>500</v>
      </c>
      <c r="N57" s="855">
        <v>409.75</v>
      </c>
      <c r="O57" s="856">
        <f t="shared" si="4"/>
        <v>1639</v>
      </c>
      <c r="P57" s="855">
        <v>365</v>
      </c>
      <c r="Q57" s="856">
        <f t="shared" si="5"/>
        <v>1460</v>
      </c>
      <c r="R57" s="855">
        <v>185.24</v>
      </c>
      <c r="S57" s="856">
        <f t="shared" si="7"/>
        <v>740.96</v>
      </c>
      <c r="T57" s="855">
        <v>135</v>
      </c>
      <c r="U57" s="856">
        <f t="shared" si="8"/>
        <v>540</v>
      </c>
      <c r="V57" s="855">
        <v>170</v>
      </c>
      <c r="W57" s="856">
        <f t="shared" si="6"/>
        <v>680</v>
      </c>
      <c r="X57" s="855">
        <v>538.37</v>
      </c>
      <c r="Y57" s="856">
        <f t="shared" si="9"/>
        <v>2153.48</v>
      </c>
      <c r="Z57" s="855">
        <v>143</v>
      </c>
      <c r="AA57" s="856">
        <f t="shared" si="10"/>
        <v>572</v>
      </c>
      <c r="AB57" s="855">
        <v>700</v>
      </c>
      <c r="AC57" s="856">
        <f t="shared" si="11"/>
        <v>2800</v>
      </c>
    </row>
    <row r="58" spans="1:29" ht="15" thickBot="1" x14ac:dyDescent="0.4">
      <c r="A58" s="1428">
        <v>52</v>
      </c>
      <c r="B58" s="1429" t="s">
        <v>472</v>
      </c>
      <c r="C58" s="880" t="s">
        <v>3459</v>
      </c>
      <c r="D58" s="1429">
        <v>130</v>
      </c>
      <c r="E58" s="1429" t="s">
        <v>3</v>
      </c>
      <c r="F58" s="855">
        <v>13</v>
      </c>
      <c r="G58" s="856">
        <f t="shared" si="1"/>
        <v>1690</v>
      </c>
      <c r="H58" s="855">
        <v>32.4</v>
      </c>
      <c r="I58" s="856">
        <f t="shared" si="0"/>
        <v>4212</v>
      </c>
      <c r="J58" s="855">
        <v>50</v>
      </c>
      <c r="K58" s="856">
        <f t="shared" si="2"/>
        <v>6500</v>
      </c>
      <c r="L58" s="855">
        <v>200</v>
      </c>
      <c r="M58" s="856">
        <f t="shared" si="3"/>
        <v>26000</v>
      </c>
      <c r="N58" s="855">
        <v>16.93</v>
      </c>
      <c r="O58" s="856">
        <f t="shared" si="4"/>
        <v>2200.9</v>
      </c>
      <c r="P58" s="855">
        <v>20</v>
      </c>
      <c r="Q58" s="856">
        <f t="shared" si="5"/>
        <v>2600</v>
      </c>
      <c r="R58" s="855">
        <v>49.69</v>
      </c>
      <c r="S58" s="856">
        <f t="shared" si="7"/>
        <v>6459.7</v>
      </c>
      <c r="T58" s="855">
        <v>38</v>
      </c>
      <c r="U58" s="856">
        <f t="shared" si="8"/>
        <v>4940</v>
      </c>
      <c r="V58" s="855">
        <v>27</v>
      </c>
      <c r="W58" s="856">
        <f t="shared" si="6"/>
        <v>3510</v>
      </c>
      <c r="X58" s="855">
        <v>19.579999999999998</v>
      </c>
      <c r="Y58" s="856">
        <f t="shared" si="9"/>
        <v>2545.3999999999996</v>
      </c>
      <c r="Z58" s="855">
        <v>19</v>
      </c>
      <c r="AA58" s="856">
        <f t="shared" si="10"/>
        <v>2470</v>
      </c>
      <c r="AB58" s="855">
        <v>30</v>
      </c>
      <c r="AC58" s="856">
        <f t="shared" si="11"/>
        <v>3900</v>
      </c>
    </row>
    <row r="59" spans="1:29" ht="15" thickBot="1" x14ac:dyDescent="0.4">
      <c r="A59" s="1428"/>
      <c r="B59" s="1431"/>
      <c r="C59" s="1432" t="s">
        <v>207</v>
      </c>
      <c r="D59" s="1429"/>
      <c r="E59" s="1433"/>
      <c r="F59" s="855"/>
      <c r="G59" s="856">
        <f t="shared" si="1"/>
        <v>0</v>
      </c>
      <c r="H59" s="855"/>
      <c r="I59" s="856">
        <f t="shared" si="0"/>
        <v>0</v>
      </c>
      <c r="J59" s="855"/>
      <c r="K59" s="856">
        <f t="shared" si="2"/>
        <v>0</v>
      </c>
      <c r="L59" s="855"/>
      <c r="M59" s="856">
        <f t="shared" si="3"/>
        <v>0</v>
      </c>
      <c r="N59" s="855"/>
      <c r="O59" s="856">
        <f t="shared" si="4"/>
        <v>0</v>
      </c>
      <c r="P59" s="855"/>
      <c r="Q59" s="856">
        <f t="shared" si="5"/>
        <v>0</v>
      </c>
      <c r="R59" s="855"/>
      <c r="S59" s="856">
        <f t="shared" si="7"/>
        <v>0</v>
      </c>
      <c r="T59" s="855"/>
      <c r="U59" s="856">
        <f t="shared" si="8"/>
        <v>0</v>
      </c>
      <c r="V59" s="855"/>
      <c r="W59" s="856">
        <f t="shared" si="6"/>
        <v>0</v>
      </c>
      <c r="X59" s="855"/>
      <c r="Y59" s="856">
        <f t="shared" si="9"/>
        <v>0</v>
      </c>
      <c r="Z59" s="855"/>
      <c r="AA59" s="856">
        <f t="shared" si="10"/>
        <v>0</v>
      </c>
      <c r="AB59" s="855"/>
      <c r="AC59" s="856">
        <f t="shared" si="11"/>
        <v>0</v>
      </c>
    </row>
    <row r="60" spans="1:29" ht="15" thickBot="1" x14ac:dyDescent="0.4">
      <c r="A60" s="1428">
        <v>53</v>
      </c>
      <c r="B60" s="1429">
        <v>452</v>
      </c>
      <c r="C60" s="880" t="s">
        <v>1652</v>
      </c>
      <c r="D60" s="1430">
        <v>9635</v>
      </c>
      <c r="E60" s="1429" t="s">
        <v>8</v>
      </c>
      <c r="F60" s="855">
        <v>37</v>
      </c>
      <c r="G60" s="856">
        <f t="shared" si="1"/>
        <v>356495</v>
      </c>
      <c r="H60" s="855">
        <v>55.8</v>
      </c>
      <c r="I60" s="856">
        <f t="shared" si="0"/>
        <v>537633</v>
      </c>
      <c r="J60" s="855">
        <v>41</v>
      </c>
      <c r="K60" s="856">
        <f t="shared" si="2"/>
        <v>395035</v>
      </c>
      <c r="L60" s="855">
        <v>60</v>
      </c>
      <c r="M60" s="856">
        <f t="shared" si="3"/>
        <v>578100</v>
      </c>
      <c r="N60" s="855">
        <v>42.9</v>
      </c>
      <c r="O60" s="856">
        <f t="shared" si="4"/>
        <v>413341.5</v>
      </c>
      <c r="P60" s="855">
        <v>42</v>
      </c>
      <c r="Q60" s="856">
        <f t="shared" si="5"/>
        <v>404670</v>
      </c>
      <c r="R60" s="855">
        <v>34.729999999999997</v>
      </c>
      <c r="S60" s="856">
        <f t="shared" si="7"/>
        <v>334623.55</v>
      </c>
      <c r="T60" s="855">
        <v>34</v>
      </c>
      <c r="U60" s="856">
        <f t="shared" si="8"/>
        <v>327590</v>
      </c>
      <c r="V60" s="855">
        <v>45</v>
      </c>
      <c r="W60" s="856">
        <f t="shared" si="6"/>
        <v>433575</v>
      </c>
      <c r="X60" s="855">
        <v>39.840000000000003</v>
      </c>
      <c r="Y60" s="856">
        <f t="shared" si="9"/>
        <v>383858.4</v>
      </c>
      <c r="Z60" s="855">
        <v>39</v>
      </c>
      <c r="AA60" s="856">
        <f t="shared" si="10"/>
        <v>375765</v>
      </c>
      <c r="AB60" s="855">
        <v>60</v>
      </c>
      <c r="AC60" s="856">
        <f t="shared" si="11"/>
        <v>578100</v>
      </c>
    </row>
    <row r="61" spans="1:29" ht="15" thickBot="1" x14ac:dyDescent="0.4">
      <c r="A61" s="1428">
        <v>54</v>
      </c>
      <c r="B61" s="1429">
        <v>452</v>
      </c>
      <c r="C61" s="880" t="s">
        <v>3460</v>
      </c>
      <c r="D61" s="1429">
        <v>252</v>
      </c>
      <c r="E61" s="1429" t="s">
        <v>8</v>
      </c>
      <c r="F61" s="855">
        <v>143</v>
      </c>
      <c r="G61" s="856">
        <f t="shared" si="1"/>
        <v>36036</v>
      </c>
      <c r="H61" s="855">
        <v>211</v>
      </c>
      <c r="I61" s="856">
        <f t="shared" si="0"/>
        <v>53172</v>
      </c>
      <c r="J61" s="855">
        <v>124</v>
      </c>
      <c r="K61" s="856">
        <f t="shared" si="2"/>
        <v>31248</v>
      </c>
      <c r="L61" s="855">
        <v>90</v>
      </c>
      <c r="M61" s="856">
        <f t="shared" si="3"/>
        <v>22680</v>
      </c>
      <c r="N61" s="855">
        <v>66</v>
      </c>
      <c r="O61" s="856">
        <f t="shared" si="4"/>
        <v>16632</v>
      </c>
      <c r="P61" s="855">
        <v>100</v>
      </c>
      <c r="Q61" s="856">
        <f t="shared" si="5"/>
        <v>25200</v>
      </c>
      <c r="R61" s="855">
        <v>47.13</v>
      </c>
      <c r="S61" s="856">
        <f t="shared" si="7"/>
        <v>11876.76</v>
      </c>
      <c r="T61" s="855">
        <v>141</v>
      </c>
      <c r="U61" s="856">
        <f t="shared" si="8"/>
        <v>35532</v>
      </c>
      <c r="V61" s="855">
        <v>138</v>
      </c>
      <c r="W61" s="856">
        <f t="shared" si="6"/>
        <v>34776</v>
      </c>
      <c r="X61" s="855">
        <v>152.5</v>
      </c>
      <c r="Y61" s="856">
        <f t="shared" si="9"/>
        <v>38430</v>
      </c>
      <c r="Z61" s="855">
        <v>53</v>
      </c>
      <c r="AA61" s="856">
        <f t="shared" si="10"/>
        <v>13356</v>
      </c>
      <c r="AB61" s="855">
        <v>92</v>
      </c>
      <c r="AC61" s="856">
        <f t="shared" si="11"/>
        <v>23184</v>
      </c>
    </row>
    <row r="62" spans="1:29" ht="15" thickBot="1" x14ac:dyDescent="0.4">
      <c r="A62" s="1428">
        <v>55</v>
      </c>
      <c r="B62" s="1429">
        <v>304</v>
      </c>
      <c r="C62" s="880" t="s">
        <v>3461</v>
      </c>
      <c r="D62" s="1429">
        <v>42</v>
      </c>
      <c r="E62" s="1429" t="s">
        <v>4</v>
      </c>
      <c r="F62" s="860">
        <v>97</v>
      </c>
      <c r="G62" s="856">
        <f t="shared" si="1"/>
        <v>4074</v>
      </c>
      <c r="H62" s="860">
        <v>78</v>
      </c>
      <c r="I62" s="856">
        <f t="shared" si="0"/>
        <v>3276</v>
      </c>
      <c r="J62" s="860">
        <v>81</v>
      </c>
      <c r="K62" s="856">
        <f t="shared" si="2"/>
        <v>3402</v>
      </c>
      <c r="L62" s="860">
        <v>50</v>
      </c>
      <c r="M62" s="856">
        <f t="shared" si="3"/>
        <v>2100</v>
      </c>
      <c r="N62" s="860">
        <v>237.19</v>
      </c>
      <c r="O62" s="856">
        <f t="shared" si="4"/>
        <v>9961.98</v>
      </c>
      <c r="P62" s="860">
        <v>80</v>
      </c>
      <c r="Q62" s="856">
        <f t="shared" si="5"/>
        <v>3360</v>
      </c>
      <c r="R62" s="860">
        <v>74.819999999999993</v>
      </c>
      <c r="S62" s="856">
        <f t="shared" si="7"/>
        <v>3142.4399999999996</v>
      </c>
      <c r="T62" s="860">
        <v>109</v>
      </c>
      <c r="U62" s="856">
        <f t="shared" si="8"/>
        <v>4578</v>
      </c>
      <c r="V62" s="860">
        <v>80</v>
      </c>
      <c r="W62" s="856">
        <f t="shared" si="6"/>
        <v>3360</v>
      </c>
      <c r="X62" s="860">
        <v>75.95</v>
      </c>
      <c r="Y62" s="856">
        <f t="shared" si="9"/>
        <v>3189.9</v>
      </c>
      <c r="Z62" s="860">
        <v>84</v>
      </c>
      <c r="AA62" s="856">
        <f t="shared" si="10"/>
        <v>3528</v>
      </c>
      <c r="AB62" s="860">
        <v>130</v>
      </c>
      <c r="AC62" s="856">
        <f t="shared" si="11"/>
        <v>5460</v>
      </c>
    </row>
    <row r="63" spans="1:29" ht="15" thickBot="1" x14ac:dyDescent="0.4">
      <c r="A63" s="1428">
        <v>56</v>
      </c>
      <c r="B63" s="1429">
        <v>304</v>
      </c>
      <c r="C63" s="880" t="s">
        <v>1654</v>
      </c>
      <c r="D63" s="1430">
        <v>1071</v>
      </c>
      <c r="E63" s="1429" t="s">
        <v>4</v>
      </c>
      <c r="F63" s="865">
        <v>77</v>
      </c>
      <c r="G63" s="856">
        <f t="shared" si="1"/>
        <v>82467</v>
      </c>
      <c r="H63" s="865">
        <v>78</v>
      </c>
      <c r="I63" s="856">
        <f t="shared" si="0"/>
        <v>83538</v>
      </c>
      <c r="J63" s="865">
        <v>87</v>
      </c>
      <c r="K63" s="856">
        <f t="shared" si="2"/>
        <v>93177</v>
      </c>
      <c r="L63" s="865">
        <v>50</v>
      </c>
      <c r="M63" s="856">
        <f t="shared" si="3"/>
        <v>53550</v>
      </c>
      <c r="N63" s="865">
        <v>65.45</v>
      </c>
      <c r="O63" s="856">
        <f t="shared" si="4"/>
        <v>70096.95</v>
      </c>
      <c r="P63" s="865">
        <v>80</v>
      </c>
      <c r="Q63" s="867">
        <f t="shared" si="5"/>
        <v>85680</v>
      </c>
      <c r="R63" s="865">
        <v>74.819999999999993</v>
      </c>
      <c r="S63" s="856">
        <f t="shared" si="7"/>
        <v>80132.219999999987</v>
      </c>
      <c r="T63" s="865">
        <v>85</v>
      </c>
      <c r="U63" s="856">
        <f t="shared" si="8"/>
        <v>91035</v>
      </c>
      <c r="V63" s="865">
        <v>66</v>
      </c>
      <c r="W63" s="856">
        <f t="shared" si="6"/>
        <v>70686</v>
      </c>
      <c r="X63" s="865">
        <v>75.95</v>
      </c>
      <c r="Y63" s="856">
        <f t="shared" si="9"/>
        <v>81342.45</v>
      </c>
      <c r="Z63" s="865">
        <v>88</v>
      </c>
      <c r="AA63" s="856">
        <f t="shared" si="10"/>
        <v>94248</v>
      </c>
      <c r="AB63" s="865">
        <v>74</v>
      </c>
      <c r="AC63" s="856">
        <f t="shared" si="11"/>
        <v>79254</v>
      </c>
    </row>
    <row r="64" spans="1:29" ht="15" thickBot="1" x14ac:dyDescent="0.4">
      <c r="A64" s="1428">
        <v>57</v>
      </c>
      <c r="B64" s="1429">
        <v>204</v>
      </c>
      <c r="C64" s="880" t="s">
        <v>3462</v>
      </c>
      <c r="D64" s="1430">
        <v>9885</v>
      </c>
      <c r="E64" s="1429" t="s">
        <v>8</v>
      </c>
      <c r="F64" s="865">
        <v>1.3</v>
      </c>
      <c r="G64" s="856">
        <f t="shared" si="1"/>
        <v>12850.5</v>
      </c>
      <c r="H64" s="855">
        <v>3.8</v>
      </c>
      <c r="I64" s="856">
        <f t="shared" si="0"/>
        <v>37563</v>
      </c>
      <c r="J64" s="1413">
        <v>3.3</v>
      </c>
      <c r="K64" s="856">
        <f t="shared" si="2"/>
        <v>32620.5</v>
      </c>
      <c r="L64" s="855">
        <v>1</v>
      </c>
      <c r="M64" s="856">
        <f t="shared" si="3"/>
        <v>9885</v>
      </c>
      <c r="N64" s="855">
        <v>0.42</v>
      </c>
      <c r="O64" s="856">
        <f t="shared" si="4"/>
        <v>4151.7</v>
      </c>
      <c r="P64" s="855">
        <v>0.75</v>
      </c>
      <c r="Q64" s="867">
        <f t="shared" si="5"/>
        <v>7413.75</v>
      </c>
      <c r="R64" s="1413">
        <v>0.63</v>
      </c>
      <c r="S64" s="856">
        <f t="shared" si="7"/>
        <v>6227.55</v>
      </c>
      <c r="T64" s="855">
        <v>1.5</v>
      </c>
      <c r="U64" s="856">
        <f t="shared" si="8"/>
        <v>14827.5</v>
      </c>
      <c r="V64" s="855">
        <v>2.5</v>
      </c>
      <c r="W64" s="856">
        <f t="shared" si="6"/>
        <v>24712.5</v>
      </c>
      <c r="X64" s="855">
        <v>3.9</v>
      </c>
      <c r="Y64" s="856">
        <f t="shared" si="9"/>
        <v>38551.5</v>
      </c>
      <c r="Z64" s="855">
        <v>1</v>
      </c>
      <c r="AA64" s="856">
        <f t="shared" si="10"/>
        <v>9885</v>
      </c>
      <c r="AB64" s="855">
        <v>2.4</v>
      </c>
      <c r="AC64" s="856">
        <f t="shared" si="11"/>
        <v>23724</v>
      </c>
    </row>
    <row r="65" spans="1:29" ht="24.5" thickBot="1" x14ac:dyDescent="0.4">
      <c r="A65" s="1428">
        <v>58</v>
      </c>
      <c r="B65" s="1429">
        <v>441</v>
      </c>
      <c r="C65" s="880" t="s">
        <v>3463</v>
      </c>
      <c r="D65" s="1429">
        <v>277</v>
      </c>
      <c r="E65" s="1429" t="s">
        <v>4</v>
      </c>
      <c r="F65" s="855">
        <v>162</v>
      </c>
      <c r="G65" s="856">
        <f t="shared" si="1"/>
        <v>44874</v>
      </c>
      <c r="H65" s="855">
        <v>180</v>
      </c>
      <c r="I65" s="856">
        <f t="shared" si="0"/>
        <v>49860</v>
      </c>
      <c r="J65" s="855">
        <v>150</v>
      </c>
      <c r="K65" s="856">
        <f t="shared" si="2"/>
        <v>41550</v>
      </c>
      <c r="L65" s="855">
        <v>150</v>
      </c>
      <c r="M65" s="856">
        <f t="shared" si="3"/>
        <v>41550</v>
      </c>
      <c r="N65" s="855">
        <v>214.5</v>
      </c>
      <c r="O65" s="856">
        <f t="shared" si="4"/>
        <v>59416.5</v>
      </c>
      <c r="P65" s="855">
        <v>230</v>
      </c>
      <c r="Q65" s="867">
        <f t="shared" si="5"/>
        <v>63710</v>
      </c>
      <c r="R65" s="855">
        <v>165.3</v>
      </c>
      <c r="S65" s="856">
        <f t="shared" si="7"/>
        <v>45788.100000000006</v>
      </c>
      <c r="T65" s="855">
        <v>150</v>
      </c>
      <c r="U65" s="856">
        <f t="shared" si="8"/>
        <v>41550</v>
      </c>
      <c r="V65" s="855">
        <v>150</v>
      </c>
      <c r="W65" s="856">
        <f t="shared" si="6"/>
        <v>41550</v>
      </c>
      <c r="X65" s="855">
        <v>197.8</v>
      </c>
      <c r="Y65" s="856">
        <f t="shared" si="9"/>
        <v>54790.600000000006</v>
      </c>
      <c r="Z65" s="855">
        <v>185</v>
      </c>
      <c r="AA65" s="856">
        <f t="shared" si="10"/>
        <v>51245</v>
      </c>
      <c r="AB65" s="855">
        <v>190</v>
      </c>
      <c r="AC65" s="856">
        <f t="shared" si="11"/>
        <v>52630</v>
      </c>
    </row>
    <row r="66" spans="1:29" ht="24.5" thickBot="1" x14ac:dyDescent="0.4">
      <c r="A66" s="1428">
        <v>59</v>
      </c>
      <c r="B66" s="1429">
        <v>441</v>
      </c>
      <c r="C66" s="880" t="s">
        <v>3464</v>
      </c>
      <c r="D66" s="1429">
        <v>66</v>
      </c>
      <c r="E66" s="1429" t="s">
        <v>4</v>
      </c>
      <c r="F66" s="855">
        <v>205</v>
      </c>
      <c r="G66" s="856">
        <f t="shared" si="1"/>
        <v>13530</v>
      </c>
      <c r="H66" s="855">
        <v>180</v>
      </c>
      <c r="I66" s="856">
        <f t="shared" si="0"/>
        <v>11880</v>
      </c>
      <c r="J66" s="855">
        <v>190</v>
      </c>
      <c r="K66" s="856">
        <f t="shared" si="2"/>
        <v>12540</v>
      </c>
      <c r="L66" s="855">
        <v>190</v>
      </c>
      <c r="M66" s="856">
        <f t="shared" si="3"/>
        <v>12540</v>
      </c>
      <c r="N66" s="855">
        <v>204.6</v>
      </c>
      <c r="O66" s="856">
        <f t="shared" si="4"/>
        <v>13503.6</v>
      </c>
      <c r="P66" s="855">
        <v>200</v>
      </c>
      <c r="Q66" s="867">
        <f t="shared" si="5"/>
        <v>13200</v>
      </c>
      <c r="R66" s="855">
        <v>209.49</v>
      </c>
      <c r="S66" s="856">
        <f t="shared" si="7"/>
        <v>13826.34</v>
      </c>
      <c r="T66" s="855">
        <v>190</v>
      </c>
      <c r="U66" s="856">
        <f t="shared" si="8"/>
        <v>12540</v>
      </c>
      <c r="V66" s="855">
        <v>190</v>
      </c>
      <c r="W66" s="856">
        <f t="shared" si="6"/>
        <v>12540</v>
      </c>
      <c r="X66" s="855">
        <v>161.75</v>
      </c>
      <c r="Y66" s="856">
        <f t="shared" si="9"/>
        <v>10675.5</v>
      </c>
      <c r="Z66" s="855">
        <v>220</v>
      </c>
      <c r="AA66" s="856">
        <f t="shared" si="10"/>
        <v>14520</v>
      </c>
      <c r="AB66" s="855">
        <v>239</v>
      </c>
      <c r="AC66" s="899">
        <f t="shared" si="11"/>
        <v>15774</v>
      </c>
    </row>
    <row r="67" spans="1:29" ht="15" thickBot="1" x14ac:dyDescent="0.4">
      <c r="A67" s="1428">
        <v>60</v>
      </c>
      <c r="B67" s="1429">
        <v>407</v>
      </c>
      <c r="C67" s="880" t="s">
        <v>39</v>
      </c>
      <c r="D67" s="1429">
        <v>640</v>
      </c>
      <c r="E67" s="1429" t="s">
        <v>9</v>
      </c>
      <c r="F67" s="855">
        <v>4.3499999999999996</v>
      </c>
      <c r="G67" s="856">
        <f t="shared" si="1"/>
        <v>2784</v>
      </c>
      <c r="H67" s="855">
        <v>5</v>
      </c>
      <c r="I67" s="856">
        <f t="shared" si="0"/>
        <v>3200</v>
      </c>
      <c r="J67" s="855">
        <v>4</v>
      </c>
      <c r="K67" s="856">
        <f t="shared" si="2"/>
        <v>2560</v>
      </c>
      <c r="L67" s="855">
        <v>4</v>
      </c>
      <c r="M67" s="856">
        <f t="shared" si="3"/>
        <v>2560</v>
      </c>
      <c r="N67" s="855">
        <v>3.58</v>
      </c>
      <c r="O67" s="856">
        <f t="shared" si="4"/>
        <v>2291.1999999999998</v>
      </c>
      <c r="P67" s="855">
        <v>3</v>
      </c>
      <c r="Q67" s="867">
        <f t="shared" si="5"/>
        <v>1920</v>
      </c>
      <c r="R67" s="855">
        <v>4.41</v>
      </c>
      <c r="S67" s="856">
        <f t="shared" si="7"/>
        <v>2822.4</v>
      </c>
      <c r="T67" s="855">
        <v>4</v>
      </c>
      <c r="U67" s="856">
        <f t="shared" si="8"/>
        <v>2560</v>
      </c>
      <c r="V67" s="855">
        <v>4</v>
      </c>
      <c r="W67" s="856">
        <f t="shared" si="6"/>
        <v>2560</v>
      </c>
      <c r="X67" s="855">
        <v>3.45</v>
      </c>
      <c r="Y67" s="856">
        <f t="shared" si="9"/>
        <v>2208</v>
      </c>
      <c r="Z67" s="855">
        <v>5</v>
      </c>
      <c r="AA67" s="856">
        <f t="shared" si="10"/>
        <v>3200</v>
      </c>
      <c r="AB67" s="855">
        <v>5</v>
      </c>
      <c r="AC67" s="856">
        <f t="shared" si="11"/>
        <v>3200</v>
      </c>
    </row>
    <row r="68" spans="1:29" ht="15" thickBot="1" x14ac:dyDescent="0.4">
      <c r="A68" s="1428">
        <v>61</v>
      </c>
      <c r="B68" s="1429">
        <v>301</v>
      </c>
      <c r="C68" s="880" t="s">
        <v>3465</v>
      </c>
      <c r="D68" s="1429">
        <v>910</v>
      </c>
      <c r="E68" s="1429" t="s">
        <v>4</v>
      </c>
      <c r="F68" s="855">
        <v>138</v>
      </c>
      <c r="G68" s="856">
        <f t="shared" si="1"/>
        <v>125580</v>
      </c>
      <c r="H68" s="855">
        <v>138.69999999999999</v>
      </c>
      <c r="I68" s="856">
        <f t="shared" si="0"/>
        <v>126216.99999999999</v>
      </c>
      <c r="J68" s="855">
        <v>180</v>
      </c>
      <c r="K68" s="856">
        <f t="shared" si="2"/>
        <v>163800</v>
      </c>
      <c r="L68" s="855">
        <v>128</v>
      </c>
      <c r="M68" s="856">
        <f t="shared" si="3"/>
        <v>116480</v>
      </c>
      <c r="N68" s="855">
        <v>172.7</v>
      </c>
      <c r="O68" s="856">
        <f t="shared" si="4"/>
        <v>157157</v>
      </c>
      <c r="P68" s="855">
        <v>135</v>
      </c>
      <c r="Q68" s="867">
        <f t="shared" si="5"/>
        <v>122850</v>
      </c>
      <c r="R68" s="855">
        <v>141.13</v>
      </c>
      <c r="S68" s="856">
        <f t="shared" si="7"/>
        <v>128428.3</v>
      </c>
      <c r="T68" s="855">
        <v>128</v>
      </c>
      <c r="U68" s="856">
        <f t="shared" si="8"/>
        <v>116480</v>
      </c>
      <c r="V68" s="855">
        <v>123</v>
      </c>
      <c r="W68" s="856">
        <f t="shared" si="6"/>
        <v>111930</v>
      </c>
      <c r="X68" s="855">
        <v>158.69999999999999</v>
      </c>
      <c r="Y68" s="856">
        <f t="shared" si="9"/>
        <v>144417</v>
      </c>
      <c r="Z68" s="855">
        <v>155</v>
      </c>
      <c r="AA68" s="856">
        <f t="shared" si="10"/>
        <v>141050</v>
      </c>
      <c r="AB68" s="855">
        <v>160</v>
      </c>
      <c r="AC68" s="856">
        <f t="shared" si="11"/>
        <v>145600</v>
      </c>
    </row>
    <row r="69" spans="1:29" ht="15" thickBot="1" x14ac:dyDescent="0.4">
      <c r="A69" s="1428">
        <v>62</v>
      </c>
      <c r="B69" s="1429">
        <v>304</v>
      </c>
      <c r="C69" s="880" t="s">
        <v>3466</v>
      </c>
      <c r="D69" s="1430">
        <v>1150</v>
      </c>
      <c r="E69" s="1429" t="s">
        <v>4</v>
      </c>
      <c r="F69" s="855">
        <v>72</v>
      </c>
      <c r="G69" s="856">
        <f t="shared" si="1"/>
        <v>82800</v>
      </c>
      <c r="H69" s="855">
        <v>78</v>
      </c>
      <c r="I69" s="856">
        <f t="shared" ref="I69:I132" si="12">H69*D69</f>
        <v>89700</v>
      </c>
      <c r="J69" s="855">
        <v>60</v>
      </c>
      <c r="K69" s="856">
        <f t="shared" si="2"/>
        <v>69000</v>
      </c>
      <c r="L69" s="855">
        <v>50</v>
      </c>
      <c r="M69" s="856">
        <f t="shared" si="3"/>
        <v>57500</v>
      </c>
      <c r="N69" s="855">
        <v>52.82</v>
      </c>
      <c r="O69" s="856">
        <f t="shared" si="4"/>
        <v>60743</v>
      </c>
      <c r="P69" s="855">
        <v>75</v>
      </c>
      <c r="Q69" s="867">
        <f t="shared" si="5"/>
        <v>86250</v>
      </c>
      <c r="R69" s="855">
        <v>61.92</v>
      </c>
      <c r="S69" s="856">
        <f t="shared" si="7"/>
        <v>71208</v>
      </c>
      <c r="T69" s="855">
        <v>67</v>
      </c>
      <c r="U69" s="856">
        <f t="shared" si="8"/>
        <v>77050</v>
      </c>
      <c r="V69" s="855">
        <v>66</v>
      </c>
      <c r="W69" s="856">
        <f t="shared" si="6"/>
        <v>75900</v>
      </c>
      <c r="X69" s="855">
        <v>77.36</v>
      </c>
      <c r="Y69" s="856">
        <f t="shared" si="9"/>
        <v>88964</v>
      </c>
      <c r="Z69" s="855">
        <v>85</v>
      </c>
      <c r="AA69" s="856">
        <f t="shared" si="10"/>
        <v>97750</v>
      </c>
      <c r="AB69" s="855">
        <v>70</v>
      </c>
      <c r="AC69" s="856">
        <f t="shared" si="11"/>
        <v>80500</v>
      </c>
    </row>
    <row r="70" spans="1:29" ht="15" thickBot="1" x14ac:dyDescent="0.4">
      <c r="A70" s="1428">
        <v>63</v>
      </c>
      <c r="B70" s="1429">
        <v>204</v>
      </c>
      <c r="C70" s="880" t="s">
        <v>3467</v>
      </c>
      <c r="D70" s="1430">
        <v>1600</v>
      </c>
      <c r="E70" s="1429" t="s">
        <v>8</v>
      </c>
      <c r="F70" s="855">
        <v>2</v>
      </c>
      <c r="G70" s="856">
        <f t="shared" ref="G70:G133" si="13">F70*D70</f>
        <v>3200</v>
      </c>
      <c r="H70" s="855">
        <v>3.8</v>
      </c>
      <c r="I70" s="856">
        <f t="shared" si="12"/>
        <v>6080</v>
      </c>
      <c r="J70" s="855">
        <v>2</v>
      </c>
      <c r="K70" s="856">
        <f t="shared" ref="K70:K133" si="14">J70*D70</f>
        <v>3200</v>
      </c>
      <c r="L70" s="855">
        <v>1</v>
      </c>
      <c r="M70" s="856">
        <f t="shared" ref="M70:M133" si="15">L70*D70</f>
        <v>1600</v>
      </c>
      <c r="N70" s="855">
        <v>0.87</v>
      </c>
      <c r="O70" s="856">
        <f t="shared" ref="O70:O133" si="16">N70*D70</f>
        <v>1392</v>
      </c>
      <c r="P70" s="869">
        <v>1</v>
      </c>
      <c r="Q70" s="867">
        <f t="shared" ref="Q70:Q133" si="17">P70*D70</f>
        <v>1600</v>
      </c>
      <c r="R70" s="855">
        <v>1.68</v>
      </c>
      <c r="S70" s="856">
        <f t="shared" si="7"/>
        <v>2688</v>
      </c>
      <c r="T70" s="855">
        <v>1.25</v>
      </c>
      <c r="U70" s="856">
        <f t="shared" si="8"/>
        <v>2000</v>
      </c>
      <c r="V70" s="855">
        <v>2.5</v>
      </c>
      <c r="W70" s="856">
        <f t="shared" ref="W70:W133" si="18">V70*D70</f>
        <v>4000</v>
      </c>
      <c r="X70" s="869">
        <v>3.52</v>
      </c>
      <c r="Y70" s="856">
        <f t="shared" si="9"/>
        <v>5632</v>
      </c>
      <c r="Z70" s="869">
        <v>1</v>
      </c>
      <c r="AA70" s="856">
        <f t="shared" si="10"/>
        <v>1600</v>
      </c>
      <c r="AB70" s="869">
        <v>1.7</v>
      </c>
      <c r="AC70" s="856">
        <f t="shared" si="11"/>
        <v>2720</v>
      </c>
    </row>
    <row r="71" spans="1:29" ht="15" thickBot="1" x14ac:dyDescent="0.4">
      <c r="A71" s="1428">
        <v>64</v>
      </c>
      <c r="B71" s="1429">
        <v>205</v>
      </c>
      <c r="C71" s="880" t="s">
        <v>3468</v>
      </c>
      <c r="D71" s="1429">
        <v>150</v>
      </c>
      <c r="E71" s="1429" t="s">
        <v>247</v>
      </c>
      <c r="F71" s="855">
        <v>240</v>
      </c>
      <c r="G71" s="856">
        <f t="shared" si="13"/>
        <v>36000</v>
      </c>
      <c r="H71" s="855">
        <v>242</v>
      </c>
      <c r="I71" s="856">
        <f t="shared" si="12"/>
        <v>36300</v>
      </c>
      <c r="J71" s="855">
        <v>220</v>
      </c>
      <c r="K71" s="856">
        <f t="shared" si="14"/>
        <v>33000</v>
      </c>
      <c r="L71" s="855">
        <v>205</v>
      </c>
      <c r="M71" s="856">
        <f t="shared" si="15"/>
        <v>30750</v>
      </c>
      <c r="N71" s="855">
        <v>270.60000000000002</v>
      </c>
      <c r="O71" s="856">
        <f t="shared" si="16"/>
        <v>40590</v>
      </c>
      <c r="P71" s="869">
        <v>175</v>
      </c>
      <c r="Q71" s="867">
        <f t="shared" si="17"/>
        <v>26250</v>
      </c>
      <c r="R71" s="855">
        <v>226.03</v>
      </c>
      <c r="S71" s="856">
        <f t="shared" ref="S71:S134" si="19">R71*D71</f>
        <v>33904.5</v>
      </c>
      <c r="T71" s="855">
        <v>205</v>
      </c>
      <c r="U71" s="856">
        <f t="shared" ref="U71:U134" si="20">T71*D71</f>
        <v>30750</v>
      </c>
      <c r="V71" s="855">
        <v>175</v>
      </c>
      <c r="W71" s="856">
        <f t="shared" si="18"/>
        <v>26250</v>
      </c>
      <c r="X71" s="869">
        <v>270.87</v>
      </c>
      <c r="Y71" s="856">
        <f t="shared" ref="Y71:Y134" si="21">X71*D71</f>
        <v>40630.5</v>
      </c>
      <c r="Z71" s="869">
        <v>360</v>
      </c>
      <c r="AA71" s="856">
        <f t="shared" ref="AA71:AA134" si="22">Z71*D71</f>
        <v>54000</v>
      </c>
      <c r="AB71" s="869">
        <v>170</v>
      </c>
      <c r="AC71" s="856">
        <f t="shared" ref="AC71:AC134" si="23">AB71*D71</f>
        <v>25500</v>
      </c>
    </row>
    <row r="72" spans="1:29" ht="24.5" thickBot="1" x14ac:dyDescent="0.4">
      <c r="A72" s="1428">
        <v>65</v>
      </c>
      <c r="B72" s="1429">
        <v>441</v>
      </c>
      <c r="C72" s="880" t="s">
        <v>3469</v>
      </c>
      <c r="D72" s="1429">
        <v>41</v>
      </c>
      <c r="E72" s="1429" t="s">
        <v>4</v>
      </c>
      <c r="F72" s="855">
        <v>324</v>
      </c>
      <c r="G72" s="856">
        <f t="shared" si="13"/>
        <v>13284</v>
      </c>
      <c r="H72" s="855">
        <v>260</v>
      </c>
      <c r="I72" s="856">
        <f t="shared" si="12"/>
        <v>10660</v>
      </c>
      <c r="J72" s="855">
        <v>300</v>
      </c>
      <c r="K72" s="856">
        <f t="shared" si="14"/>
        <v>12300</v>
      </c>
      <c r="L72" s="855">
        <v>300</v>
      </c>
      <c r="M72" s="856">
        <f t="shared" si="15"/>
        <v>12300</v>
      </c>
      <c r="N72" s="855">
        <v>214.5</v>
      </c>
      <c r="O72" s="856">
        <f t="shared" si="16"/>
        <v>8794.5</v>
      </c>
      <c r="P72" s="869">
        <v>320</v>
      </c>
      <c r="Q72" s="867">
        <f t="shared" si="17"/>
        <v>13120</v>
      </c>
      <c r="R72" s="855">
        <v>413.46</v>
      </c>
      <c r="S72" s="856">
        <f t="shared" si="19"/>
        <v>16951.86</v>
      </c>
      <c r="T72" s="855">
        <v>300</v>
      </c>
      <c r="U72" s="856">
        <f t="shared" si="20"/>
        <v>12300</v>
      </c>
      <c r="V72" s="855">
        <v>300</v>
      </c>
      <c r="W72" s="856">
        <f t="shared" si="18"/>
        <v>12300</v>
      </c>
      <c r="X72" s="869">
        <v>575</v>
      </c>
      <c r="Y72" s="856">
        <f t="shared" si="21"/>
        <v>23575</v>
      </c>
      <c r="Z72" s="869">
        <v>360</v>
      </c>
      <c r="AA72" s="856">
        <f t="shared" si="22"/>
        <v>14760</v>
      </c>
      <c r="AB72" s="869">
        <v>370</v>
      </c>
      <c r="AC72" s="856">
        <f t="shared" si="23"/>
        <v>15170</v>
      </c>
    </row>
    <row r="73" spans="1:29" ht="15" thickBot="1" x14ac:dyDescent="0.4">
      <c r="A73" s="1428">
        <v>66</v>
      </c>
      <c r="B73" s="1429">
        <v>304</v>
      </c>
      <c r="C73" s="880" t="s">
        <v>1664</v>
      </c>
      <c r="D73" s="1429">
        <v>110</v>
      </c>
      <c r="E73" s="1429" t="s">
        <v>4</v>
      </c>
      <c r="F73" s="855">
        <v>100</v>
      </c>
      <c r="G73" s="856">
        <f t="shared" si="13"/>
        <v>11000</v>
      </c>
      <c r="H73" s="855">
        <v>78</v>
      </c>
      <c r="I73" s="856">
        <f t="shared" si="12"/>
        <v>8580</v>
      </c>
      <c r="J73" s="855">
        <v>78</v>
      </c>
      <c r="K73" s="856">
        <f t="shared" si="14"/>
        <v>8580</v>
      </c>
      <c r="L73" s="855">
        <v>50</v>
      </c>
      <c r="M73" s="856">
        <f t="shared" si="15"/>
        <v>5500</v>
      </c>
      <c r="N73" s="855">
        <v>111.36</v>
      </c>
      <c r="O73" s="856">
        <f t="shared" si="16"/>
        <v>12249.6</v>
      </c>
      <c r="P73" s="855">
        <v>80</v>
      </c>
      <c r="Q73" s="867">
        <f t="shared" si="17"/>
        <v>8800</v>
      </c>
      <c r="R73" s="855">
        <v>110.26</v>
      </c>
      <c r="S73" s="856">
        <f t="shared" si="19"/>
        <v>12128.6</v>
      </c>
      <c r="T73" s="855">
        <v>73</v>
      </c>
      <c r="U73" s="856">
        <f t="shared" si="20"/>
        <v>8030</v>
      </c>
      <c r="V73" s="855">
        <v>84</v>
      </c>
      <c r="W73" s="856">
        <f t="shared" si="18"/>
        <v>9240</v>
      </c>
      <c r="X73" s="855">
        <v>130</v>
      </c>
      <c r="Y73" s="856">
        <f t="shared" si="21"/>
        <v>14300</v>
      </c>
      <c r="Z73" s="855">
        <v>80</v>
      </c>
      <c r="AA73" s="856">
        <f t="shared" si="22"/>
        <v>8800</v>
      </c>
      <c r="AB73" s="855">
        <v>84</v>
      </c>
      <c r="AC73" s="856">
        <f t="shared" si="23"/>
        <v>9240</v>
      </c>
    </row>
    <row r="74" spans="1:29" ht="15" thickBot="1" x14ac:dyDescent="0.4">
      <c r="A74" s="1428">
        <v>67</v>
      </c>
      <c r="B74" s="1429">
        <v>204</v>
      </c>
      <c r="C74" s="880" t="s">
        <v>216</v>
      </c>
      <c r="D74" s="1429">
        <v>580</v>
      </c>
      <c r="E74" s="1429" t="s">
        <v>8</v>
      </c>
      <c r="F74" s="855">
        <v>1.5</v>
      </c>
      <c r="G74" s="856">
        <f t="shared" si="13"/>
        <v>870</v>
      </c>
      <c r="H74" s="855">
        <v>3.8</v>
      </c>
      <c r="I74" s="856">
        <f t="shared" si="12"/>
        <v>2204</v>
      </c>
      <c r="J74" s="855">
        <v>4</v>
      </c>
      <c r="K74" s="856">
        <f t="shared" si="14"/>
        <v>2320</v>
      </c>
      <c r="L74" s="855">
        <v>1</v>
      </c>
      <c r="M74" s="856">
        <f t="shared" si="15"/>
        <v>580</v>
      </c>
      <c r="N74" s="855">
        <v>2.39</v>
      </c>
      <c r="O74" s="856">
        <f t="shared" si="16"/>
        <v>1386.2</v>
      </c>
      <c r="P74" s="855">
        <v>0.75</v>
      </c>
      <c r="Q74" s="867">
        <f t="shared" si="17"/>
        <v>435</v>
      </c>
      <c r="R74" s="855">
        <v>0.81</v>
      </c>
      <c r="S74" s="856">
        <f t="shared" si="19"/>
        <v>469.8</v>
      </c>
      <c r="T74" s="855">
        <v>5</v>
      </c>
      <c r="U74" s="856">
        <f t="shared" si="20"/>
        <v>2900</v>
      </c>
      <c r="V74" s="855">
        <v>4.5</v>
      </c>
      <c r="W74" s="856">
        <f t="shared" si="18"/>
        <v>2610</v>
      </c>
      <c r="X74" s="855">
        <v>5.4</v>
      </c>
      <c r="Y74" s="856">
        <f t="shared" si="21"/>
        <v>3132</v>
      </c>
      <c r="Z74" s="855">
        <v>1</v>
      </c>
      <c r="AA74" s="856">
        <f t="shared" si="22"/>
        <v>580</v>
      </c>
      <c r="AB74" s="855">
        <v>1.75</v>
      </c>
      <c r="AC74" s="856">
        <f t="shared" si="23"/>
        <v>1015</v>
      </c>
    </row>
    <row r="75" spans="1:29" ht="15" thickBot="1" x14ac:dyDescent="0.4">
      <c r="A75" s="1428">
        <v>68</v>
      </c>
      <c r="B75" s="1429">
        <v>206</v>
      </c>
      <c r="C75" s="880" t="s">
        <v>3470</v>
      </c>
      <c r="D75" s="1430">
        <v>4319</v>
      </c>
      <c r="E75" s="1429" t="s">
        <v>8</v>
      </c>
      <c r="F75" s="855">
        <v>4</v>
      </c>
      <c r="G75" s="856">
        <f t="shared" si="13"/>
        <v>17276</v>
      </c>
      <c r="H75" s="855">
        <v>14.75</v>
      </c>
      <c r="I75" s="856">
        <f t="shared" si="12"/>
        <v>63705.25</v>
      </c>
      <c r="J75" s="855">
        <v>4.75</v>
      </c>
      <c r="K75" s="856">
        <f t="shared" si="14"/>
        <v>20515.25</v>
      </c>
      <c r="L75" s="855">
        <v>5</v>
      </c>
      <c r="M75" s="856">
        <f t="shared" si="15"/>
        <v>21595</v>
      </c>
      <c r="N75" s="855">
        <v>9.39</v>
      </c>
      <c r="O75" s="856">
        <f t="shared" si="16"/>
        <v>40555.410000000003</v>
      </c>
      <c r="P75" s="855">
        <v>6</v>
      </c>
      <c r="Q75" s="867">
        <f t="shared" si="17"/>
        <v>25914</v>
      </c>
      <c r="R75" s="855">
        <v>6.12</v>
      </c>
      <c r="S75" s="856">
        <f t="shared" si="19"/>
        <v>26432.28</v>
      </c>
      <c r="T75" s="855">
        <v>7</v>
      </c>
      <c r="U75" s="856">
        <f t="shared" si="20"/>
        <v>30233</v>
      </c>
      <c r="V75" s="855">
        <v>8</v>
      </c>
      <c r="W75" s="856">
        <f t="shared" si="18"/>
        <v>34552</v>
      </c>
      <c r="X75" s="855">
        <v>5.55</v>
      </c>
      <c r="Y75" s="856">
        <f t="shared" si="21"/>
        <v>23970.45</v>
      </c>
      <c r="Z75" s="855">
        <v>11</v>
      </c>
      <c r="AA75" s="856">
        <f t="shared" si="22"/>
        <v>47509</v>
      </c>
      <c r="AB75" s="855">
        <v>3.5</v>
      </c>
      <c r="AC75" s="899">
        <f t="shared" si="23"/>
        <v>15116.5</v>
      </c>
    </row>
    <row r="76" spans="1:29" ht="15" thickBot="1" x14ac:dyDescent="0.4">
      <c r="A76" s="1428">
        <v>69</v>
      </c>
      <c r="B76" s="1429">
        <v>206</v>
      </c>
      <c r="C76" s="880" t="s">
        <v>1661</v>
      </c>
      <c r="D76" s="1429">
        <v>190</v>
      </c>
      <c r="E76" s="1429" t="s">
        <v>247</v>
      </c>
      <c r="F76" s="855">
        <v>178</v>
      </c>
      <c r="G76" s="856">
        <f t="shared" si="13"/>
        <v>33820</v>
      </c>
      <c r="H76" s="855">
        <v>134</v>
      </c>
      <c r="I76" s="856">
        <f t="shared" si="12"/>
        <v>25460</v>
      </c>
      <c r="J76" s="855">
        <v>160</v>
      </c>
      <c r="K76" s="856">
        <f t="shared" si="14"/>
        <v>30400</v>
      </c>
      <c r="L76" s="855">
        <v>174</v>
      </c>
      <c r="M76" s="856">
        <f t="shared" si="15"/>
        <v>33060</v>
      </c>
      <c r="N76" s="855">
        <v>151.80000000000001</v>
      </c>
      <c r="O76" s="856">
        <f t="shared" si="16"/>
        <v>28842.000000000004</v>
      </c>
      <c r="P76" s="855">
        <v>150</v>
      </c>
      <c r="Q76" s="867">
        <f t="shared" si="17"/>
        <v>28500</v>
      </c>
      <c r="R76" s="855">
        <v>191.85</v>
      </c>
      <c r="S76" s="856">
        <f t="shared" si="19"/>
        <v>36451.5</v>
      </c>
      <c r="T76" s="855">
        <v>174</v>
      </c>
      <c r="U76" s="856">
        <f t="shared" si="20"/>
        <v>33060</v>
      </c>
      <c r="V76" s="855">
        <v>138</v>
      </c>
      <c r="W76" s="856">
        <f t="shared" si="18"/>
        <v>26220</v>
      </c>
      <c r="X76" s="855">
        <v>178.94</v>
      </c>
      <c r="Y76" s="856">
        <f t="shared" si="21"/>
        <v>33998.6</v>
      </c>
      <c r="Z76" s="855">
        <v>170</v>
      </c>
      <c r="AA76" s="856">
        <f t="shared" si="22"/>
        <v>32300</v>
      </c>
      <c r="AB76" s="855">
        <v>201</v>
      </c>
      <c r="AC76" s="856">
        <f t="shared" si="23"/>
        <v>38190</v>
      </c>
    </row>
    <row r="77" spans="1:29" ht="15" thickBot="1" x14ac:dyDescent="0.4">
      <c r="A77" s="1428">
        <v>70</v>
      </c>
      <c r="B77" s="1429">
        <v>206</v>
      </c>
      <c r="C77" s="880" t="s">
        <v>1662</v>
      </c>
      <c r="D77" s="1430">
        <v>4319</v>
      </c>
      <c r="E77" s="1429" t="s">
        <v>8</v>
      </c>
      <c r="F77" s="855">
        <v>0.4</v>
      </c>
      <c r="G77" s="856">
        <f t="shared" si="13"/>
        <v>1727.6000000000001</v>
      </c>
      <c r="H77" s="855">
        <v>12</v>
      </c>
      <c r="I77" s="856">
        <f t="shared" si="12"/>
        <v>51828</v>
      </c>
      <c r="J77" s="855">
        <v>2</v>
      </c>
      <c r="K77" s="856">
        <f t="shared" si="14"/>
        <v>8638</v>
      </c>
      <c r="L77" s="855">
        <v>1.75</v>
      </c>
      <c r="M77" s="856">
        <f t="shared" si="15"/>
        <v>7558.25</v>
      </c>
      <c r="N77" s="855">
        <v>0.55000000000000004</v>
      </c>
      <c r="O77" s="856">
        <f t="shared" si="16"/>
        <v>2375.4500000000003</v>
      </c>
      <c r="P77" s="855">
        <v>0.75</v>
      </c>
      <c r="Q77" s="867">
        <f t="shared" si="17"/>
        <v>3239.25</v>
      </c>
      <c r="R77" s="855">
        <v>3.83</v>
      </c>
      <c r="S77" s="856">
        <f t="shared" si="19"/>
        <v>16541.77</v>
      </c>
      <c r="T77" s="855">
        <v>0.5</v>
      </c>
      <c r="U77" s="856">
        <f t="shared" si="20"/>
        <v>2159.5</v>
      </c>
      <c r="V77" s="855">
        <v>0.5</v>
      </c>
      <c r="W77" s="856">
        <f t="shared" si="18"/>
        <v>2159.5</v>
      </c>
      <c r="X77" s="855">
        <v>0.75</v>
      </c>
      <c r="Y77" s="856">
        <f t="shared" si="21"/>
        <v>3239.25</v>
      </c>
      <c r="Z77" s="855">
        <v>1</v>
      </c>
      <c r="AA77" s="856">
        <f t="shared" si="22"/>
        <v>4319</v>
      </c>
      <c r="AB77" s="855">
        <v>2</v>
      </c>
      <c r="AC77" s="856">
        <f t="shared" si="23"/>
        <v>8638</v>
      </c>
    </row>
    <row r="78" spans="1:29" ht="15" thickBot="1" x14ac:dyDescent="0.4">
      <c r="A78" s="1428">
        <v>71</v>
      </c>
      <c r="B78" s="1429">
        <v>206</v>
      </c>
      <c r="C78" s="880" t="s">
        <v>1663</v>
      </c>
      <c r="D78" s="1429">
        <v>1</v>
      </c>
      <c r="E78" s="1429" t="s">
        <v>100</v>
      </c>
      <c r="F78" s="855">
        <v>3240</v>
      </c>
      <c r="G78" s="856">
        <f t="shared" si="13"/>
        <v>3240</v>
      </c>
      <c r="H78" s="855">
        <v>5982</v>
      </c>
      <c r="I78" s="856">
        <f t="shared" si="12"/>
        <v>5982</v>
      </c>
      <c r="J78" s="855">
        <v>4800</v>
      </c>
      <c r="K78" s="856">
        <f t="shared" si="14"/>
        <v>4800</v>
      </c>
      <c r="L78" s="855">
        <v>8655</v>
      </c>
      <c r="M78" s="856">
        <f t="shared" si="15"/>
        <v>8655</v>
      </c>
      <c r="N78" s="855">
        <v>7480</v>
      </c>
      <c r="O78" s="856">
        <f t="shared" si="16"/>
        <v>7480</v>
      </c>
      <c r="P78" s="855">
        <v>7500</v>
      </c>
      <c r="Q78" s="867">
        <f t="shared" si="17"/>
        <v>7500</v>
      </c>
      <c r="R78" s="855">
        <v>9542</v>
      </c>
      <c r="S78" s="856">
        <f t="shared" si="19"/>
        <v>9542</v>
      </c>
      <c r="T78" s="855">
        <v>8655</v>
      </c>
      <c r="U78" s="856">
        <f t="shared" si="20"/>
        <v>8655</v>
      </c>
      <c r="V78" s="855">
        <v>6800</v>
      </c>
      <c r="W78" s="856">
        <f t="shared" si="18"/>
        <v>6800</v>
      </c>
      <c r="X78" s="855">
        <v>5000</v>
      </c>
      <c r="Y78" s="856">
        <f t="shared" si="21"/>
        <v>5000</v>
      </c>
      <c r="Z78" s="855">
        <v>8400</v>
      </c>
      <c r="AA78" s="856">
        <f t="shared" si="22"/>
        <v>8400</v>
      </c>
      <c r="AB78" s="855">
        <v>3800</v>
      </c>
      <c r="AC78" s="856">
        <f t="shared" si="23"/>
        <v>3800</v>
      </c>
    </row>
    <row r="79" spans="1:29" ht="15" thickBot="1" x14ac:dyDescent="0.4">
      <c r="A79" s="1428">
        <v>72</v>
      </c>
      <c r="B79" s="1429">
        <v>608</v>
      </c>
      <c r="C79" s="880" t="s">
        <v>367</v>
      </c>
      <c r="D79" s="1430">
        <v>3565</v>
      </c>
      <c r="E79" s="1429" t="s">
        <v>131</v>
      </c>
      <c r="F79" s="855">
        <v>4.3499999999999996</v>
      </c>
      <c r="G79" s="856">
        <f t="shared" si="13"/>
        <v>15507.749999999998</v>
      </c>
      <c r="H79" s="855">
        <v>18</v>
      </c>
      <c r="I79" s="856">
        <f t="shared" si="12"/>
        <v>64170</v>
      </c>
      <c r="J79" s="855">
        <v>4.25</v>
      </c>
      <c r="K79" s="856">
        <f t="shared" si="14"/>
        <v>15151.25</v>
      </c>
      <c r="L79" s="855">
        <v>5</v>
      </c>
      <c r="M79" s="856">
        <f t="shared" si="15"/>
        <v>17825</v>
      </c>
      <c r="N79" s="855">
        <v>4.95</v>
      </c>
      <c r="O79" s="856">
        <f t="shared" si="16"/>
        <v>17646.75</v>
      </c>
      <c r="P79" s="855">
        <v>7</v>
      </c>
      <c r="Q79" s="867">
        <f t="shared" si="17"/>
        <v>24955</v>
      </c>
      <c r="R79" s="855">
        <v>4.4000000000000004</v>
      </c>
      <c r="S79" s="856">
        <f t="shared" si="19"/>
        <v>15686.000000000002</v>
      </c>
      <c r="T79" s="855">
        <v>6</v>
      </c>
      <c r="U79" s="856">
        <f t="shared" si="20"/>
        <v>21390</v>
      </c>
      <c r="V79" s="855">
        <v>8</v>
      </c>
      <c r="W79" s="856">
        <f t="shared" si="18"/>
        <v>28520</v>
      </c>
      <c r="X79" s="855">
        <v>6.23</v>
      </c>
      <c r="Y79" s="856">
        <f t="shared" si="21"/>
        <v>22209.95</v>
      </c>
      <c r="Z79" s="855">
        <v>5</v>
      </c>
      <c r="AA79" s="856">
        <f t="shared" si="22"/>
        <v>17825</v>
      </c>
      <c r="AB79" s="855">
        <v>8</v>
      </c>
      <c r="AC79" s="856">
        <f t="shared" si="23"/>
        <v>28520</v>
      </c>
    </row>
    <row r="80" spans="1:29" ht="15" thickBot="1" x14ac:dyDescent="0.4">
      <c r="A80" s="1428">
        <v>73</v>
      </c>
      <c r="B80" s="1429">
        <v>304</v>
      </c>
      <c r="C80" s="880" t="s">
        <v>3471</v>
      </c>
      <c r="D80" s="1429">
        <v>43</v>
      </c>
      <c r="E80" s="1429" t="s">
        <v>4</v>
      </c>
      <c r="F80" s="855">
        <v>100</v>
      </c>
      <c r="G80" s="856">
        <f t="shared" si="13"/>
        <v>4300</v>
      </c>
      <c r="H80" s="855">
        <v>78</v>
      </c>
      <c r="I80" s="856">
        <f t="shared" si="12"/>
        <v>3354</v>
      </c>
      <c r="J80" s="855">
        <v>93</v>
      </c>
      <c r="K80" s="856">
        <f t="shared" si="14"/>
        <v>3999</v>
      </c>
      <c r="L80" s="855">
        <v>50</v>
      </c>
      <c r="M80" s="856">
        <f t="shared" si="15"/>
        <v>2150</v>
      </c>
      <c r="N80" s="855">
        <v>72.040000000000006</v>
      </c>
      <c r="O80" s="856">
        <f t="shared" si="16"/>
        <v>3097.7200000000003</v>
      </c>
      <c r="P80" s="855">
        <v>72</v>
      </c>
      <c r="Q80" s="867">
        <f t="shared" si="17"/>
        <v>3096</v>
      </c>
      <c r="R80" s="855">
        <v>111.36</v>
      </c>
      <c r="S80" s="856">
        <f t="shared" si="19"/>
        <v>4788.4799999999996</v>
      </c>
      <c r="T80" s="855">
        <v>98</v>
      </c>
      <c r="U80" s="856">
        <f t="shared" si="20"/>
        <v>4214</v>
      </c>
      <c r="V80" s="855">
        <v>84</v>
      </c>
      <c r="W80" s="856">
        <f t="shared" si="18"/>
        <v>3612</v>
      </c>
      <c r="X80" s="855">
        <v>69.62</v>
      </c>
      <c r="Y80" s="856">
        <f t="shared" si="21"/>
        <v>2993.6600000000003</v>
      </c>
      <c r="Z80" s="855">
        <v>125</v>
      </c>
      <c r="AA80" s="856">
        <f t="shared" si="22"/>
        <v>5375</v>
      </c>
      <c r="AB80" s="855">
        <v>106</v>
      </c>
      <c r="AC80" s="856">
        <f t="shared" si="23"/>
        <v>4558</v>
      </c>
    </row>
    <row r="81" spans="1:29" ht="15" thickBot="1" x14ac:dyDescent="0.4">
      <c r="A81" s="1428">
        <v>74</v>
      </c>
      <c r="B81" s="1429">
        <v>204</v>
      </c>
      <c r="C81" s="880" t="s">
        <v>3472</v>
      </c>
      <c r="D81" s="1429">
        <v>387</v>
      </c>
      <c r="E81" s="1429" t="s">
        <v>8</v>
      </c>
      <c r="F81" s="855">
        <v>1.5</v>
      </c>
      <c r="G81" s="856">
        <f t="shared" si="13"/>
        <v>580.5</v>
      </c>
      <c r="H81" s="855">
        <v>3.8</v>
      </c>
      <c r="I81" s="856">
        <f t="shared" si="12"/>
        <v>1470.6</v>
      </c>
      <c r="J81" s="855">
        <v>4</v>
      </c>
      <c r="K81" s="856">
        <f t="shared" si="14"/>
        <v>1548</v>
      </c>
      <c r="L81" s="855">
        <v>1</v>
      </c>
      <c r="M81" s="856">
        <f t="shared" si="15"/>
        <v>387</v>
      </c>
      <c r="N81" s="855">
        <v>0.9</v>
      </c>
      <c r="O81" s="856">
        <f t="shared" si="16"/>
        <v>348.3</v>
      </c>
      <c r="P81" s="855">
        <v>1</v>
      </c>
      <c r="Q81" s="867">
        <f t="shared" si="17"/>
        <v>387</v>
      </c>
      <c r="R81" s="855">
        <v>1.5</v>
      </c>
      <c r="S81" s="856">
        <f t="shared" si="19"/>
        <v>580.5</v>
      </c>
      <c r="T81" s="855">
        <v>5</v>
      </c>
      <c r="U81" s="856">
        <f t="shared" si="20"/>
        <v>1935</v>
      </c>
      <c r="V81" s="855">
        <v>4.5</v>
      </c>
      <c r="W81" s="856">
        <f t="shared" si="18"/>
        <v>1741.5</v>
      </c>
      <c r="X81" s="855">
        <v>7.12</v>
      </c>
      <c r="Y81" s="856">
        <f t="shared" si="21"/>
        <v>2755.44</v>
      </c>
      <c r="Z81" s="855">
        <v>1</v>
      </c>
      <c r="AA81" s="856">
        <f t="shared" si="22"/>
        <v>387</v>
      </c>
      <c r="AB81" s="855">
        <v>2</v>
      </c>
      <c r="AC81" s="856">
        <f t="shared" si="23"/>
        <v>774</v>
      </c>
    </row>
    <row r="82" spans="1:29" ht="15" thickBot="1" x14ac:dyDescent="0.4">
      <c r="A82" s="1428">
        <v>75</v>
      </c>
      <c r="B82" s="1429">
        <v>204</v>
      </c>
      <c r="C82" s="880" t="s">
        <v>108</v>
      </c>
      <c r="D82" s="1429">
        <v>4</v>
      </c>
      <c r="E82" s="1429" t="s">
        <v>60</v>
      </c>
      <c r="F82" s="855">
        <v>126</v>
      </c>
      <c r="G82" s="856">
        <f t="shared" si="13"/>
        <v>504</v>
      </c>
      <c r="H82" s="855">
        <v>152</v>
      </c>
      <c r="I82" s="856">
        <f t="shared" si="12"/>
        <v>608</v>
      </c>
      <c r="J82" s="855">
        <v>250</v>
      </c>
      <c r="K82" s="856">
        <f t="shared" si="14"/>
        <v>1000</v>
      </c>
      <c r="L82" s="855">
        <v>100</v>
      </c>
      <c r="M82" s="856">
        <f t="shared" si="15"/>
        <v>400</v>
      </c>
      <c r="N82" s="855">
        <v>178.2</v>
      </c>
      <c r="O82" s="856">
        <f t="shared" si="16"/>
        <v>712.8</v>
      </c>
      <c r="P82" s="855">
        <v>100</v>
      </c>
      <c r="Q82" s="867">
        <f t="shared" si="17"/>
        <v>400</v>
      </c>
      <c r="R82" s="855">
        <v>218.2</v>
      </c>
      <c r="S82" s="856">
        <f t="shared" si="19"/>
        <v>872.8</v>
      </c>
      <c r="T82" s="855">
        <v>240</v>
      </c>
      <c r="U82" s="856">
        <f t="shared" si="20"/>
        <v>960</v>
      </c>
      <c r="V82" s="855">
        <v>400</v>
      </c>
      <c r="W82" s="856">
        <f t="shared" si="18"/>
        <v>1600</v>
      </c>
      <c r="X82" s="855">
        <v>85</v>
      </c>
      <c r="Y82" s="856">
        <f t="shared" si="21"/>
        <v>340</v>
      </c>
      <c r="Z82" s="855">
        <v>140</v>
      </c>
      <c r="AA82" s="856">
        <f t="shared" si="22"/>
        <v>560</v>
      </c>
      <c r="AB82" s="855">
        <v>150</v>
      </c>
      <c r="AC82" s="856">
        <f t="shared" si="23"/>
        <v>600</v>
      </c>
    </row>
    <row r="83" spans="1:29" ht="15" thickBot="1" x14ac:dyDescent="0.4">
      <c r="A83" s="1428">
        <v>76</v>
      </c>
      <c r="B83" s="1429">
        <v>253</v>
      </c>
      <c r="C83" s="880" t="s">
        <v>3473</v>
      </c>
      <c r="D83" s="1429">
        <v>51</v>
      </c>
      <c r="E83" s="1429" t="s">
        <v>8</v>
      </c>
      <c r="F83" s="855">
        <v>30</v>
      </c>
      <c r="G83" s="856">
        <f t="shared" si="13"/>
        <v>1530</v>
      </c>
      <c r="H83" s="855">
        <v>66.400000000000006</v>
      </c>
      <c r="I83" s="856">
        <f t="shared" si="12"/>
        <v>3386.4</v>
      </c>
      <c r="J83" s="855">
        <v>53</v>
      </c>
      <c r="K83" s="856">
        <f t="shared" si="14"/>
        <v>2703</v>
      </c>
      <c r="L83" s="855">
        <v>53</v>
      </c>
      <c r="M83" s="856">
        <f t="shared" si="15"/>
        <v>2703</v>
      </c>
      <c r="N83" s="855">
        <v>82.5</v>
      </c>
      <c r="O83" s="856">
        <f t="shared" si="16"/>
        <v>4207.5</v>
      </c>
      <c r="P83" s="855">
        <v>150</v>
      </c>
      <c r="Q83" s="867">
        <f t="shared" si="17"/>
        <v>7650</v>
      </c>
      <c r="R83" s="855">
        <v>100.35</v>
      </c>
      <c r="S83" s="856">
        <f t="shared" si="19"/>
        <v>5117.8499999999995</v>
      </c>
      <c r="T83" s="855">
        <v>53</v>
      </c>
      <c r="U83" s="856">
        <f t="shared" si="20"/>
        <v>2703</v>
      </c>
      <c r="V83" s="855">
        <v>53</v>
      </c>
      <c r="W83" s="856">
        <f t="shared" si="18"/>
        <v>2703</v>
      </c>
      <c r="X83" s="855">
        <v>67.849999999999994</v>
      </c>
      <c r="Y83" s="856">
        <f t="shared" si="21"/>
        <v>3460.35</v>
      </c>
      <c r="Z83" s="855">
        <v>65</v>
      </c>
      <c r="AA83" s="856">
        <f t="shared" si="22"/>
        <v>3315</v>
      </c>
      <c r="AB83" s="855">
        <v>68</v>
      </c>
      <c r="AC83" s="856">
        <f t="shared" si="23"/>
        <v>3468</v>
      </c>
    </row>
    <row r="84" spans="1:29" ht="15" thickBot="1" x14ac:dyDescent="0.4">
      <c r="A84" s="1428">
        <v>77</v>
      </c>
      <c r="B84" s="1429" t="s">
        <v>472</v>
      </c>
      <c r="C84" s="880" t="s">
        <v>222</v>
      </c>
      <c r="D84" s="1429">
        <v>2</v>
      </c>
      <c r="E84" s="1429" t="s">
        <v>10</v>
      </c>
      <c r="F84" s="855">
        <v>6600</v>
      </c>
      <c r="G84" s="856">
        <f t="shared" si="13"/>
        <v>13200</v>
      </c>
      <c r="H84" s="855">
        <v>3962</v>
      </c>
      <c r="I84" s="856">
        <f t="shared" si="12"/>
        <v>7924</v>
      </c>
      <c r="J84" s="855">
        <v>4500</v>
      </c>
      <c r="K84" s="856">
        <f t="shared" si="14"/>
        <v>9000</v>
      </c>
      <c r="L84" s="855">
        <v>4000</v>
      </c>
      <c r="M84" s="856">
        <f t="shared" si="15"/>
        <v>8000</v>
      </c>
      <c r="N84" s="855">
        <v>4093.1</v>
      </c>
      <c r="O84" s="856">
        <f t="shared" si="16"/>
        <v>8186.2</v>
      </c>
      <c r="P84" s="855">
        <v>3800</v>
      </c>
      <c r="Q84" s="867">
        <f t="shared" si="17"/>
        <v>7600</v>
      </c>
      <c r="R84" s="855">
        <v>4378.67</v>
      </c>
      <c r="S84" s="856">
        <f t="shared" si="19"/>
        <v>8757.34</v>
      </c>
      <c r="T84" s="855">
        <v>3450</v>
      </c>
      <c r="U84" s="856">
        <f t="shared" si="20"/>
        <v>6900</v>
      </c>
      <c r="V84" s="855">
        <v>4600</v>
      </c>
      <c r="W84" s="856">
        <f t="shared" si="18"/>
        <v>9200</v>
      </c>
      <c r="X84" s="855">
        <v>3750</v>
      </c>
      <c r="Y84" s="856">
        <f t="shared" si="21"/>
        <v>7500</v>
      </c>
      <c r="Z84" s="855">
        <v>11500</v>
      </c>
      <c r="AA84" s="856">
        <f t="shared" si="22"/>
        <v>23000</v>
      </c>
      <c r="AB84" s="855">
        <v>3200</v>
      </c>
      <c r="AC84" s="856">
        <f t="shared" si="23"/>
        <v>6400</v>
      </c>
    </row>
    <row r="85" spans="1:29" ht="15" thickBot="1" x14ac:dyDescent="0.4">
      <c r="A85" s="1428">
        <v>78</v>
      </c>
      <c r="B85" s="1429" t="s">
        <v>472</v>
      </c>
      <c r="C85" s="880" t="s">
        <v>224</v>
      </c>
      <c r="D85" s="1429">
        <v>3</v>
      </c>
      <c r="E85" s="1429" t="s">
        <v>10</v>
      </c>
      <c r="F85" s="855">
        <v>16000</v>
      </c>
      <c r="G85" s="856">
        <f t="shared" si="13"/>
        <v>48000</v>
      </c>
      <c r="H85" s="855">
        <v>10824</v>
      </c>
      <c r="I85" s="856">
        <f t="shared" si="12"/>
        <v>32472</v>
      </c>
      <c r="J85" s="855">
        <v>12400</v>
      </c>
      <c r="K85" s="856">
        <f t="shared" si="14"/>
        <v>37200</v>
      </c>
      <c r="L85" s="855">
        <v>14750</v>
      </c>
      <c r="M85" s="856">
        <f t="shared" si="15"/>
        <v>44250</v>
      </c>
      <c r="N85" s="855">
        <v>12890.9</v>
      </c>
      <c r="O85" s="856">
        <f t="shared" si="16"/>
        <v>38672.699999999997</v>
      </c>
      <c r="P85" s="855">
        <v>13000</v>
      </c>
      <c r="Q85" s="867">
        <f t="shared" si="17"/>
        <v>39000</v>
      </c>
      <c r="R85" s="855">
        <v>24807.72</v>
      </c>
      <c r="S85" s="856">
        <f t="shared" si="19"/>
        <v>74423.16</v>
      </c>
      <c r="T85" s="855">
        <v>12000</v>
      </c>
      <c r="U85" s="856">
        <f t="shared" si="20"/>
        <v>36000</v>
      </c>
      <c r="V85" s="855">
        <v>18300</v>
      </c>
      <c r="W85" s="856">
        <f t="shared" si="18"/>
        <v>54900</v>
      </c>
      <c r="X85" s="855">
        <v>12226.67</v>
      </c>
      <c r="Y85" s="856">
        <f t="shared" si="21"/>
        <v>36680.01</v>
      </c>
      <c r="Z85" s="855">
        <v>15200</v>
      </c>
      <c r="AA85" s="856">
        <f t="shared" si="22"/>
        <v>45600</v>
      </c>
      <c r="AB85" s="855">
        <v>27500</v>
      </c>
      <c r="AC85" s="856">
        <f t="shared" si="23"/>
        <v>82500</v>
      </c>
    </row>
    <row r="86" spans="1:29" ht="15" thickBot="1" x14ac:dyDescent="0.4">
      <c r="A86" s="1428">
        <v>79</v>
      </c>
      <c r="B86" s="1429" t="s">
        <v>472</v>
      </c>
      <c r="C86" s="880" t="s">
        <v>3474</v>
      </c>
      <c r="D86" s="1429">
        <v>172</v>
      </c>
      <c r="E86" s="1429" t="s">
        <v>10</v>
      </c>
      <c r="F86" s="855">
        <v>175</v>
      </c>
      <c r="G86" s="856">
        <f t="shared" si="13"/>
        <v>30100</v>
      </c>
      <c r="H86" s="855">
        <v>196</v>
      </c>
      <c r="I86" s="856">
        <f t="shared" si="12"/>
        <v>33712</v>
      </c>
      <c r="J86" s="855">
        <v>150</v>
      </c>
      <c r="K86" s="856">
        <f t="shared" si="14"/>
        <v>25800</v>
      </c>
      <c r="L86" s="855">
        <v>195</v>
      </c>
      <c r="M86" s="856">
        <f t="shared" si="15"/>
        <v>33540</v>
      </c>
      <c r="N86" s="855">
        <v>132.79</v>
      </c>
      <c r="O86" s="856">
        <f t="shared" si="16"/>
        <v>22839.879999999997</v>
      </c>
      <c r="P86" s="855">
        <v>125</v>
      </c>
      <c r="Q86" s="856">
        <f t="shared" si="17"/>
        <v>21500</v>
      </c>
      <c r="R86" s="855">
        <v>215</v>
      </c>
      <c r="S86" s="856">
        <f t="shared" si="19"/>
        <v>36980</v>
      </c>
      <c r="T86" s="855">
        <v>150</v>
      </c>
      <c r="U86" s="856">
        <f t="shared" si="20"/>
        <v>25800</v>
      </c>
      <c r="V86" s="855">
        <v>95</v>
      </c>
      <c r="W86" s="856">
        <f t="shared" si="18"/>
        <v>16340</v>
      </c>
      <c r="X86" s="855">
        <v>110</v>
      </c>
      <c r="Y86" s="856">
        <f t="shared" si="21"/>
        <v>18920</v>
      </c>
      <c r="Z86" s="855">
        <v>175</v>
      </c>
      <c r="AA86" s="856">
        <f t="shared" si="22"/>
        <v>30100</v>
      </c>
      <c r="AB86" s="855">
        <v>74</v>
      </c>
      <c r="AC86" s="856">
        <f t="shared" si="23"/>
        <v>12728</v>
      </c>
    </row>
    <row r="87" spans="1:29" ht="15" thickBot="1" x14ac:dyDescent="0.4">
      <c r="A87" s="1428">
        <v>80</v>
      </c>
      <c r="B87" s="1429">
        <v>642</v>
      </c>
      <c r="C87" s="880" t="s">
        <v>226</v>
      </c>
      <c r="D87" s="1429">
        <v>145</v>
      </c>
      <c r="E87" s="1429" t="s">
        <v>110</v>
      </c>
      <c r="F87" s="855">
        <v>2.7</v>
      </c>
      <c r="G87" s="856">
        <f t="shared" si="13"/>
        <v>391.5</v>
      </c>
      <c r="H87" s="855">
        <v>9</v>
      </c>
      <c r="I87" s="856">
        <f t="shared" si="12"/>
        <v>1305</v>
      </c>
      <c r="J87" s="855">
        <v>5.5</v>
      </c>
      <c r="K87" s="856">
        <f t="shared" si="14"/>
        <v>797.5</v>
      </c>
      <c r="L87" s="855">
        <v>3.75</v>
      </c>
      <c r="M87" s="856">
        <f t="shared" si="15"/>
        <v>543.75</v>
      </c>
      <c r="N87" s="855">
        <v>3.17</v>
      </c>
      <c r="O87" s="856">
        <f t="shared" si="16"/>
        <v>459.65</v>
      </c>
      <c r="P87" s="855">
        <v>20</v>
      </c>
      <c r="Q87" s="856">
        <f t="shared" si="17"/>
        <v>2900</v>
      </c>
      <c r="R87" s="855">
        <v>413</v>
      </c>
      <c r="S87" s="856">
        <f t="shared" si="19"/>
        <v>59885</v>
      </c>
      <c r="T87" s="855">
        <v>3.75</v>
      </c>
      <c r="U87" s="856">
        <f t="shared" si="20"/>
        <v>543.75</v>
      </c>
      <c r="V87" s="855">
        <v>2.75</v>
      </c>
      <c r="W87" s="856">
        <f t="shared" si="18"/>
        <v>398.75</v>
      </c>
      <c r="X87" s="855">
        <v>29.24</v>
      </c>
      <c r="Y87" s="899">
        <f>X87*D87</f>
        <v>4239.8</v>
      </c>
      <c r="Z87" s="855">
        <v>6</v>
      </c>
      <c r="AA87" s="856">
        <f t="shared" si="22"/>
        <v>870</v>
      </c>
      <c r="AB87" s="855">
        <v>3.25</v>
      </c>
      <c r="AC87" s="856">
        <f t="shared" si="23"/>
        <v>471.25</v>
      </c>
    </row>
    <row r="88" spans="1:29" ht="15" thickBot="1" x14ac:dyDescent="0.4">
      <c r="A88" s="1428">
        <v>81</v>
      </c>
      <c r="B88" s="1429">
        <v>642</v>
      </c>
      <c r="C88" s="880" t="s">
        <v>227</v>
      </c>
      <c r="D88" s="1430">
        <v>1035</v>
      </c>
      <c r="E88" s="1429" t="s">
        <v>110</v>
      </c>
      <c r="F88" s="855">
        <v>0.55000000000000004</v>
      </c>
      <c r="G88" s="856">
        <f t="shared" si="13"/>
        <v>569.25</v>
      </c>
      <c r="H88" s="855">
        <v>3.6</v>
      </c>
      <c r="I88" s="856">
        <f t="shared" si="12"/>
        <v>3726</v>
      </c>
      <c r="J88" s="855">
        <v>1</v>
      </c>
      <c r="K88" s="856">
        <f t="shared" si="14"/>
        <v>1035</v>
      </c>
      <c r="L88" s="855">
        <v>0.55000000000000004</v>
      </c>
      <c r="M88" s="856">
        <f t="shared" si="15"/>
        <v>569.25</v>
      </c>
      <c r="N88" s="855">
        <v>0.72</v>
      </c>
      <c r="O88" s="856">
        <f t="shared" si="16"/>
        <v>745.19999999999993</v>
      </c>
      <c r="P88" s="855">
        <v>1.5</v>
      </c>
      <c r="Q88" s="856">
        <f t="shared" si="17"/>
        <v>1552.5</v>
      </c>
      <c r="R88" s="855">
        <v>0.6</v>
      </c>
      <c r="S88" s="856">
        <f t="shared" si="19"/>
        <v>621</v>
      </c>
      <c r="T88" s="855">
        <v>0.75</v>
      </c>
      <c r="U88" s="856">
        <f t="shared" si="20"/>
        <v>776.25</v>
      </c>
      <c r="V88" s="855">
        <v>2</v>
      </c>
      <c r="W88" s="856">
        <f t="shared" si="18"/>
        <v>2070</v>
      </c>
      <c r="X88" s="855">
        <v>0.57999999999999996</v>
      </c>
      <c r="Y88" s="856">
        <f t="shared" si="21"/>
        <v>600.29999999999995</v>
      </c>
      <c r="Z88" s="855">
        <v>3</v>
      </c>
      <c r="AA88" s="856">
        <f t="shared" si="22"/>
        <v>3105</v>
      </c>
      <c r="AB88" s="855">
        <v>0.7</v>
      </c>
      <c r="AC88" s="856">
        <f t="shared" si="23"/>
        <v>724.5</v>
      </c>
    </row>
    <row r="89" spans="1:29" ht="15" thickBot="1" x14ac:dyDescent="0.4">
      <c r="A89" s="1428">
        <v>82</v>
      </c>
      <c r="B89" s="1429">
        <v>642</v>
      </c>
      <c r="C89" s="880" t="s">
        <v>1674</v>
      </c>
      <c r="D89" s="1430">
        <v>2210</v>
      </c>
      <c r="E89" s="1429" t="s">
        <v>131</v>
      </c>
      <c r="F89" s="855">
        <v>1.6</v>
      </c>
      <c r="G89" s="856">
        <f t="shared" si="13"/>
        <v>3536</v>
      </c>
      <c r="H89" s="855">
        <v>3.6</v>
      </c>
      <c r="I89" s="856">
        <f t="shared" si="12"/>
        <v>7956</v>
      </c>
      <c r="J89" s="855">
        <v>1.35</v>
      </c>
      <c r="K89" s="856">
        <f t="shared" si="14"/>
        <v>2983.5</v>
      </c>
      <c r="L89" s="855">
        <v>0.55000000000000004</v>
      </c>
      <c r="M89" s="856">
        <f t="shared" si="15"/>
        <v>1215.5</v>
      </c>
      <c r="N89" s="855">
        <v>2.12</v>
      </c>
      <c r="O89" s="856">
        <f t="shared" si="16"/>
        <v>4685.2</v>
      </c>
      <c r="P89" s="855">
        <v>2</v>
      </c>
      <c r="Q89" s="856">
        <f t="shared" si="17"/>
        <v>4420</v>
      </c>
      <c r="R89" s="855">
        <v>0.61</v>
      </c>
      <c r="S89" s="856">
        <f t="shared" si="19"/>
        <v>1348.1</v>
      </c>
      <c r="T89" s="855">
        <v>1.65</v>
      </c>
      <c r="U89" s="856">
        <f t="shared" si="20"/>
        <v>3646.5</v>
      </c>
      <c r="V89" s="855">
        <v>1.4</v>
      </c>
      <c r="W89" s="856">
        <f t="shared" si="18"/>
        <v>3094</v>
      </c>
      <c r="X89" s="855">
        <v>1.75</v>
      </c>
      <c r="Y89" s="856">
        <f t="shared" si="21"/>
        <v>3867.5</v>
      </c>
      <c r="Z89" s="855">
        <v>3</v>
      </c>
      <c r="AA89" s="856">
        <f t="shared" si="22"/>
        <v>6630</v>
      </c>
      <c r="AB89" s="855">
        <v>200</v>
      </c>
      <c r="AC89" s="899">
        <f t="shared" si="23"/>
        <v>442000</v>
      </c>
    </row>
    <row r="90" spans="1:29" ht="15" thickBot="1" x14ac:dyDescent="0.4">
      <c r="A90" s="1428">
        <v>83</v>
      </c>
      <c r="B90" s="1429">
        <v>642</v>
      </c>
      <c r="C90" s="880" t="s">
        <v>718</v>
      </c>
      <c r="D90" s="1429">
        <v>2</v>
      </c>
      <c r="E90" s="1429" t="s">
        <v>10</v>
      </c>
      <c r="F90" s="855">
        <v>54</v>
      </c>
      <c r="G90" s="856">
        <f t="shared" si="13"/>
        <v>108</v>
      </c>
      <c r="H90" s="855">
        <v>200</v>
      </c>
      <c r="I90" s="856">
        <f t="shared" si="12"/>
        <v>400</v>
      </c>
      <c r="J90" s="855">
        <v>250</v>
      </c>
      <c r="K90" s="856">
        <f t="shared" si="14"/>
        <v>500</v>
      </c>
      <c r="L90" s="855">
        <v>55</v>
      </c>
      <c r="M90" s="856">
        <f t="shared" si="15"/>
        <v>110</v>
      </c>
      <c r="N90" s="855">
        <v>63.25</v>
      </c>
      <c r="O90" s="856">
        <f t="shared" si="16"/>
        <v>126.5</v>
      </c>
      <c r="P90" s="855">
        <v>250</v>
      </c>
      <c r="Q90" s="856">
        <f t="shared" si="17"/>
        <v>500</v>
      </c>
      <c r="R90" s="855">
        <v>60.64</v>
      </c>
      <c r="S90" s="856">
        <f t="shared" si="19"/>
        <v>121.28</v>
      </c>
      <c r="T90" s="855">
        <v>95</v>
      </c>
      <c r="U90" s="856">
        <f t="shared" si="20"/>
        <v>190</v>
      </c>
      <c r="V90" s="855">
        <v>200</v>
      </c>
      <c r="W90" s="856">
        <f t="shared" si="18"/>
        <v>400</v>
      </c>
      <c r="X90" s="855">
        <v>234</v>
      </c>
      <c r="Y90" s="856">
        <f t="shared" si="21"/>
        <v>468</v>
      </c>
      <c r="Z90" s="855">
        <v>120</v>
      </c>
      <c r="AA90" s="856">
        <f t="shared" si="22"/>
        <v>240</v>
      </c>
      <c r="AB90" s="855">
        <v>61</v>
      </c>
      <c r="AC90" s="856">
        <f t="shared" si="23"/>
        <v>122</v>
      </c>
    </row>
    <row r="91" spans="1:29" ht="15" thickBot="1" x14ac:dyDescent="0.4">
      <c r="A91" s="1428">
        <v>84</v>
      </c>
      <c r="B91" s="1429">
        <v>642</v>
      </c>
      <c r="C91" s="880" t="s">
        <v>3475</v>
      </c>
      <c r="D91" s="1429">
        <v>176</v>
      </c>
      <c r="E91" s="1429" t="s">
        <v>131</v>
      </c>
      <c r="F91" s="855">
        <v>1.6</v>
      </c>
      <c r="G91" s="856">
        <f t="shared" si="13"/>
        <v>281.60000000000002</v>
      </c>
      <c r="H91" s="855">
        <v>8</v>
      </c>
      <c r="I91" s="856">
        <f t="shared" si="12"/>
        <v>1408</v>
      </c>
      <c r="J91" s="855">
        <v>5</v>
      </c>
      <c r="K91" s="856">
        <f t="shared" si="14"/>
        <v>880</v>
      </c>
      <c r="L91" s="855">
        <v>0.55000000000000004</v>
      </c>
      <c r="M91" s="856">
        <f t="shared" si="15"/>
        <v>96.800000000000011</v>
      </c>
      <c r="N91" s="855">
        <v>1.9</v>
      </c>
      <c r="O91" s="856">
        <f t="shared" si="16"/>
        <v>334.4</v>
      </c>
      <c r="P91" s="855">
        <v>5</v>
      </c>
      <c r="Q91" s="856">
        <f t="shared" si="17"/>
        <v>880</v>
      </c>
      <c r="R91" s="855">
        <v>0.61</v>
      </c>
      <c r="S91" s="856">
        <f t="shared" si="19"/>
        <v>107.36</v>
      </c>
      <c r="T91" s="855">
        <v>1</v>
      </c>
      <c r="U91" s="856">
        <f t="shared" si="20"/>
        <v>176</v>
      </c>
      <c r="V91" s="855">
        <v>3</v>
      </c>
      <c r="W91" s="856">
        <f t="shared" si="18"/>
        <v>528</v>
      </c>
      <c r="X91" s="855">
        <v>1.75</v>
      </c>
      <c r="Y91" s="856">
        <f t="shared" si="21"/>
        <v>308</v>
      </c>
      <c r="Z91" s="855">
        <v>3</v>
      </c>
      <c r="AA91" s="856">
        <f t="shared" si="22"/>
        <v>528</v>
      </c>
      <c r="AB91" s="855">
        <v>2</v>
      </c>
      <c r="AC91" s="856">
        <f t="shared" si="23"/>
        <v>352</v>
      </c>
    </row>
    <row r="92" spans="1:29" ht="15" thickBot="1" x14ac:dyDescent="0.4">
      <c r="A92" s="1428">
        <v>85</v>
      </c>
      <c r="B92" s="1429">
        <v>642</v>
      </c>
      <c r="C92" s="880" t="s">
        <v>3476</v>
      </c>
      <c r="D92" s="1429">
        <v>396</v>
      </c>
      <c r="E92" s="1429" t="s">
        <v>110</v>
      </c>
      <c r="F92" s="855">
        <v>0.55000000000000004</v>
      </c>
      <c r="G92" s="856">
        <f t="shared" si="13"/>
        <v>217.8</v>
      </c>
      <c r="H92" s="855">
        <v>4</v>
      </c>
      <c r="I92" s="856">
        <f t="shared" si="12"/>
        <v>1584</v>
      </c>
      <c r="J92" s="855">
        <v>2</v>
      </c>
      <c r="K92" s="856">
        <f t="shared" si="14"/>
        <v>792</v>
      </c>
      <c r="L92" s="855">
        <v>0.55000000000000004</v>
      </c>
      <c r="M92" s="856">
        <f t="shared" si="15"/>
        <v>217.8</v>
      </c>
      <c r="N92" s="855">
        <v>0.72</v>
      </c>
      <c r="O92" s="856">
        <f t="shared" si="16"/>
        <v>285.12</v>
      </c>
      <c r="P92" s="855">
        <v>2</v>
      </c>
      <c r="Q92" s="856">
        <f t="shared" si="17"/>
        <v>792</v>
      </c>
      <c r="R92" s="855">
        <v>0.61</v>
      </c>
      <c r="S92" s="856">
        <f t="shared" si="19"/>
        <v>241.56</v>
      </c>
      <c r="T92" s="855">
        <v>1</v>
      </c>
      <c r="U92" s="856">
        <f t="shared" si="20"/>
        <v>396</v>
      </c>
      <c r="V92" s="855">
        <v>1</v>
      </c>
      <c r="W92" s="856">
        <f t="shared" si="18"/>
        <v>396</v>
      </c>
      <c r="X92" s="855">
        <v>0.57999999999999996</v>
      </c>
      <c r="Y92" s="856">
        <f t="shared" si="21"/>
        <v>229.67999999999998</v>
      </c>
      <c r="Z92" s="855">
        <v>3</v>
      </c>
      <c r="AA92" s="856">
        <f t="shared" si="22"/>
        <v>1188</v>
      </c>
      <c r="AB92" s="855">
        <v>0.7</v>
      </c>
      <c r="AC92" s="856">
        <f t="shared" si="23"/>
        <v>277.2</v>
      </c>
    </row>
    <row r="93" spans="1:29" ht="15" thickBot="1" x14ac:dyDescent="0.4">
      <c r="A93" s="1428">
        <v>86</v>
      </c>
      <c r="B93" s="1429">
        <v>642</v>
      </c>
      <c r="C93" s="880" t="s">
        <v>3477</v>
      </c>
      <c r="D93" s="1429">
        <v>9</v>
      </c>
      <c r="E93" s="1429" t="s">
        <v>10</v>
      </c>
      <c r="F93" s="855">
        <v>54</v>
      </c>
      <c r="G93" s="856">
        <f t="shared" si="13"/>
        <v>486</v>
      </c>
      <c r="H93" s="855">
        <v>188</v>
      </c>
      <c r="I93" s="856">
        <f t="shared" si="12"/>
        <v>1692</v>
      </c>
      <c r="J93" s="855">
        <v>125</v>
      </c>
      <c r="K93" s="856">
        <f t="shared" si="14"/>
        <v>1125</v>
      </c>
      <c r="L93" s="855">
        <v>95</v>
      </c>
      <c r="M93" s="856">
        <f t="shared" si="15"/>
        <v>855</v>
      </c>
      <c r="N93" s="855">
        <v>63.25</v>
      </c>
      <c r="O93" s="856">
        <f t="shared" si="16"/>
        <v>569.25</v>
      </c>
      <c r="P93" s="855">
        <v>150</v>
      </c>
      <c r="Q93" s="856">
        <f t="shared" si="17"/>
        <v>1350</v>
      </c>
      <c r="R93" s="855">
        <v>104.74</v>
      </c>
      <c r="S93" s="856">
        <f t="shared" si="19"/>
        <v>942.66</v>
      </c>
      <c r="T93" s="855">
        <v>210</v>
      </c>
      <c r="U93" s="856">
        <f t="shared" si="20"/>
        <v>1890</v>
      </c>
      <c r="V93" s="855">
        <v>150</v>
      </c>
      <c r="W93" s="856">
        <f t="shared" si="18"/>
        <v>1350</v>
      </c>
      <c r="X93" s="855">
        <v>58.5</v>
      </c>
      <c r="Y93" s="856">
        <f t="shared" si="21"/>
        <v>526.5</v>
      </c>
      <c r="Z93" s="855">
        <v>125</v>
      </c>
      <c r="AA93" s="856">
        <f t="shared" si="22"/>
        <v>1125</v>
      </c>
      <c r="AB93" s="855">
        <v>62</v>
      </c>
      <c r="AC93" s="856">
        <f t="shared" si="23"/>
        <v>558</v>
      </c>
    </row>
    <row r="94" spans="1:29" ht="15" thickBot="1" x14ac:dyDescent="0.4">
      <c r="A94" s="1428">
        <v>87</v>
      </c>
      <c r="B94" s="1429">
        <v>630</v>
      </c>
      <c r="C94" s="880" t="s">
        <v>135</v>
      </c>
      <c r="D94" s="1429">
        <v>24</v>
      </c>
      <c r="E94" s="1429" t="s">
        <v>131</v>
      </c>
      <c r="F94" s="855">
        <v>22</v>
      </c>
      <c r="G94" s="856">
        <f t="shared" si="13"/>
        <v>528</v>
      </c>
      <c r="H94" s="855">
        <v>26</v>
      </c>
      <c r="I94" s="856">
        <f t="shared" si="12"/>
        <v>624</v>
      </c>
      <c r="J94" s="855">
        <v>15</v>
      </c>
      <c r="K94" s="856">
        <f t="shared" si="14"/>
        <v>360</v>
      </c>
      <c r="L94" s="855">
        <v>20</v>
      </c>
      <c r="M94" s="856">
        <f t="shared" si="15"/>
        <v>480</v>
      </c>
      <c r="N94" s="855">
        <v>91.33</v>
      </c>
      <c r="O94" s="856">
        <f t="shared" si="16"/>
        <v>2191.92</v>
      </c>
      <c r="P94" s="855">
        <v>20</v>
      </c>
      <c r="Q94" s="856">
        <f t="shared" si="17"/>
        <v>480</v>
      </c>
      <c r="R94" s="855">
        <v>30.87</v>
      </c>
      <c r="S94" s="856">
        <f t="shared" si="19"/>
        <v>740.88</v>
      </c>
      <c r="T94" s="855">
        <v>20</v>
      </c>
      <c r="U94" s="856">
        <f t="shared" si="20"/>
        <v>480</v>
      </c>
      <c r="V94" s="855">
        <v>20</v>
      </c>
      <c r="W94" s="856">
        <f t="shared" si="18"/>
        <v>480</v>
      </c>
      <c r="X94" s="855">
        <v>84.45</v>
      </c>
      <c r="Y94" s="856">
        <f t="shared" si="21"/>
        <v>2026.8000000000002</v>
      </c>
      <c r="Z94" s="855">
        <v>25</v>
      </c>
      <c r="AA94" s="856">
        <f t="shared" si="22"/>
        <v>600</v>
      </c>
      <c r="AB94" s="855">
        <v>95</v>
      </c>
      <c r="AC94" s="856">
        <f t="shared" si="23"/>
        <v>2280</v>
      </c>
    </row>
    <row r="95" spans="1:29" ht="15" thickBot="1" x14ac:dyDescent="0.4">
      <c r="A95" s="1428">
        <v>88</v>
      </c>
      <c r="B95" s="1429">
        <v>630</v>
      </c>
      <c r="C95" s="880" t="s">
        <v>3478</v>
      </c>
      <c r="D95" s="1429">
        <v>96</v>
      </c>
      <c r="E95" s="1429" t="s">
        <v>110</v>
      </c>
      <c r="F95" s="855">
        <v>13.5</v>
      </c>
      <c r="G95" s="856">
        <f t="shared" si="13"/>
        <v>1296</v>
      </c>
      <c r="H95" s="855">
        <v>14.6</v>
      </c>
      <c r="I95" s="856">
        <f t="shared" si="12"/>
        <v>1401.6</v>
      </c>
      <c r="J95" s="855">
        <v>8</v>
      </c>
      <c r="K95" s="856">
        <f t="shared" si="14"/>
        <v>768</v>
      </c>
      <c r="L95" s="855">
        <v>12.5</v>
      </c>
      <c r="M95" s="856">
        <f t="shared" si="15"/>
        <v>1200</v>
      </c>
      <c r="N95" s="855">
        <v>9.0299999999999994</v>
      </c>
      <c r="O95" s="856">
        <f t="shared" si="16"/>
        <v>866.87999999999988</v>
      </c>
      <c r="P95" s="855">
        <v>10</v>
      </c>
      <c r="Q95" s="856">
        <f t="shared" si="17"/>
        <v>960</v>
      </c>
      <c r="R95" s="855">
        <v>22.65</v>
      </c>
      <c r="S95" s="856">
        <f t="shared" si="19"/>
        <v>2174.3999999999996</v>
      </c>
      <c r="T95" s="855">
        <v>12.5</v>
      </c>
      <c r="U95" s="856">
        <f t="shared" si="20"/>
        <v>1200</v>
      </c>
      <c r="V95" s="855">
        <v>12.5</v>
      </c>
      <c r="W95" s="856">
        <f t="shared" si="18"/>
        <v>1200</v>
      </c>
      <c r="X95" s="855">
        <v>21.11</v>
      </c>
      <c r="Y95" s="856">
        <f t="shared" si="21"/>
        <v>2026.56</v>
      </c>
      <c r="Z95" s="855">
        <v>15</v>
      </c>
      <c r="AA95" s="856">
        <f t="shared" si="22"/>
        <v>1440</v>
      </c>
      <c r="AB95" s="855">
        <v>33</v>
      </c>
      <c r="AC95" s="856">
        <f t="shared" si="23"/>
        <v>3168</v>
      </c>
    </row>
    <row r="96" spans="1:29" ht="15" thickBot="1" x14ac:dyDescent="0.4">
      <c r="A96" s="1428">
        <v>89</v>
      </c>
      <c r="B96" s="1429" t="s">
        <v>472</v>
      </c>
      <c r="C96" s="880" t="s">
        <v>3479</v>
      </c>
      <c r="D96" s="1429">
        <v>2</v>
      </c>
      <c r="E96" s="1429" t="s">
        <v>10</v>
      </c>
      <c r="F96" s="855">
        <v>865</v>
      </c>
      <c r="G96" s="856">
        <f t="shared" si="13"/>
        <v>1730</v>
      </c>
      <c r="H96" s="855">
        <v>228</v>
      </c>
      <c r="I96" s="856">
        <f t="shared" si="12"/>
        <v>456</v>
      </c>
      <c r="J96" s="855">
        <v>280</v>
      </c>
      <c r="K96" s="856">
        <f t="shared" si="14"/>
        <v>560</v>
      </c>
      <c r="L96" s="855">
        <v>475</v>
      </c>
      <c r="M96" s="856">
        <f t="shared" si="15"/>
        <v>950</v>
      </c>
      <c r="N96" s="855">
        <v>1012</v>
      </c>
      <c r="O96" s="856">
        <f t="shared" si="16"/>
        <v>2024</v>
      </c>
      <c r="P96" s="855">
        <v>500</v>
      </c>
      <c r="Q96" s="856">
        <f t="shared" si="17"/>
        <v>1000</v>
      </c>
      <c r="R96" s="855">
        <v>468.59</v>
      </c>
      <c r="S96" s="856">
        <f t="shared" si="19"/>
        <v>937.18</v>
      </c>
      <c r="T96" s="855">
        <v>250</v>
      </c>
      <c r="U96" s="856">
        <f t="shared" si="20"/>
        <v>500</v>
      </c>
      <c r="V96" s="855">
        <v>450</v>
      </c>
      <c r="W96" s="856">
        <f t="shared" si="18"/>
        <v>900</v>
      </c>
      <c r="X96" s="855">
        <v>460.76</v>
      </c>
      <c r="Y96" s="856">
        <f t="shared" si="21"/>
        <v>921.52</v>
      </c>
      <c r="Z96" s="855">
        <v>450</v>
      </c>
      <c r="AA96" s="856">
        <f t="shared" si="22"/>
        <v>900</v>
      </c>
      <c r="AB96" s="855">
        <v>1500</v>
      </c>
      <c r="AC96" s="856">
        <f t="shared" si="23"/>
        <v>3000</v>
      </c>
    </row>
    <row r="97" spans="1:29" ht="15" thickBot="1" x14ac:dyDescent="0.4">
      <c r="A97" s="1428">
        <v>90</v>
      </c>
      <c r="B97" s="1429" t="s">
        <v>472</v>
      </c>
      <c r="C97" s="880" t="s">
        <v>3480</v>
      </c>
      <c r="D97" s="1429">
        <v>300</v>
      </c>
      <c r="E97" s="1429" t="s">
        <v>110</v>
      </c>
      <c r="F97" s="855">
        <v>38</v>
      </c>
      <c r="G97" s="856">
        <f t="shared" si="13"/>
        <v>11400</v>
      </c>
      <c r="H97" s="855">
        <v>43</v>
      </c>
      <c r="I97" s="856">
        <f t="shared" si="12"/>
        <v>12900</v>
      </c>
      <c r="J97" s="855">
        <v>37.5</v>
      </c>
      <c r="K97" s="856">
        <f t="shared" si="14"/>
        <v>11250</v>
      </c>
      <c r="L97" s="855">
        <v>36.67</v>
      </c>
      <c r="M97" s="856">
        <f t="shared" si="15"/>
        <v>11001</v>
      </c>
      <c r="N97" s="855">
        <v>47.52</v>
      </c>
      <c r="O97" s="856">
        <f t="shared" si="16"/>
        <v>14256.000000000002</v>
      </c>
      <c r="P97" s="855">
        <v>40</v>
      </c>
      <c r="Q97" s="856">
        <f t="shared" si="17"/>
        <v>12000</v>
      </c>
      <c r="R97" s="855">
        <v>55.03</v>
      </c>
      <c r="S97" s="856">
        <f t="shared" si="19"/>
        <v>16509</v>
      </c>
      <c r="T97" s="855">
        <v>35</v>
      </c>
      <c r="U97" s="856">
        <f t="shared" si="20"/>
        <v>10500</v>
      </c>
      <c r="V97" s="855">
        <v>27.16</v>
      </c>
      <c r="W97" s="856">
        <f t="shared" si="18"/>
        <v>8148</v>
      </c>
      <c r="X97" s="855">
        <v>33.58</v>
      </c>
      <c r="Y97" s="856">
        <f t="shared" si="21"/>
        <v>10074</v>
      </c>
      <c r="Z97" s="855">
        <v>43</v>
      </c>
      <c r="AA97" s="856">
        <f t="shared" si="22"/>
        <v>12900</v>
      </c>
      <c r="AB97" s="855">
        <v>63</v>
      </c>
      <c r="AC97" s="856">
        <f t="shared" si="23"/>
        <v>18900</v>
      </c>
    </row>
    <row r="98" spans="1:29" ht="15" thickBot="1" x14ac:dyDescent="0.4">
      <c r="A98" s="1428">
        <v>91</v>
      </c>
      <c r="B98" s="1429" t="s">
        <v>472</v>
      </c>
      <c r="C98" s="880" t="s">
        <v>516</v>
      </c>
      <c r="D98" s="1429">
        <v>6</v>
      </c>
      <c r="E98" s="1429" t="s">
        <v>10</v>
      </c>
      <c r="F98" s="855">
        <v>2100</v>
      </c>
      <c r="G98" s="856">
        <f t="shared" si="13"/>
        <v>12600</v>
      </c>
      <c r="H98" s="855">
        <v>323</v>
      </c>
      <c r="I98" s="856">
        <f t="shared" si="12"/>
        <v>1938</v>
      </c>
      <c r="J98" s="855">
        <v>1025</v>
      </c>
      <c r="K98" s="856">
        <f t="shared" si="14"/>
        <v>6150</v>
      </c>
      <c r="L98" s="855">
        <v>600</v>
      </c>
      <c r="M98" s="856">
        <f t="shared" si="15"/>
        <v>3600</v>
      </c>
      <c r="N98" s="855">
        <v>855.07</v>
      </c>
      <c r="O98" s="856">
        <f t="shared" si="16"/>
        <v>5130.42</v>
      </c>
      <c r="P98" s="855">
        <v>1100</v>
      </c>
      <c r="Q98" s="856">
        <f t="shared" si="17"/>
        <v>6600</v>
      </c>
      <c r="R98" s="855">
        <v>1598.72</v>
      </c>
      <c r="S98" s="856">
        <f t="shared" si="19"/>
        <v>9592.32</v>
      </c>
      <c r="T98" s="855">
        <v>1000</v>
      </c>
      <c r="U98" s="856">
        <f t="shared" si="20"/>
        <v>6000</v>
      </c>
      <c r="V98" s="855">
        <v>936</v>
      </c>
      <c r="W98" s="856">
        <f t="shared" si="18"/>
        <v>5616</v>
      </c>
      <c r="X98" s="855">
        <v>1312.5</v>
      </c>
      <c r="Y98" s="856">
        <f t="shared" si="21"/>
        <v>7875</v>
      </c>
      <c r="Z98" s="855">
        <v>830</v>
      </c>
      <c r="AA98" s="856">
        <f t="shared" si="22"/>
        <v>4980</v>
      </c>
      <c r="AB98" s="855">
        <v>1300</v>
      </c>
      <c r="AC98" s="856">
        <f t="shared" si="23"/>
        <v>7800</v>
      </c>
    </row>
    <row r="99" spans="1:29" ht="15" thickBot="1" x14ac:dyDescent="0.4">
      <c r="A99" s="1428">
        <v>92</v>
      </c>
      <c r="B99" s="1429" t="s">
        <v>472</v>
      </c>
      <c r="C99" s="880" t="s">
        <v>3481</v>
      </c>
      <c r="D99" s="1429">
        <v>34</v>
      </c>
      <c r="E99" s="1429" t="s">
        <v>10</v>
      </c>
      <c r="F99" s="855">
        <v>475</v>
      </c>
      <c r="G99" s="856">
        <f t="shared" si="13"/>
        <v>16150</v>
      </c>
      <c r="H99" s="855">
        <v>879</v>
      </c>
      <c r="I99" s="856">
        <f t="shared" si="12"/>
        <v>29886</v>
      </c>
      <c r="J99" s="855">
        <v>475</v>
      </c>
      <c r="K99" s="856">
        <f t="shared" si="14"/>
        <v>16150</v>
      </c>
      <c r="L99" s="855">
        <v>250</v>
      </c>
      <c r="M99" s="856">
        <f t="shared" si="15"/>
        <v>8500</v>
      </c>
      <c r="N99" s="855">
        <v>701.55</v>
      </c>
      <c r="O99" s="856">
        <f t="shared" si="16"/>
        <v>23852.699999999997</v>
      </c>
      <c r="P99" s="855">
        <v>500</v>
      </c>
      <c r="Q99" s="856">
        <f t="shared" si="17"/>
        <v>17000</v>
      </c>
      <c r="R99" s="855">
        <v>606.41</v>
      </c>
      <c r="S99" s="856">
        <f t="shared" si="19"/>
        <v>20617.939999999999</v>
      </c>
      <c r="T99" s="855">
        <v>815</v>
      </c>
      <c r="U99" s="856">
        <f t="shared" si="20"/>
        <v>27710</v>
      </c>
      <c r="V99" s="855">
        <v>450</v>
      </c>
      <c r="W99" s="856">
        <f t="shared" si="18"/>
        <v>15300</v>
      </c>
      <c r="X99" s="855">
        <v>470</v>
      </c>
      <c r="Y99" s="856">
        <f t="shared" si="21"/>
        <v>15980</v>
      </c>
      <c r="Z99" s="855">
        <v>470</v>
      </c>
      <c r="AA99" s="856">
        <f t="shared" si="22"/>
        <v>15980</v>
      </c>
      <c r="AB99" s="855">
        <v>650</v>
      </c>
      <c r="AC99" s="856">
        <f t="shared" si="23"/>
        <v>22100</v>
      </c>
    </row>
    <row r="100" spans="1:29" ht="15" thickBot="1" x14ac:dyDescent="0.4">
      <c r="A100" s="1428">
        <v>93</v>
      </c>
      <c r="B100" s="1429">
        <v>607</v>
      </c>
      <c r="C100" s="880" t="s">
        <v>304</v>
      </c>
      <c r="D100" s="1430">
        <v>3540</v>
      </c>
      <c r="E100" s="1429" t="s">
        <v>110</v>
      </c>
      <c r="F100" s="855">
        <v>2.5</v>
      </c>
      <c r="G100" s="856">
        <f t="shared" si="13"/>
        <v>8850</v>
      </c>
      <c r="H100" s="855">
        <v>4.8</v>
      </c>
      <c r="I100" s="856">
        <f t="shared" si="12"/>
        <v>16992</v>
      </c>
      <c r="J100" s="855">
        <v>3</v>
      </c>
      <c r="K100" s="856">
        <f t="shared" si="14"/>
        <v>10620</v>
      </c>
      <c r="L100" s="855">
        <v>4</v>
      </c>
      <c r="M100" s="856">
        <f t="shared" si="15"/>
        <v>14160</v>
      </c>
      <c r="N100" s="855">
        <v>5.63</v>
      </c>
      <c r="O100" s="856">
        <f t="shared" si="16"/>
        <v>19930.2</v>
      </c>
      <c r="P100" s="855">
        <v>2.5</v>
      </c>
      <c r="Q100" s="856">
        <f t="shared" si="17"/>
        <v>8850</v>
      </c>
      <c r="R100" s="855">
        <v>7.39</v>
      </c>
      <c r="S100" s="856">
        <f t="shared" si="19"/>
        <v>26160.6</v>
      </c>
      <c r="T100" s="855">
        <v>4.5</v>
      </c>
      <c r="U100" s="856">
        <f t="shared" si="20"/>
        <v>15930</v>
      </c>
      <c r="V100" s="855">
        <v>4</v>
      </c>
      <c r="W100" s="856">
        <f t="shared" si="18"/>
        <v>14160</v>
      </c>
      <c r="X100" s="855">
        <v>3.15</v>
      </c>
      <c r="Y100" s="856">
        <f t="shared" si="21"/>
        <v>11151</v>
      </c>
      <c r="Z100" s="855">
        <v>4</v>
      </c>
      <c r="AA100" s="856">
        <f t="shared" si="22"/>
        <v>14160</v>
      </c>
      <c r="AB100" s="855">
        <v>2.9</v>
      </c>
      <c r="AC100" s="856">
        <f t="shared" si="23"/>
        <v>10266</v>
      </c>
    </row>
    <row r="101" spans="1:29" ht="15" thickBot="1" x14ac:dyDescent="0.4">
      <c r="A101" s="1428">
        <v>94</v>
      </c>
      <c r="B101" s="1429">
        <v>832</v>
      </c>
      <c r="C101" s="880" t="s">
        <v>231</v>
      </c>
      <c r="D101" s="1429">
        <v>9</v>
      </c>
      <c r="E101" s="1429" t="s">
        <v>10</v>
      </c>
      <c r="F101" s="855">
        <v>120</v>
      </c>
      <c r="G101" s="856">
        <f t="shared" si="13"/>
        <v>1080</v>
      </c>
      <c r="H101" s="855">
        <v>179</v>
      </c>
      <c r="I101" s="856">
        <f t="shared" si="12"/>
        <v>1611</v>
      </c>
      <c r="J101" s="855">
        <v>165</v>
      </c>
      <c r="K101" s="856">
        <f t="shared" si="14"/>
        <v>1485</v>
      </c>
      <c r="L101" s="855">
        <v>100</v>
      </c>
      <c r="M101" s="856">
        <f t="shared" si="15"/>
        <v>900</v>
      </c>
      <c r="N101" s="855">
        <v>438.9</v>
      </c>
      <c r="O101" s="856">
        <f t="shared" si="16"/>
        <v>3950.1</v>
      </c>
      <c r="P101" s="855">
        <v>150</v>
      </c>
      <c r="Q101" s="856">
        <f t="shared" si="17"/>
        <v>1350</v>
      </c>
      <c r="R101" s="855">
        <v>121.59</v>
      </c>
      <c r="S101" s="856">
        <f t="shared" si="19"/>
        <v>1094.31</v>
      </c>
      <c r="T101" s="855">
        <v>250</v>
      </c>
      <c r="U101" s="856">
        <f t="shared" si="20"/>
        <v>2250</v>
      </c>
      <c r="V101" s="855">
        <v>1500</v>
      </c>
      <c r="W101" s="856">
        <f t="shared" si="18"/>
        <v>13500</v>
      </c>
      <c r="X101" s="855">
        <v>250</v>
      </c>
      <c r="Y101" s="856">
        <f t="shared" si="21"/>
        <v>2250</v>
      </c>
      <c r="Z101" s="855">
        <v>260</v>
      </c>
      <c r="AA101" s="856">
        <f t="shared" si="22"/>
        <v>2340</v>
      </c>
      <c r="AB101" s="855">
        <v>120</v>
      </c>
      <c r="AC101" s="856">
        <f t="shared" si="23"/>
        <v>1080</v>
      </c>
    </row>
    <row r="102" spans="1:29" ht="15" thickBot="1" x14ac:dyDescent="0.4">
      <c r="A102" s="1428">
        <v>95</v>
      </c>
      <c r="B102" s="1429">
        <v>832</v>
      </c>
      <c r="C102" s="880" t="s">
        <v>116</v>
      </c>
      <c r="D102" s="1430">
        <v>2460</v>
      </c>
      <c r="E102" s="1429" t="s">
        <v>110</v>
      </c>
      <c r="F102" s="855">
        <v>3</v>
      </c>
      <c r="G102" s="856">
        <f t="shared" si="13"/>
        <v>7380</v>
      </c>
      <c r="H102" s="855">
        <v>4.2</v>
      </c>
      <c r="I102" s="856">
        <f t="shared" si="12"/>
        <v>10332</v>
      </c>
      <c r="J102" s="855">
        <v>2.5</v>
      </c>
      <c r="K102" s="856">
        <f t="shared" si="14"/>
        <v>6150</v>
      </c>
      <c r="L102" s="855">
        <v>1</v>
      </c>
      <c r="M102" s="856">
        <f t="shared" si="15"/>
        <v>2460</v>
      </c>
      <c r="N102" s="855">
        <v>2.87</v>
      </c>
      <c r="O102" s="856">
        <f t="shared" si="16"/>
        <v>7060.2</v>
      </c>
      <c r="P102" s="855">
        <v>2</v>
      </c>
      <c r="Q102" s="856">
        <f t="shared" si="17"/>
        <v>4920</v>
      </c>
      <c r="R102" s="855">
        <v>3.19</v>
      </c>
      <c r="S102" s="856">
        <f t="shared" si="19"/>
        <v>7847.4</v>
      </c>
      <c r="T102" s="855">
        <v>3</v>
      </c>
      <c r="U102" s="856">
        <f t="shared" si="20"/>
        <v>7380</v>
      </c>
      <c r="V102" s="855">
        <v>2.5</v>
      </c>
      <c r="W102" s="856">
        <f t="shared" si="18"/>
        <v>6150</v>
      </c>
      <c r="X102" s="855">
        <v>3.15</v>
      </c>
      <c r="Y102" s="856">
        <f t="shared" si="21"/>
        <v>7749</v>
      </c>
      <c r="Z102" s="855">
        <v>5</v>
      </c>
      <c r="AA102" s="856">
        <f t="shared" si="22"/>
        <v>12300</v>
      </c>
      <c r="AB102" s="855">
        <v>2.25</v>
      </c>
      <c r="AC102" s="856">
        <f t="shared" si="23"/>
        <v>5535</v>
      </c>
    </row>
    <row r="103" spans="1:29" ht="15" thickBot="1" x14ac:dyDescent="0.4">
      <c r="A103" s="1428">
        <v>96</v>
      </c>
      <c r="B103" s="1429">
        <v>832</v>
      </c>
      <c r="C103" s="880" t="s">
        <v>232</v>
      </c>
      <c r="D103" s="1429">
        <v>2</v>
      </c>
      <c r="E103" s="1429" t="s">
        <v>10</v>
      </c>
      <c r="F103" s="855">
        <v>3700</v>
      </c>
      <c r="G103" s="856">
        <f t="shared" si="13"/>
        <v>7400</v>
      </c>
      <c r="H103" s="855">
        <v>2127</v>
      </c>
      <c r="I103" s="856">
        <f t="shared" si="12"/>
        <v>4254</v>
      </c>
      <c r="J103" s="855">
        <v>2300</v>
      </c>
      <c r="K103" s="856">
        <f t="shared" si="14"/>
        <v>4600</v>
      </c>
      <c r="L103" s="855">
        <v>5000</v>
      </c>
      <c r="M103" s="856">
        <f t="shared" si="15"/>
        <v>10000</v>
      </c>
      <c r="N103" s="855">
        <v>5249.2</v>
      </c>
      <c r="O103" s="856">
        <f t="shared" si="16"/>
        <v>10498.4</v>
      </c>
      <c r="P103" s="855">
        <v>3000</v>
      </c>
      <c r="Q103" s="856">
        <f t="shared" si="17"/>
        <v>6000</v>
      </c>
      <c r="R103" s="855">
        <v>3308.22</v>
      </c>
      <c r="S103" s="856">
        <f t="shared" si="19"/>
        <v>6616.44</v>
      </c>
      <c r="T103" s="855">
        <v>4300</v>
      </c>
      <c r="U103" s="856">
        <f t="shared" si="20"/>
        <v>8600</v>
      </c>
      <c r="V103" s="855">
        <v>4400</v>
      </c>
      <c r="W103" s="856">
        <f t="shared" si="18"/>
        <v>8800</v>
      </c>
      <c r="X103" s="855">
        <v>3500</v>
      </c>
      <c r="Y103" s="856">
        <f t="shared" si="21"/>
        <v>7000</v>
      </c>
      <c r="Z103" s="855">
        <v>2400</v>
      </c>
      <c r="AA103" s="856">
        <f t="shared" si="22"/>
        <v>4800</v>
      </c>
      <c r="AB103" s="855">
        <v>3500</v>
      </c>
      <c r="AC103" s="856">
        <f t="shared" si="23"/>
        <v>7000</v>
      </c>
    </row>
    <row r="104" spans="1:29" ht="15" thickBot="1" x14ac:dyDescent="0.4">
      <c r="A104" s="1428">
        <v>97</v>
      </c>
      <c r="B104" s="1429">
        <v>671</v>
      </c>
      <c r="C104" s="880" t="s">
        <v>1680</v>
      </c>
      <c r="D104" s="1430">
        <v>3100</v>
      </c>
      <c r="E104" s="1429" t="s">
        <v>8</v>
      </c>
      <c r="F104" s="855">
        <v>2</v>
      </c>
      <c r="G104" s="856">
        <f t="shared" si="13"/>
        <v>6200</v>
      </c>
      <c r="H104" s="855">
        <v>3.4</v>
      </c>
      <c r="I104" s="856">
        <f t="shared" si="12"/>
        <v>10540</v>
      </c>
      <c r="J104" s="855">
        <v>1.85</v>
      </c>
      <c r="K104" s="856">
        <f t="shared" si="14"/>
        <v>5735</v>
      </c>
      <c r="L104" s="855">
        <v>2</v>
      </c>
      <c r="M104" s="856">
        <f t="shared" si="15"/>
        <v>6200</v>
      </c>
      <c r="N104" s="855">
        <v>2.21</v>
      </c>
      <c r="O104" s="856">
        <f t="shared" si="16"/>
        <v>6851</v>
      </c>
      <c r="P104" s="855">
        <v>4</v>
      </c>
      <c r="Q104" s="856">
        <f t="shared" si="17"/>
        <v>12400</v>
      </c>
      <c r="R104" s="855">
        <v>2.21</v>
      </c>
      <c r="S104" s="856">
        <f t="shared" si="19"/>
        <v>6851</v>
      </c>
      <c r="T104" s="855">
        <v>2</v>
      </c>
      <c r="U104" s="856">
        <f t="shared" si="20"/>
        <v>6200</v>
      </c>
      <c r="V104" s="855">
        <v>2</v>
      </c>
      <c r="W104" s="856">
        <f t="shared" si="18"/>
        <v>6200</v>
      </c>
      <c r="X104" s="855">
        <v>22.23</v>
      </c>
      <c r="Y104" s="856">
        <f t="shared" si="21"/>
        <v>68913</v>
      </c>
      <c r="Z104" s="855">
        <v>3</v>
      </c>
      <c r="AA104" s="856">
        <f t="shared" si="22"/>
        <v>9300</v>
      </c>
      <c r="AB104" s="855">
        <v>2.25</v>
      </c>
      <c r="AC104" s="856">
        <f t="shared" si="23"/>
        <v>6975</v>
      </c>
    </row>
    <row r="105" spans="1:29" ht="15" thickBot="1" x14ac:dyDescent="0.4">
      <c r="A105" s="1428">
        <v>98</v>
      </c>
      <c r="B105" s="1429">
        <v>832</v>
      </c>
      <c r="C105" s="880" t="s">
        <v>3482</v>
      </c>
      <c r="D105" s="1429">
        <v>5</v>
      </c>
      <c r="E105" s="1429" t="s">
        <v>10</v>
      </c>
      <c r="F105" s="855">
        <v>750</v>
      </c>
      <c r="G105" s="856">
        <f t="shared" si="13"/>
        <v>3750</v>
      </c>
      <c r="H105" s="855">
        <v>224</v>
      </c>
      <c r="I105" s="856">
        <f t="shared" si="12"/>
        <v>1120</v>
      </c>
      <c r="J105" s="855">
        <v>1500</v>
      </c>
      <c r="K105" s="856">
        <f t="shared" si="14"/>
        <v>7500</v>
      </c>
      <c r="L105" s="855">
        <v>700</v>
      </c>
      <c r="M105" s="856">
        <f t="shared" si="15"/>
        <v>3500</v>
      </c>
      <c r="N105" s="855">
        <v>1012.88</v>
      </c>
      <c r="O105" s="856">
        <f t="shared" si="16"/>
        <v>5064.3999999999996</v>
      </c>
      <c r="P105" s="855">
        <v>900</v>
      </c>
      <c r="Q105" s="856">
        <f t="shared" si="17"/>
        <v>4500</v>
      </c>
      <c r="R105" s="855">
        <v>2858.2</v>
      </c>
      <c r="S105" s="856">
        <f t="shared" si="19"/>
        <v>14291</v>
      </c>
      <c r="T105" s="855">
        <v>400</v>
      </c>
      <c r="U105" s="856">
        <f t="shared" si="20"/>
        <v>2000</v>
      </c>
      <c r="V105" s="855">
        <v>900</v>
      </c>
      <c r="W105" s="856">
        <f t="shared" si="18"/>
        <v>4500</v>
      </c>
      <c r="X105" s="855">
        <v>350</v>
      </c>
      <c r="Y105" s="856">
        <f t="shared" si="21"/>
        <v>1750</v>
      </c>
      <c r="Z105" s="855">
        <v>640</v>
      </c>
      <c r="AA105" s="856">
        <f t="shared" si="22"/>
        <v>3200</v>
      </c>
      <c r="AB105" s="855">
        <v>350</v>
      </c>
      <c r="AC105" s="856">
        <f t="shared" si="23"/>
        <v>1750</v>
      </c>
    </row>
    <row r="106" spans="1:29" ht="15" thickBot="1" x14ac:dyDescent="0.4">
      <c r="A106" s="1428">
        <v>99</v>
      </c>
      <c r="B106" s="1429">
        <v>623</v>
      </c>
      <c r="C106" s="880" t="s">
        <v>237</v>
      </c>
      <c r="D106" s="1429">
        <v>1</v>
      </c>
      <c r="E106" s="1429" t="s">
        <v>10</v>
      </c>
      <c r="F106" s="855">
        <v>850</v>
      </c>
      <c r="G106" s="856">
        <f t="shared" si="13"/>
        <v>850</v>
      </c>
      <c r="H106" s="855">
        <v>979</v>
      </c>
      <c r="I106" s="856">
        <f t="shared" si="12"/>
        <v>979</v>
      </c>
      <c r="J106" s="855">
        <v>585</v>
      </c>
      <c r="K106" s="856">
        <f t="shared" si="14"/>
        <v>585</v>
      </c>
      <c r="L106" s="855">
        <v>1000</v>
      </c>
      <c r="M106" s="856">
        <f t="shared" si="15"/>
        <v>1000</v>
      </c>
      <c r="N106" s="855">
        <v>822.8</v>
      </c>
      <c r="O106" s="856">
        <f t="shared" si="16"/>
        <v>822.8</v>
      </c>
      <c r="P106" s="855">
        <v>800</v>
      </c>
      <c r="Q106" s="856">
        <f t="shared" si="17"/>
        <v>800</v>
      </c>
      <c r="R106" s="855">
        <v>3858.93</v>
      </c>
      <c r="S106" s="856">
        <f t="shared" si="19"/>
        <v>3858.93</v>
      </c>
      <c r="T106" s="855">
        <v>750</v>
      </c>
      <c r="U106" s="856">
        <f t="shared" si="20"/>
        <v>750</v>
      </c>
      <c r="V106" s="855">
        <v>650</v>
      </c>
      <c r="W106" s="856">
        <f t="shared" si="18"/>
        <v>650</v>
      </c>
      <c r="X106" s="855">
        <v>989.5</v>
      </c>
      <c r="Y106" s="856">
        <f t="shared" si="21"/>
        <v>989.5</v>
      </c>
      <c r="Z106" s="855">
        <v>1300</v>
      </c>
      <c r="AA106" s="856">
        <f t="shared" si="22"/>
        <v>1300</v>
      </c>
      <c r="AB106" s="855">
        <v>2100</v>
      </c>
      <c r="AC106" s="856">
        <f t="shared" si="23"/>
        <v>2100</v>
      </c>
    </row>
    <row r="107" spans="1:29" ht="15" thickBot="1" x14ac:dyDescent="0.4">
      <c r="A107" s="1428"/>
      <c r="B107" s="1429"/>
      <c r="C107" s="1434" t="s">
        <v>238</v>
      </c>
      <c r="D107" s="1429"/>
      <c r="E107" s="880"/>
      <c r="F107" s="855"/>
      <c r="G107" s="856">
        <f t="shared" si="13"/>
        <v>0</v>
      </c>
      <c r="H107" s="855"/>
      <c r="I107" s="856">
        <f t="shared" si="12"/>
        <v>0</v>
      </c>
      <c r="J107" s="855"/>
      <c r="K107" s="856">
        <f t="shared" si="14"/>
        <v>0</v>
      </c>
      <c r="L107" s="855"/>
      <c r="M107" s="856">
        <f t="shared" si="15"/>
        <v>0</v>
      </c>
      <c r="N107" s="855"/>
      <c r="O107" s="856">
        <f t="shared" si="16"/>
        <v>0</v>
      </c>
      <c r="P107" s="855"/>
      <c r="Q107" s="856">
        <f t="shared" si="17"/>
        <v>0</v>
      </c>
      <c r="R107" s="855"/>
      <c r="S107" s="856">
        <f t="shared" si="19"/>
        <v>0</v>
      </c>
      <c r="T107" s="855"/>
      <c r="U107" s="856">
        <f t="shared" si="20"/>
        <v>0</v>
      </c>
      <c r="V107" s="855"/>
      <c r="W107" s="856">
        <f t="shared" si="18"/>
        <v>0</v>
      </c>
      <c r="X107" s="855"/>
      <c r="Y107" s="856">
        <f t="shared" si="21"/>
        <v>0</v>
      </c>
      <c r="Z107" s="855"/>
      <c r="AA107" s="856">
        <f t="shared" si="22"/>
        <v>0</v>
      </c>
      <c r="AB107" s="855"/>
      <c r="AC107" s="856">
        <f t="shared" si="23"/>
        <v>0</v>
      </c>
    </row>
    <row r="108" spans="1:29" ht="15" thickBot="1" x14ac:dyDescent="0.4">
      <c r="A108" s="1428">
        <v>100</v>
      </c>
      <c r="B108" s="1429">
        <v>661</v>
      </c>
      <c r="C108" s="1433" t="s">
        <v>239</v>
      </c>
      <c r="D108" s="1431">
        <v>230</v>
      </c>
      <c r="E108" s="1431" t="s">
        <v>10</v>
      </c>
      <c r="F108" s="855">
        <v>457</v>
      </c>
      <c r="G108" s="856">
        <f t="shared" si="13"/>
        <v>105110</v>
      </c>
      <c r="H108" s="855">
        <v>340</v>
      </c>
      <c r="I108" s="856">
        <f t="shared" si="12"/>
        <v>78200</v>
      </c>
      <c r="J108" s="855">
        <v>425</v>
      </c>
      <c r="K108" s="856">
        <f t="shared" si="14"/>
        <v>97750</v>
      </c>
      <c r="L108" s="855">
        <v>497</v>
      </c>
      <c r="M108" s="856">
        <f t="shared" si="15"/>
        <v>114310</v>
      </c>
      <c r="N108" s="855">
        <v>546.70000000000005</v>
      </c>
      <c r="O108" s="856">
        <f t="shared" si="16"/>
        <v>125741.00000000001</v>
      </c>
      <c r="P108" s="855">
        <v>450</v>
      </c>
      <c r="Q108" s="856">
        <f t="shared" si="17"/>
        <v>103500</v>
      </c>
      <c r="R108" s="855">
        <v>771.8</v>
      </c>
      <c r="S108" s="856">
        <f t="shared" si="19"/>
        <v>177514</v>
      </c>
      <c r="T108" s="855">
        <v>700</v>
      </c>
      <c r="U108" s="856">
        <f t="shared" si="20"/>
        <v>161000</v>
      </c>
      <c r="V108" s="855">
        <v>700</v>
      </c>
      <c r="W108" s="856">
        <f t="shared" si="18"/>
        <v>161000</v>
      </c>
      <c r="X108" s="855">
        <v>450.45</v>
      </c>
      <c r="Y108" s="856">
        <f t="shared" si="21"/>
        <v>103603.5</v>
      </c>
      <c r="Z108" s="855">
        <v>620</v>
      </c>
      <c r="AA108" s="856">
        <f t="shared" si="22"/>
        <v>142600</v>
      </c>
      <c r="AB108" s="855">
        <v>450</v>
      </c>
      <c r="AC108" s="856">
        <f t="shared" si="23"/>
        <v>103500</v>
      </c>
    </row>
    <row r="109" spans="1:29" ht="15" thickBot="1" x14ac:dyDescent="0.4">
      <c r="A109" s="1428">
        <v>101</v>
      </c>
      <c r="B109" s="1429">
        <v>661</v>
      </c>
      <c r="C109" s="880" t="s">
        <v>240</v>
      </c>
      <c r="D109" s="1429">
        <v>46</v>
      </c>
      <c r="E109" s="1429" t="s">
        <v>10</v>
      </c>
      <c r="F109" s="855">
        <v>347</v>
      </c>
      <c r="G109" s="856">
        <f t="shared" si="13"/>
        <v>15962</v>
      </c>
      <c r="H109" s="855">
        <v>430</v>
      </c>
      <c r="I109" s="856">
        <f t="shared" si="12"/>
        <v>19780</v>
      </c>
      <c r="J109" s="855">
        <v>325</v>
      </c>
      <c r="K109" s="856">
        <f t="shared" si="14"/>
        <v>14950</v>
      </c>
      <c r="L109" s="855">
        <v>341</v>
      </c>
      <c r="M109" s="856">
        <f t="shared" si="15"/>
        <v>15686</v>
      </c>
      <c r="N109" s="855">
        <v>375.1</v>
      </c>
      <c r="O109" s="856">
        <f t="shared" si="16"/>
        <v>17254.600000000002</v>
      </c>
      <c r="P109" s="855">
        <v>350</v>
      </c>
      <c r="Q109" s="856">
        <f t="shared" si="17"/>
        <v>16100</v>
      </c>
      <c r="R109" s="855">
        <v>551.28</v>
      </c>
      <c r="S109" s="856">
        <f t="shared" si="19"/>
        <v>25358.879999999997</v>
      </c>
      <c r="T109" s="855">
        <v>500</v>
      </c>
      <c r="U109" s="856">
        <f t="shared" si="20"/>
        <v>23000</v>
      </c>
      <c r="V109" s="855">
        <v>500</v>
      </c>
      <c r="W109" s="856">
        <f t="shared" si="18"/>
        <v>23000</v>
      </c>
      <c r="X109" s="855">
        <v>315.89999999999998</v>
      </c>
      <c r="Y109" s="856">
        <f t="shared" si="21"/>
        <v>14531.4</v>
      </c>
      <c r="Z109" s="855">
        <v>420</v>
      </c>
      <c r="AA109" s="856">
        <f t="shared" si="22"/>
        <v>19320</v>
      </c>
      <c r="AB109" s="855">
        <v>350</v>
      </c>
      <c r="AC109" s="856">
        <f t="shared" si="23"/>
        <v>16100</v>
      </c>
    </row>
    <row r="110" spans="1:29" ht="15" thickBot="1" x14ac:dyDescent="0.4">
      <c r="A110" s="1428">
        <v>102</v>
      </c>
      <c r="B110" s="1429">
        <v>661</v>
      </c>
      <c r="C110" s="880" t="s">
        <v>241</v>
      </c>
      <c r="D110" s="1429">
        <v>96</v>
      </c>
      <c r="E110" s="1429" t="s">
        <v>10</v>
      </c>
      <c r="F110" s="855">
        <v>374</v>
      </c>
      <c r="G110" s="856">
        <f t="shared" si="13"/>
        <v>35904</v>
      </c>
      <c r="H110" s="855">
        <v>229</v>
      </c>
      <c r="I110" s="856">
        <f t="shared" si="12"/>
        <v>21984</v>
      </c>
      <c r="J110" s="855">
        <v>350</v>
      </c>
      <c r="K110" s="856">
        <f t="shared" si="14"/>
        <v>33600</v>
      </c>
      <c r="L110" s="855">
        <v>352</v>
      </c>
      <c r="M110" s="856">
        <f t="shared" si="15"/>
        <v>33792</v>
      </c>
      <c r="N110" s="855">
        <v>387.2</v>
      </c>
      <c r="O110" s="856">
        <f t="shared" si="16"/>
        <v>37171.199999999997</v>
      </c>
      <c r="P110" s="855">
        <v>370</v>
      </c>
      <c r="Q110" s="856">
        <f t="shared" si="17"/>
        <v>35520</v>
      </c>
      <c r="R110" s="855">
        <v>551.28</v>
      </c>
      <c r="S110" s="856">
        <f t="shared" si="19"/>
        <v>52922.879999999997</v>
      </c>
      <c r="T110" s="855">
        <v>500</v>
      </c>
      <c r="U110" s="856">
        <f t="shared" si="20"/>
        <v>48000</v>
      </c>
      <c r="V110" s="855">
        <v>500</v>
      </c>
      <c r="W110" s="856">
        <f t="shared" si="18"/>
        <v>48000</v>
      </c>
      <c r="X110" s="855">
        <v>298.35000000000002</v>
      </c>
      <c r="Y110" s="856">
        <f t="shared" si="21"/>
        <v>28641.600000000002</v>
      </c>
      <c r="Z110" s="855">
        <v>430</v>
      </c>
      <c r="AA110" s="856">
        <f t="shared" si="22"/>
        <v>41280</v>
      </c>
      <c r="AB110" s="855">
        <v>350</v>
      </c>
      <c r="AC110" s="856">
        <f t="shared" si="23"/>
        <v>33600</v>
      </c>
    </row>
    <row r="111" spans="1:29" ht="15" thickBot="1" x14ac:dyDescent="0.4">
      <c r="A111" s="1428">
        <v>103</v>
      </c>
      <c r="B111" s="1429">
        <v>661</v>
      </c>
      <c r="C111" s="880" t="s">
        <v>242</v>
      </c>
      <c r="D111" s="1429">
        <v>709</v>
      </c>
      <c r="E111" s="1429" t="s">
        <v>10</v>
      </c>
      <c r="F111" s="855">
        <v>60</v>
      </c>
      <c r="G111" s="856">
        <f t="shared" si="13"/>
        <v>42540</v>
      </c>
      <c r="H111" s="855">
        <v>40</v>
      </c>
      <c r="I111" s="856">
        <f t="shared" si="12"/>
        <v>28360</v>
      </c>
      <c r="J111" s="855">
        <v>60</v>
      </c>
      <c r="K111" s="856">
        <f t="shared" si="14"/>
        <v>42540</v>
      </c>
      <c r="L111" s="855">
        <v>46</v>
      </c>
      <c r="M111" s="856">
        <f t="shared" si="15"/>
        <v>32614</v>
      </c>
      <c r="N111" s="855">
        <v>50.6</v>
      </c>
      <c r="O111" s="856">
        <f t="shared" si="16"/>
        <v>35875.4</v>
      </c>
      <c r="P111" s="855">
        <v>60</v>
      </c>
      <c r="Q111" s="856">
        <f t="shared" si="17"/>
        <v>42540</v>
      </c>
      <c r="R111" s="855">
        <v>99.23</v>
      </c>
      <c r="S111" s="856">
        <f t="shared" si="19"/>
        <v>70354.070000000007</v>
      </c>
      <c r="T111" s="855">
        <v>90</v>
      </c>
      <c r="U111" s="856">
        <f t="shared" si="20"/>
        <v>63810</v>
      </c>
      <c r="V111" s="855">
        <v>90</v>
      </c>
      <c r="W111" s="856">
        <f t="shared" si="18"/>
        <v>63810</v>
      </c>
      <c r="X111" s="855">
        <v>134.66999999999999</v>
      </c>
      <c r="Y111" s="856">
        <f t="shared" si="21"/>
        <v>95481.029999999984</v>
      </c>
      <c r="Z111" s="855">
        <v>56</v>
      </c>
      <c r="AA111" s="856">
        <f t="shared" si="22"/>
        <v>39704</v>
      </c>
      <c r="AB111" s="855">
        <v>125</v>
      </c>
      <c r="AC111" s="856">
        <f t="shared" si="23"/>
        <v>88625</v>
      </c>
    </row>
    <row r="112" spans="1:29" ht="15" thickBot="1" x14ac:dyDescent="0.4">
      <c r="A112" s="1428">
        <v>104</v>
      </c>
      <c r="B112" s="1429" t="s">
        <v>472</v>
      </c>
      <c r="C112" s="880" t="s">
        <v>244</v>
      </c>
      <c r="D112" s="1430">
        <v>3650</v>
      </c>
      <c r="E112" s="1429" t="s">
        <v>8</v>
      </c>
      <c r="F112" s="855">
        <v>1.85</v>
      </c>
      <c r="G112" s="856">
        <f t="shared" si="13"/>
        <v>6752.5</v>
      </c>
      <c r="H112" s="855">
        <v>3.2</v>
      </c>
      <c r="I112" s="856">
        <f t="shared" si="12"/>
        <v>11680</v>
      </c>
      <c r="J112" s="855">
        <v>1.7</v>
      </c>
      <c r="K112" s="856">
        <f t="shared" si="14"/>
        <v>6205</v>
      </c>
      <c r="L112" s="855">
        <v>1.2</v>
      </c>
      <c r="M112" s="856">
        <f t="shared" si="15"/>
        <v>4380</v>
      </c>
      <c r="N112" s="855">
        <v>1.32</v>
      </c>
      <c r="O112" s="856">
        <f t="shared" si="16"/>
        <v>4818</v>
      </c>
      <c r="P112" s="855">
        <v>2</v>
      </c>
      <c r="Q112" s="856">
        <f t="shared" si="17"/>
        <v>7300</v>
      </c>
      <c r="R112" s="855">
        <v>1.32</v>
      </c>
      <c r="S112" s="856">
        <f t="shared" si="19"/>
        <v>4818</v>
      </c>
      <c r="T112" s="855">
        <v>1.2</v>
      </c>
      <c r="U112" s="856">
        <f t="shared" si="20"/>
        <v>4380</v>
      </c>
      <c r="V112" s="855">
        <v>1.2</v>
      </c>
      <c r="W112" s="856">
        <f t="shared" si="18"/>
        <v>4380</v>
      </c>
      <c r="X112" s="855">
        <v>1.35</v>
      </c>
      <c r="Y112" s="856">
        <f t="shared" si="21"/>
        <v>4927.5</v>
      </c>
      <c r="Z112" s="855">
        <v>2</v>
      </c>
      <c r="AA112" s="856">
        <f t="shared" si="22"/>
        <v>7300</v>
      </c>
      <c r="AB112" s="855">
        <v>4</v>
      </c>
      <c r="AC112" s="856">
        <f t="shared" si="23"/>
        <v>14600</v>
      </c>
    </row>
    <row r="113" spans="1:29" ht="24.5" thickBot="1" x14ac:dyDescent="0.4">
      <c r="A113" s="1428">
        <v>105</v>
      </c>
      <c r="B113" s="1429" t="s">
        <v>472</v>
      </c>
      <c r="C113" s="880" t="s">
        <v>3483</v>
      </c>
      <c r="D113" s="1430">
        <v>3000</v>
      </c>
      <c r="E113" s="1429" t="s">
        <v>8</v>
      </c>
      <c r="F113" s="860">
        <v>13.25</v>
      </c>
      <c r="G113" s="856">
        <f t="shared" si="13"/>
        <v>39750</v>
      </c>
      <c r="H113" s="860">
        <v>27.2</v>
      </c>
      <c r="I113" s="856">
        <f t="shared" si="12"/>
        <v>81600</v>
      </c>
      <c r="J113" s="855">
        <v>12.3</v>
      </c>
      <c r="K113" s="856">
        <f t="shared" si="14"/>
        <v>36900</v>
      </c>
      <c r="L113" s="860">
        <v>15.3</v>
      </c>
      <c r="M113" s="856">
        <f t="shared" si="15"/>
        <v>45900</v>
      </c>
      <c r="N113" s="860">
        <v>16.829999999999998</v>
      </c>
      <c r="O113" s="856">
        <f t="shared" si="16"/>
        <v>50489.999999999993</v>
      </c>
      <c r="P113" s="860">
        <v>13</v>
      </c>
      <c r="Q113" s="856">
        <f t="shared" si="17"/>
        <v>39000</v>
      </c>
      <c r="R113" s="855">
        <v>15.44</v>
      </c>
      <c r="S113" s="856">
        <f t="shared" si="19"/>
        <v>46320</v>
      </c>
      <c r="T113" s="860">
        <v>14</v>
      </c>
      <c r="U113" s="856">
        <f t="shared" si="20"/>
        <v>42000</v>
      </c>
      <c r="V113" s="860">
        <v>14</v>
      </c>
      <c r="W113" s="856">
        <f t="shared" si="18"/>
        <v>42000</v>
      </c>
      <c r="X113" s="860">
        <v>24.28</v>
      </c>
      <c r="Y113" s="856">
        <f t="shared" si="21"/>
        <v>72840</v>
      </c>
      <c r="Z113" s="860">
        <v>18</v>
      </c>
      <c r="AA113" s="856">
        <f t="shared" si="22"/>
        <v>54000</v>
      </c>
      <c r="AB113" s="860">
        <v>10</v>
      </c>
      <c r="AC113" s="856">
        <f t="shared" si="23"/>
        <v>30000</v>
      </c>
    </row>
    <row r="114" spans="1:29" ht="24.5" thickBot="1" x14ac:dyDescent="0.4">
      <c r="A114" s="1428">
        <v>106</v>
      </c>
      <c r="B114" s="1429" t="s">
        <v>472</v>
      </c>
      <c r="C114" s="880" t="s">
        <v>3484</v>
      </c>
      <c r="D114" s="1430">
        <v>33500</v>
      </c>
      <c r="E114" s="1429" t="s">
        <v>8</v>
      </c>
      <c r="F114" s="860">
        <v>1.5</v>
      </c>
      <c r="G114" s="856">
        <f t="shared" si="13"/>
        <v>50250</v>
      </c>
      <c r="H114" s="860">
        <v>1.2</v>
      </c>
      <c r="I114" s="856">
        <f t="shared" si="12"/>
        <v>40200</v>
      </c>
      <c r="J114" s="860">
        <v>1.4</v>
      </c>
      <c r="K114" s="856">
        <f t="shared" si="14"/>
        <v>46900</v>
      </c>
      <c r="L114" s="860">
        <v>1</v>
      </c>
      <c r="M114" s="856">
        <f t="shared" si="15"/>
        <v>33500</v>
      </c>
      <c r="N114" s="860">
        <v>1.1000000000000001</v>
      </c>
      <c r="O114" s="856">
        <f t="shared" si="16"/>
        <v>36850</v>
      </c>
      <c r="P114" s="860">
        <v>1.25</v>
      </c>
      <c r="Q114" s="856">
        <f t="shared" si="17"/>
        <v>41875</v>
      </c>
      <c r="R114" s="860">
        <v>1.32</v>
      </c>
      <c r="S114" s="856">
        <f t="shared" si="19"/>
        <v>44220</v>
      </c>
      <c r="T114" s="860">
        <v>1.2</v>
      </c>
      <c r="U114" s="856">
        <f t="shared" si="20"/>
        <v>40200</v>
      </c>
      <c r="V114" s="860">
        <v>1.2</v>
      </c>
      <c r="W114" s="856">
        <f t="shared" si="18"/>
        <v>40200</v>
      </c>
      <c r="X114" s="860">
        <v>1.23</v>
      </c>
      <c r="Y114" s="856">
        <f t="shared" si="21"/>
        <v>41205</v>
      </c>
      <c r="Z114" s="860">
        <v>1.5</v>
      </c>
      <c r="AA114" s="856">
        <f t="shared" si="22"/>
        <v>50250</v>
      </c>
      <c r="AB114" s="860">
        <v>2.5</v>
      </c>
      <c r="AC114" s="856">
        <f t="shared" si="23"/>
        <v>83750</v>
      </c>
    </row>
    <row r="115" spans="1:29" ht="15" thickBot="1" x14ac:dyDescent="0.4">
      <c r="A115" s="1428">
        <v>107</v>
      </c>
      <c r="B115" s="1429">
        <v>659</v>
      </c>
      <c r="C115" s="880" t="s">
        <v>246</v>
      </c>
      <c r="D115" s="1429">
        <v>1.5</v>
      </c>
      <c r="E115" s="1429" t="s">
        <v>247</v>
      </c>
      <c r="F115" s="860">
        <v>1400</v>
      </c>
      <c r="G115" s="856">
        <f t="shared" si="13"/>
        <v>2100</v>
      </c>
      <c r="H115" s="860">
        <v>659</v>
      </c>
      <c r="I115" s="856">
        <f t="shared" si="12"/>
        <v>988.5</v>
      </c>
      <c r="J115" s="860">
        <v>1260</v>
      </c>
      <c r="K115" s="856">
        <f t="shared" si="14"/>
        <v>1890</v>
      </c>
      <c r="L115" s="860">
        <v>600</v>
      </c>
      <c r="M115" s="856">
        <f t="shared" si="15"/>
        <v>900</v>
      </c>
      <c r="N115" s="860">
        <v>1375</v>
      </c>
      <c r="O115" s="856">
        <f t="shared" si="16"/>
        <v>2062.5</v>
      </c>
      <c r="P115" s="860">
        <v>1500</v>
      </c>
      <c r="Q115" s="856">
        <f t="shared" si="17"/>
        <v>2250</v>
      </c>
      <c r="R115" s="860">
        <v>573.33000000000004</v>
      </c>
      <c r="S115" s="856">
        <f t="shared" si="19"/>
        <v>859.99500000000012</v>
      </c>
      <c r="T115" s="860">
        <v>520</v>
      </c>
      <c r="U115" s="856">
        <f t="shared" si="20"/>
        <v>780</v>
      </c>
      <c r="V115" s="860">
        <v>520</v>
      </c>
      <c r="W115" s="856">
        <f t="shared" si="18"/>
        <v>780</v>
      </c>
      <c r="X115" s="860">
        <v>585</v>
      </c>
      <c r="Y115" s="856">
        <f t="shared" si="21"/>
        <v>877.5</v>
      </c>
      <c r="Z115" s="860">
        <v>1500</v>
      </c>
      <c r="AA115" s="856">
        <f t="shared" si="22"/>
        <v>2250</v>
      </c>
      <c r="AB115" s="860">
        <v>950</v>
      </c>
      <c r="AC115" s="856">
        <f t="shared" si="23"/>
        <v>1425</v>
      </c>
    </row>
    <row r="116" spans="1:29" ht="15" thickBot="1" x14ac:dyDescent="0.4">
      <c r="A116" s="1428">
        <v>108</v>
      </c>
      <c r="B116" s="1429">
        <v>659</v>
      </c>
      <c r="C116" s="880" t="s">
        <v>248</v>
      </c>
      <c r="D116" s="1429">
        <v>100</v>
      </c>
      <c r="E116" s="1429" t="s">
        <v>1069</v>
      </c>
      <c r="F116" s="865">
        <v>43</v>
      </c>
      <c r="G116" s="856">
        <f t="shared" si="13"/>
        <v>4300</v>
      </c>
      <c r="H116" s="865">
        <v>3</v>
      </c>
      <c r="I116" s="856">
        <f t="shared" si="12"/>
        <v>300</v>
      </c>
      <c r="J116" s="865">
        <v>40</v>
      </c>
      <c r="K116" s="856">
        <f t="shared" si="14"/>
        <v>4000</v>
      </c>
      <c r="L116" s="865">
        <v>50</v>
      </c>
      <c r="M116" s="856">
        <f t="shared" si="15"/>
        <v>5000</v>
      </c>
      <c r="N116" s="865">
        <v>38.5</v>
      </c>
      <c r="O116" s="856">
        <f t="shared" si="16"/>
        <v>3850</v>
      </c>
      <c r="P116" s="865">
        <v>40</v>
      </c>
      <c r="Q116" s="856">
        <f t="shared" si="17"/>
        <v>4000</v>
      </c>
      <c r="R116" s="865">
        <v>44.1</v>
      </c>
      <c r="S116" s="856">
        <f t="shared" si="19"/>
        <v>4410</v>
      </c>
      <c r="T116" s="865">
        <v>40</v>
      </c>
      <c r="U116" s="856">
        <f t="shared" si="20"/>
        <v>4000</v>
      </c>
      <c r="V116" s="865">
        <v>40</v>
      </c>
      <c r="W116" s="856">
        <f t="shared" si="18"/>
        <v>4000</v>
      </c>
      <c r="X116" s="865">
        <v>76.05</v>
      </c>
      <c r="Y116" s="856">
        <f t="shared" si="21"/>
        <v>7605</v>
      </c>
      <c r="Z116" s="865">
        <v>43</v>
      </c>
      <c r="AA116" s="856">
        <f t="shared" si="22"/>
        <v>4300</v>
      </c>
      <c r="AB116" s="865">
        <v>50</v>
      </c>
      <c r="AC116" s="856">
        <f t="shared" si="23"/>
        <v>5000</v>
      </c>
    </row>
    <row r="117" spans="1:29" ht="15" thickBot="1" x14ac:dyDescent="0.4">
      <c r="A117" s="1428">
        <v>109</v>
      </c>
      <c r="B117" s="1429">
        <v>651</v>
      </c>
      <c r="C117" s="880" t="s">
        <v>111</v>
      </c>
      <c r="D117" s="1429">
        <v>1</v>
      </c>
      <c r="E117" s="1429" t="s">
        <v>100</v>
      </c>
      <c r="F117" s="855">
        <v>37541</v>
      </c>
      <c r="G117" s="856">
        <f t="shared" si="13"/>
        <v>37541</v>
      </c>
      <c r="H117" s="855">
        <v>14224</v>
      </c>
      <c r="I117" s="856">
        <f t="shared" si="12"/>
        <v>14224</v>
      </c>
      <c r="J117" s="855">
        <v>18000</v>
      </c>
      <c r="K117" s="856">
        <f t="shared" si="14"/>
        <v>18000</v>
      </c>
      <c r="L117" s="855">
        <v>27000</v>
      </c>
      <c r="M117" s="856">
        <f t="shared" si="15"/>
        <v>27000</v>
      </c>
      <c r="N117" s="855">
        <v>44805.2</v>
      </c>
      <c r="O117" s="856">
        <f t="shared" si="16"/>
        <v>44805.2</v>
      </c>
      <c r="P117" s="855">
        <v>25000</v>
      </c>
      <c r="Q117" s="856">
        <f t="shared" si="17"/>
        <v>25000</v>
      </c>
      <c r="R117" s="855">
        <v>7.07</v>
      </c>
      <c r="S117" s="856">
        <f t="shared" si="19"/>
        <v>7.07</v>
      </c>
      <c r="T117" s="855">
        <v>75000</v>
      </c>
      <c r="U117" s="856">
        <f t="shared" si="20"/>
        <v>75000</v>
      </c>
      <c r="V117" s="855">
        <v>57000</v>
      </c>
      <c r="W117" s="856">
        <f t="shared" si="18"/>
        <v>57000</v>
      </c>
      <c r="X117" s="855">
        <v>66700</v>
      </c>
      <c r="Y117" s="856">
        <f t="shared" si="21"/>
        <v>66700</v>
      </c>
      <c r="Z117" s="855">
        <v>64000</v>
      </c>
      <c r="AA117" s="856">
        <f t="shared" si="22"/>
        <v>64000</v>
      </c>
      <c r="AB117" s="855">
        <v>25000</v>
      </c>
      <c r="AC117" s="856">
        <f t="shared" si="23"/>
        <v>25000</v>
      </c>
    </row>
    <row r="118" spans="1:29" ht="15" thickBot="1" x14ac:dyDescent="0.4">
      <c r="A118" s="1428">
        <v>110</v>
      </c>
      <c r="B118" s="1429">
        <v>652</v>
      </c>
      <c r="C118" s="880" t="s">
        <v>250</v>
      </c>
      <c r="D118" s="1429">
        <v>1</v>
      </c>
      <c r="E118" s="1429" t="s">
        <v>100</v>
      </c>
      <c r="F118" s="855">
        <v>86592</v>
      </c>
      <c r="G118" s="856">
        <f t="shared" si="13"/>
        <v>86592</v>
      </c>
      <c r="H118" s="855">
        <v>17668</v>
      </c>
      <c r="I118" s="856">
        <f t="shared" si="12"/>
        <v>17668</v>
      </c>
      <c r="J118" s="855">
        <v>24000</v>
      </c>
      <c r="K118" s="856">
        <f t="shared" si="14"/>
        <v>24000</v>
      </c>
      <c r="L118" s="855">
        <v>27000</v>
      </c>
      <c r="M118" s="856">
        <f t="shared" si="15"/>
        <v>27000</v>
      </c>
      <c r="N118" s="855">
        <v>96712</v>
      </c>
      <c r="O118" s="856">
        <f t="shared" si="16"/>
        <v>96712</v>
      </c>
      <c r="P118" s="855">
        <v>10000</v>
      </c>
      <c r="Q118" s="856">
        <f t="shared" si="17"/>
        <v>10000</v>
      </c>
      <c r="R118" s="855">
        <v>89243.35</v>
      </c>
      <c r="S118" s="856">
        <f t="shared" si="19"/>
        <v>89243.35</v>
      </c>
      <c r="T118" s="855">
        <v>45000</v>
      </c>
      <c r="U118" s="856">
        <f t="shared" si="20"/>
        <v>45000</v>
      </c>
      <c r="V118" s="855">
        <v>59000</v>
      </c>
      <c r="W118" s="856">
        <f t="shared" si="18"/>
        <v>59000</v>
      </c>
      <c r="X118" s="855">
        <v>173384</v>
      </c>
      <c r="Y118" s="856">
        <f t="shared" si="21"/>
        <v>173384</v>
      </c>
      <c r="Z118" s="855">
        <v>72000</v>
      </c>
      <c r="AA118" s="856">
        <f t="shared" si="22"/>
        <v>72000</v>
      </c>
      <c r="AB118" s="855">
        <v>50000</v>
      </c>
      <c r="AC118" s="856">
        <f t="shared" si="23"/>
        <v>50000</v>
      </c>
    </row>
    <row r="119" spans="1:29" ht="15" thickBot="1" x14ac:dyDescent="0.4">
      <c r="A119" s="1428">
        <v>111</v>
      </c>
      <c r="B119" s="1429">
        <v>609</v>
      </c>
      <c r="C119" s="880" t="s">
        <v>1683</v>
      </c>
      <c r="D119" s="1429">
        <v>135</v>
      </c>
      <c r="E119" s="1429" t="s">
        <v>3</v>
      </c>
      <c r="F119" s="855">
        <v>30</v>
      </c>
      <c r="G119" s="856">
        <f t="shared" si="13"/>
        <v>4050</v>
      </c>
      <c r="H119" s="855">
        <v>52.6</v>
      </c>
      <c r="I119" s="856">
        <f t="shared" si="12"/>
        <v>7101</v>
      </c>
      <c r="J119" s="855">
        <v>14.75</v>
      </c>
      <c r="K119" s="856">
        <f t="shared" si="14"/>
        <v>1991.25</v>
      </c>
      <c r="L119" s="855">
        <v>10</v>
      </c>
      <c r="M119" s="856">
        <f t="shared" si="15"/>
        <v>1350</v>
      </c>
      <c r="N119" s="855">
        <v>51.7</v>
      </c>
      <c r="O119" s="856">
        <f t="shared" si="16"/>
        <v>6979.5</v>
      </c>
      <c r="P119" s="855">
        <v>30</v>
      </c>
      <c r="Q119" s="856">
        <f t="shared" si="17"/>
        <v>4050</v>
      </c>
      <c r="R119" s="855">
        <v>26.46</v>
      </c>
      <c r="S119" s="856">
        <f t="shared" si="19"/>
        <v>3572.1</v>
      </c>
      <c r="T119" s="855">
        <v>33</v>
      </c>
      <c r="U119" s="856">
        <f t="shared" si="20"/>
        <v>4455</v>
      </c>
      <c r="V119" s="855">
        <v>17</v>
      </c>
      <c r="W119" s="856">
        <f t="shared" si="18"/>
        <v>2295</v>
      </c>
      <c r="X119" s="855">
        <v>55</v>
      </c>
      <c r="Y119" s="899">
        <f t="shared" si="21"/>
        <v>7425</v>
      </c>
      <c r="Z119" s="855">
        <v>95</v>
      </c>
      <c r="AA119" s="856">
        <f t="shared" si="22"/>
        <v>12825</v>
      </c>
      <c r="AB119" s="855">
        <v>120</v>
      </c>
      <c r="AC119" s="856">
        <f t="shared" si="23"/>
        <v>16200</v>
      </c>
    </row>
    <row r="120" spans="1:29" ht="15" thickBot="1" x14ac:dyDescent="0.4">
      <c r="A120" s="1428"/>
      <c r="B120" s="1429"/>
      <c r="C120" s="1434" t="s">
        <v>251</v>
      </c>
      <c r="D120" s="1429"/>
      <c r="E120" s="880"/>
      <c r="F120" s="855"/>
      <c r="G120" s="856">
        <f t="shared" si="13"/>
        <v>0</v>
      </c>
      <c r="H120" s="855"/>
      <c r="I120" s="856">
        <f t="shared" si="12"/>
        <v>0</v>
      </c>
      <c r="J120" s="855"/>
      <c r="K120" s="856">
        <f t="shared" si="14"/>
        <v>0</v>
      </c>
      <c r="L120" s="855"/>
      <c r="M120" s="856">
        <f t="shared" si="15"/>
        <v>0</v>
      </c>
      <c r="N120" s="855"/>
      <c r="O120" s="856">
        <f t="shared" si="16"/>
        <v>0</v>
      </c>
      <c r="P120" s="855"/>
      <c r="Q120" s="856">
        <f t="shared" si="17"/>
        <v>0</v>
      </c>
      <c r="R120" s="855"/>
      <c r="S120" s="856">
        <f t="shared" si="19"/>
        <v>0</v>
      </c>
      <c r="T120" s="855"/>
      <c r="U120" s="856">
        <f t="shared" si="20"/>
        <v>0</v>
      </c>
      <c r="V120" s="855"/>
      <c r="W120" s="856">
        <f t="shared" si="18"/>
        <v>0</v>
      </c>
      <c r="X120" s="855"/>
      <c r="Y120" s="856">
        <f t="shared" si="21"/>
        <v>0</v>
      </c>
      <c r="Z120" s="855"/>
      <c r="AA120" s="856">
        <f t="shared" si="22"/>
        <v>0</v>
      </c>
      <c r="AB120" s="855"/>
      <c r="AC120" s="856">
        <f t="shared" si="23"/>
        <v>0</v>
      </c>
    </row>
    <row r="121" spans="1:29" ht="15" thickBot="1" x14ac:dyDescent="0.4">
      <c r="A121" s="1428"/>
      <c r="B121" s="1429"/>
      <c r="C121" s="1435" t="s">
        <v>1690</v>
      </c>
      <c r="D121" s="1429"/>
      <c r="E121" s="880"/>
      <c r="F121" s="855"/>
      <c r="G121" s="856">
        <f t="shared" si="13"/>
        <v>0</v>
      </c>
      <c r="H121" s="855"/>
      <c r="I121" s="856">
        <f t="shared" si="12"/>
        <v>0</v>
      </c>
      <c r="J121" s="855"/>
      <c r="K121" s="856">
        <f t="shared" si="14"/>
        <v>0</v>
      </c>
      <c r="L121" s="855"/>
      <c r="M121" s="856">
        <f t="shared" si="15"/>
        <v>0</v>
      </c>
      <c r="N121" s="855"/>
      <c r="O121" s="856">
        <f t="shared" si="16"/>
        <v>0</v>
      </c>
      <c r="P121" s="855"/>
      <c r="Q121" s="856">
        <f t="shared" si="17"/>
        <v>0</v>
      </c>
      <c r="R121" s="855"/>
      <c r="S121" s="856">
        <f t="shared" si="19"/>
        <v>0</v>
      </c>
      <c r="T121" s="855"/>
      <c r="U121" s="856">
        <f t="shared" si="20"/>
        <v>0</v>
      </c>
      <c r="V121" s="855"/>
      <c r="W121" s="856">
        <f t="shared" si="18"/>
        <v>0</v>
      </c>
      <c r="X121" s="855"/>
      <c r="Y121" s="856">
        <f t="shared" si="21"/>
        <v>0</v>
      </c>
      <c r="Z121" s="855"/>
      <c r="AA121" s="856">
        <f t="shared" si="22"/>
        <v>0</v>
      </c>
      <c r="AB121" s="855"/>
      <c r="AC121" s="856">
        <f t="shared" si="23"/>
        <v>0</v>
      </c>
    </row>
    <row r="122" spans="1:29" ht="24.5" thickBot="1" x14ac:dyDescent="0.4">
      <c r="A122" s="1428">
        <v>112</v>
      </c>
      <c r="B122" s="1429" t="s">
        <v>472</v>
      </c>
      <c r="C122" s="880" t="s">
        <v>3485</v>
      </c>
      <c r="D122" s="1436">
        <v>7</v>
      </c>
      <c r="E122" s="1429" t="s">
        <v>10</v>
      </c>
      <c r="F122" s="855">
        <v>9700</v>
      </c>
      <c r="G122" s="856">
        <f t="shared" si="13"/>
        <v>67900</v>
      </c>
      <c r="H122" s="855">
        <v>11242</v>
      </c>
      <c r="I122" s="856">
        <f t="shared" si="12"/>
        <v>78694</v>
      </c>
      <c r="J122" s="855">
        <v>8990</v>
      </c>
      <c r="K122" s="856">
        <f t="shared" si="14"/>
        <v>62930</v>
      </c>
      <c r="L122" s="855">
        <v>7765</v>
      </c>
      <c r="M122" s="856">
        <f t="shared" si="15"/>
        <v>54355</v>
      </c>
      <c r="N122" s="855">
        <v>9889</v>
      </c>
      <c r="O122" s="856">
        <f t="shared" si="16"/>
        <v>69223</v>
      </c>
      <c r="P122" s="855">
        <v>12000</v>
      </c>
      <c r="Q122" s="856">
        <f t="shared" si="17"/>
        <v>84000</v>
      </c>
      <c r="R122" s="855">
        <v>11962.81</v>
      </c>
      <c r="S122" s="856">
        <f t="shared" si="19"/>
        <v>83739.67</v>
      </c>
      <c r="T122" s="855">
        <v>8831</v>
      </c>
      <c r="U122" s="856">
        <f t="shared" si="20"/>
        <v>61817</v>
      </c>
      <c r="V122" s="855">
        <v>8990</v>
      </c>
      <c r="W122" s="856">
        <f t="shared" si="18"/>
        <v>62930</v>
      </c>
      <c r="X122" s="855">
        <v>12477.5</v>
      </c>
      <c r="Y122" s="856">
        <f t="shared" si="21"/>
        <v>87342.5</v>
      </c>
      <c r="Z122" s="855">
        <v>13000</v>
      </c>
      <c r="AA122" s="856">
        <f t="shared" si="22"/>
        <v>91000</v>
      </c>
      <c r="AB122" s="855">
        <v>12500</v>
      </c>
      <c r="AC122" s="856">
        <f t="shared" si="23"/>
        <v>87500</v>
      </c>
    </row>
    <row r="123" spans="1:29" ht="15" thickBot="1" x14ac:dyDescent="0.4">
      <c r="A123" s="1428">
        <v>113</v>
      </c>
      <c r="B123" s="1429" t="s">
        <v>472</v>
      </c>
      <c r="C123" s="1437" t="s">
        <v>3486</v>
      </c>
      <c r="D123" s="1436">
        <v>6</v>
      </c>
      <c r="E123" s="1429" t="s">
        <v>10</v>
      </c>
      <c r="F123" s="855">
        <v>1650</v>
      </c>
      <c r="G123" s="856">
        <f t="shared" si="13"/>
        <v>9900</v>
      </c>
      <c r="H123" s="855">
        <v>2323</v>
      </c>
      <c r="I123" s="856">
        <f t="shared" si="12"/>
        <v>13938</v>
      </c>
      <c r="J123" s="855">
        <v>1526</v>
      </c>
      <c r="K123" s="856">
        <f t="shared" si="14"/>
        <v>9156</v>
      </c>
      <c r="L123" s="855">
        <v>1800</v>
      </c>
      <c r="M123" s="856">
        <f t="shared" si="15"/>
        <v>10800</v>
      </c>
      <c r="N123" s="855">
        <v>1678.6</v>
      </c>
      <c r="O123" s="856">
        <f t="shared" si="16"/>
        <v>10071.599999999999</v>
      </c>
      <c r="P123" s="855">
        <v>2625</v>
      </c>
      <c r="Q123" s="856">
        <f t="shared" si="17"/>
        <v>15750</v>
      </c>
      <c r="R123" s="855">
        <v>2756.41</v>
      </c>
      <c r="S123" s="856">
        <f t="shared" si="19"/>
        <v>16538.46</v>
      </c>
      <c r="T123" s="855">
        <v>1714</v>
      </c>
      <c r="U123" s="856">
        <f t="shared" si="20"/>
        <v>10284</v>
      </c>
      <c r="V123" s="855">
        <v>1526</v>
      </c>
      <c r="W123" s="856">
        <f t="shared" si="18"/>
        <v>9156</v>
      </c>
      <c r="X123" s="855">
        <v>2875</v>
      </c>
      <c r="Y123" s="856">
        <f t="shared" si="21"/>
        <v>17250</v>
      </c>
      <c r="Z123" s="855">
        <v>3000</v>
      </c>
      <c r="AA123" s="856">
        <f t="shared" si="22"/>
        <v>18000</v>
      </c>
      <c r="AB123" s="855">
        <v>2300</v>
      </c>
      <c r="AC123" s="856">
        <f t="shared" si="23"/>
        <v>13800</v>
      </c>
    </row>
    <row r="124" spans="1:29" ht="24.5" thickBot="1" x14ac:dyDescent="0.4">
      <c r="A124" s="1428">
        <v>114</v>
      </c>
      <c r="B124" s="1429" t="s">
        <v>472</v>
      </c>
      <c r="C124" s="1437" t="s">
        <v>3487</v>
      </c>
      <c r="D124" s="1436">
        <v>4</v>
      </c>
      <c r="E124" s="1429" t="s">
        <v>10</v>
      </c>
      <c r="F124" s="855">
        <v>1410</v>
      </c>
      <c r="G124" s="856">
        <f t="shared" si="13"/>
        <v>5640</v>
      </c>
      <c r="H124" s="855">
        <v>607</v>
      </c>
      <c r="I124" s="856">
        <f t="shared" si="12"/>
        <v>2428</v>
      </c>
      <c r="J124" s="855">
        <v>1305</v>
      </c>
      <c r="K124" s="856">
        <f t="shared" si="14"/>
        <v>5220</v>
      </c>
      <c r="L124" s="855">
        <v>400</v>
      </c>
      <c r="M124" s="856">
        <f t="shared" si="15"/>
        <v>1600</v>
      </c>
      <c r="N124" s="855">
        <v>1435.5</v>
      </c>
      <c r="O124" s="856">
        <f t="shared" si="16"/>
        <v>5742</v>
      </c>
      <c r="P124" s="855">
        <v>2100</v>
      </c>
      <c r="Q124" s="856">
        <f t="shared" si="17"/>
        <v>8400</v>
      </c>
      <c r="R124" s="855">
        <v>2305.13</v>
      </c>
      <c r="S124" s="856">
        <f t="shared" si="19"/>
        <v>9220.52</v>
      </c>
      <c r="T124" s="855">
        <v>501</v>
      </c>
      <c r="U124" s="856">
        <f t="shared" si="20"/>
        <v>2004</v>
      </c>
      <c r="V124" s="855">
        <v>1305</v>
      </c>
      <c r="W124" s="856">
        <f t="shared" si="18"/>
        <v>5220</v>
      </c>
      <c r="X124" s="855">
        <v>2300</v>
      </c>
      <c r="Y124" s="856">
        <f t="shared" si="21"/>
        <v>9200</v>
      </c>
      <c r="Z124" s="855">
        <v>2400</v>
      </c>
      <c r="AA124" s="856">
        <f t="shared" si="22"/>
        <v>9600</v>
      </c>
      <c r="AB124" s="855">
        <v>1200</v>
      </c>
      <c r="AC124" s="856">
        <f t="shared" si="23"/>
        <v>4800</v>
      </c>
    </row>
    <row r="125" spans="1:29" ht="15" thickBot="1" x14ac:dyDescent="0.4">
      <c r="A125" s="1428">
        <v>115</v>
      </c>
      <c r="B125" s="1429" t="s">
        <v>472</v>
      </c>
      <c r="C125" s="1437" t="s">
        <v>3488</v>
      </c>
      <c r="D125" s="1436">
        <v>4</v>
      </c>
      <c r="E125" s="1429" t="s">
        <v>10</v>
      </c>
      <c r="F125" s="855">
        <v>1700</v>
      </c>
      <c r="G125" s="856">
        <f t="shared" si="13"/>
        <v>6800</v>
      </c>
      <c r="H125" s="855">
        <v>2344</v>
      </c>
      <c r="I125" s="856">
        <f t="shared" si="12"/>
        <v>9376</v>
      </c>
      <c r="J125" s="855">
        <v>1587</v>
      </c>
      <c r="K125" s="856">
        <f t="shared" si="14"/>
        <v>6348</v>
      </c>
      <c r="L125" s="855">
        <v>1070</v>
      </c>
      <c r="M125" s="856">
        <f t="shared" si="15"/>
        <v>4280</v>
      </c>
      <c r="N125" s="855">
        <v>1745.7</v>
      </c>
      <c r="O125" s="856">
        <f t="shared" si="16"/>
        <v>6982.8</v>
      </c>
      <c r="P125" s="855">
        <v>1900</v>
      </c>
      <c r="Q125" s="856">
        <f t="shared" si="17"/>
        <v>7600</v>
      </c>
      <c r="R125" s="855">
        <v>1984.62</v>
      </c>
      <c r="S125" s="856">
        <f t="shared" si="19"/>
        <v>7938.48</v>
      </c>
      <c r="T125" s="855">
        <v>1785</v>
      </c>
      <c r="U125" s="856">
        <f t="shared" si="20"/>
        <v>7140</v>
      </c>
      <c r="V125" s="855">
        <v>1587</v>
      </c>
      <c r="W125" s="856">
        <f t="shared" si="18"/>
        <v>6348</v>
      </c>
      <c r="X125" s="855">
        <v>2070</v>
      </c>
      <c r="Y125" s="856">
        <f t="shared" si="21"/>
        <v>8280</v>
      </c>
      <c r="Z125" s="855">
        <v>2200</v>
      </c>
      <c r="AA125" s="856">
        <f t="shared" si="22"/>
        <v>8800</v>
      </c>
      <c r="AB125" s="855">
        <v>1500</v>
      </c>
      <c r="AC125" s="856">
        <f t="shared" si="23"/>
        <v>6000</v>
      </c>
    </row>
    <row r="126" spans="1:29" ht="24.5" thickBot="1" x14ac:dyDescent="0.4">
      <c r="A126" s="1428">
        <v>116</v>
      </c>
      <c r="B126" s="1429" t="s">
        <v>472</v>
      </c>
      <c r="C126" s="1437" t="s">
        <v>3489</v>
      </c>
      <c r="D126" s="1438">
        <v>2140</v>
      </c>
      <c r="E126" s="1429" t="s">
        <v>3</v>
      </c>
      <c r="F126" s="855">
        <v>20</v>
      </c>
      <c r="G126" s="856">
        <f t="shared" si="13"/>
        <v>42800</v>
      </c>
      <c r="H126" s="855">
        <v>37.6</v>
      </c>
      <c r="I126" s="856">
        <f t="shared" si="12"/>
        <v>80464</v>
      </c>
      <c r="J126" s="855">
        <v>19</v>
      </c>
      <c r="K126" s="856">
        <f t="shared" si="14"/>
        <v>40660</v>
      </c>
      <c r="L126" s="855">
        <v>31</v>
      </c>
      <c r="M126" s="856">
        <f t="shared" si="15"/>
        <v>66340</v>
      </c>
      <c r="N126" s="855">
        <v>20.149999999999999</v>
      </c>
      <c r="O126" s="856">
        <f t="shared" si="16"/>
        <v>43121</v>
      </c>
      <c r="P126" s="855">
        <v>14</v>
      </c>
      <c r="Q126" s="856">
        <f t="shared" si="17"/>
        <v>29960</v>
      </c>
      <c r="R126" s="855">
        <v>14.33</v>
      </c>
      <c r="S126" s="856">
        <f t="shared" si="19"/>
        <v>30666.2</v>
      </c>
      <c r="T126" s="855">
        <v>33.32</v>
      </c>
      <c r="U126" s="856">
        <f t="shared" si="20"/>
        <v>71304.800000000003</v>
      </c>
      <c r="V126" s="855">
        <v>18.309999999999999</v>
      </c>
      <c r="W126" s="856">
        <f t="shared" si="18"/>
        <v>39183.399999999994</v>
      </c>
      <c r="X126" s="855">
        <v>14.95</v>
      </c>
      <c r="Y126" s="856">
        <f t="shared" si="21"/>
        <v>31993</v>
      </c>
      <c r="Z126" s="855">
        <v>16</v>
      </c>
      <c r="AA126" s="856">
        <f t="shared" si="22"/>
        <v>34240</v>
      </c>
      <c r="AB126" s="855">
        <v>32</v>
      </c>
      <c r="AC126" s="856">
        <f t="shared" si="23"/>
        <v>68480</v>
      </c>
    </row>
    <row r="127" spans="1:29" ht="24.5" thickBot="1" x14ac:dyDescent="0.4">
      <c r="A127" s="1428">
        <v>117</v>
      </c>
      <c r="B127" s="1429" t="s">
        <v>472</v>
      </c>
      <c r="C127" s="1437" t="s">
        <v>3490</v>
      </c>
      <c r="D127" s="1436">
        <v>870</v>
      </c>
      <c r="E127" s="1429" t="s">
        <v>3</v>
      </c>
      <c r="F127" s="860">
        <v>24</v>
      </c>
      <c r="G127" s="856">
        <f t="shared" si="13"/>
        <v>20880</v>
      </c>
      <c r="H127" s="860">
        <v>33.6</v>
      </c>
      <c r="I127" s="856">
        <f t="shared" si="12"/>
        <v>29232</v>
      </c>
      <c r="J127" s="860">
        <v>23</v>
      </c>
      <c r="K127" s="856">
        <f t="shared" si="14"/>
        <v>20010</v>
      </c>
      <c r="L127" s="860">
        <v>27.81</v>
      </c>
      <c r="M127" s="856">
        <f t="shared" si="15"/>
        <v>24194.699999999997</v>
      </c>
      <c r="N127" s="860">
        <v>24.61</v>
      </c>
      <c r="O127" s="856">
        <f t="shared" si="16"/>
        <v>21410.7</v>
      </c>
      <c r="P127" s="860">
        <v>13</v>
      </c>
      <c r="Q127" s="856">
        <f t="shared" si="17"/>
        <v>11310</v>
      </c>
      <c r="R127" s="860">
        <v>13.23</v>
      </c>
      <c r="S127" s="856">
        <f t="shared" si="19"/>
        <v>11510.1</v>
      </c>
      <c r="T127" s="860">
        <v>30.11</v>
      </c>
      <c r="U127" s="856">
        <f t="shared" si="20"/>
        <v>26195.7</v>
      </c>
      <c r="V127" s="860">
        <v>22.37</v>
      </c>
      <c r="W127" s="856">
        <f t="shared" si="18"/>
        <v>19461.900000000001</v>
      </c>
      <c r="X127" s="860">
        <v>13.8</v>
      </c>
      <c r="Y127" s="856">
        <f t="shared" si="21"/>
        <v>12006</v>
      </c>
      <c r="Z127" s="860">
        <v>15</v>
      </c>
      <c r="AA127" s="856">
        <f t="shared" si="22"/>
        <v>13050</v>
      </c>
      <c r="AB127" s="860">
        <v>30</v>
      </c>
      <c r="AC127" s="856">
        <f t="shared" si="23"/>
        <v>26100</v>
      </c>
    </row>
    <row r="128" spans="1:29" ht="24.5" thickBot="1" x14ac:dyDescent="0.4">
      <c r="A128" s="1428">
        <v>118</v>
      </c>
      <c r="B128" s="1429" t="s">
        <v>472</v>
      </c>
      <c r="C128" s="1437" t="s">
        <v>3491</v>
      </c>
      <c r="D128" s="1436">
        <v>75</v>
      </c>
      <c r="E128" s="1429" t="s">
        <v>3</v>
      </c>
      <c r="F128" s="870">
        <v>77</v>
      </c>
      <c r="G128" s="856">
        <f t="shared" si="13"/>
        <v>5775</v>
      </c>
      <c r="H128" s="870">
        <v>298</v>
      </c>
      <c r="I128" s="856">
        <f t="shared" si="12"/>
        <v>22350</v>
      </c>
      <c r="J128" s="870">
        <v>72</v>
      </c>
      <c r="K128" s="856">
        <f t="shared" si="14"/>
        <v>5400</v>
      </c>
      <c r="L128" s="870">
        <v>138</v>
      </c>
      <c r="M128" s="856">
        <f t="shared" si="15"/>
        <v>10350</v>
      </c>
      <c r="N128" s="870">
        <v>78.84</v>
      </c>
      <c r="O128" s="856">
        <f t="shared" si="16"/>
        <v>5913</v>
      </c>
      <c r="P128" s="870">
        <v>75</v>
      </c>
      <c r="Q128" s="856">
        <f t="shared" si="17"/>
        <v>5625</v>
      </c>
      <c r="R128" s="870">
        <v>27.18</v>
      </c>
      <c r="S128" s="856">
        <f t="shared" si="19"/>
        <v>2038.5</v>
      </c>
      <c r="T128" s="870">
        <v>255.53</v>
      </c>
      <c r="U128" s="856">
        <f t="shared" si="20"/>
        <v>19164.75</v>
      </c>
      <c r="V128" s="870">
        <v>71.66</v>
      </c>
      <c r="W128" s="856">
        <f t="shared" si="18"/>
        <v>5374.5</v>
      </c>
      <c r="X128" s="870">
        <v>80.5</v>
      </c>
      <c r="Y128" s="856">
        <f t="shared" si="21"/>
        <v>6037.5</v>
      </c>
      <c r="Z128" s="870">
        <v>85</v>
      </c>
      <c r="AA128" s="856">
        <f t="shared" si="22"/>
        <v>6375</v>
      </c>
      <c r="AB128" s="870">
        <v>103</v>
      </c>
      <c r="AC128" s="856">
        <f t="shared" si="23"/>
        <v>7725</v>
      </c>
    </row>
    <row r="129" spans="1:29" ht="15" thickBot="1" x14ac:dyDescent="0.4">
      <c r="A129" s="1428">
        <v>119</v>
      </c>
      <c r="B129" s="1429" t="s">
        <v>472</v>
      </c>
      <c r="C129" s="1437" t="s">
        <v>3492</v>
      </c>
      <c r="D129" s="1436">
        <v>75</v>
      </c>
      <c r="E129" s="1429" t="s">
        <v>3</v>
      </c>
      <c r="F129" s="856">
        <v>443</v>
      </c>
      <c r="G129" s="856">
        <f t="shared" si="13"/>
        <v>33225</v>
      </c>
      <c r="H129" s="856">
        <v>211</v>
      </c>
      <c r="I129" s="856">
        <f t="shared" si="12"/>
        <v>15825</v>
      </c>
      <c r="J129" s="856">
        <v>410</v>
      </c>
      <c r="K129" s="856">
        <f t="shared" si="14"/>
        <v>30750</v>
      </c>
      <c r="L129" s="856">
        <v>131</v>
      </c>
      <c r="M129" s="856">
        <f t="shared" si="15"/>
        <v>9825</v>
      </c>
      <c r="N129" s="856">
        <v>225.5</v>
      </c>
      <c r="O129" s="856">
        <f t="shared" si="16"/>
        <v>16912.5</v>
      </c>
      <c r="P129" s="856">
        <v>185</v>
      </c>
      <c r="Q129" s="856">
        <f t="shared" si="17"/>
        <v>13875</v>
      </c>
      <c r="R129" s="856">
        <v>192.97</v>
      </c>
      <c r="S129" s="856">
        <f t="shared" si="19"/>
        <v>14472.75</v>
      </c>
      <c r="T129" s="856">
        <v>158.25</v>
      </c>
      <c r="U129" s="856">
        <f t="shared" si="20"/>
        <v>11868.75</v>
      </c>
      <c r="V129" s="856">
        <v>410</v>
      </c>
      <c r="W129" s="856">
        <f t="shared" si="18"/>
        <v>30750</v>
      </c>
      <c r="X129" s="856">
        <v>201.25</v>
      </c>
      <c r="Y129" s="856">
        <f t="shared" si="21"/>
        <v>15093.75</v>
      </c>
      <c r="Z129" s="856">
        <v>220</v>
      </c>
      <c r="AA129" s="856">
        <f t="shared" si="22"/>
        <v>16500</v>
      </c>
      <c r="AB129" s="856">
        <v>305</v>
      </c>
      <c r="AC129" s="856">
        <f t="shared" si="23"/>
        <v>22875</v>
      </c>
    </row>
    <row r="130" spans="1:29" ht="15" thickBot="1" x14ac:dyDescent="0.4">
      <c r="A130" s="1428">
        <v>120</v>
      </c>
      <c r="B130" s="1429" t="s">
        <v>472</v>
      </c>
      <c r="C130" s="1437" t="s">
        <v>3493</v>
      </c>
      <c r="D130" s="1438">
        <v>5000</v>
      </c>
      <c r="E130" s="1429" t="s">
        <v>3</v>
      </c>
      <c r="F130" s="856">
        <v>29</v>
      </c>
      <c r="G130" s="856">
        <f t="shared" si="13"/>
        <v>145000</v>
      </c>
      <c r="H130" s="856">
        <v>31</v>
      </c>
      <c r="I130" s="856">
        <f t="shared" si="12"/>
        <v>155000</v>
      </c>
      <c r="J130" s="856">
        <v>27</v>
      </c>
      <c r="K130" s="856">
        <f t="shared" si="14"/>
        <v>135000</v>
      </c>
      <c r="L130" s="856">
        <v>34.82</v>
      </c>
      <c r="M130" s="856">
        <f t="shared" si="15"/>
        <v>174100</v>
      </c>
      <c r="N130" s="856">
        <v>29.18</v>
      </c>
      <c r="O130" s="856">
        <f t="shared" si="16"/>
        <v>145900</v>
      </c>
      <c r="P130" s="856">
        <v>33</v>
      </c>
      <c r="Q130" s="856">
        <f t="shared" si="17"/>
        <v>165000</v>
      </c>
      <c r="R130" s="856">
        <v>34.18</v>
      </c>
      <c r="S130" s="856">
        <f t="shared" si="19"/>
        <v>170900</v>
      </c>
      <c r="T130" s="856">
        <v>28.3</v>
      </c>
      <c r="U130" s="856">
        <f t="shared" si="20"/>
        <v>141500</v>
      </c>
      <c r="V130" s="856">
        <v>26.52</v>
      </c>
      <c r="W130" s="856">
        <f t="shared" si="18"/>
        <v>132600</v>
      </c>
      <c r="X130" s="856">
        <v>35.65</v>
      </c>
      <c r="Y130" s="856">
        <f t="shared" si="21"/>
        <v>178250</v>
      </c>
      <c r="Z130" s="856">
        <v>37</v>
      </c>
      <c r="AA130" s="856">
        <f t="shared" si="22"/>
        <v>185000</v>
      </c>
      <c r="AB130" s="856">
        <v>100</v>
      </c>
      <c r="AC130" s="856">
        <f t="shared" si="23"/>
        <v>500000</v>
      </c>
    </row>
    <row r="131" spans="1:29" ht="15" thickBot="1" x14ac:dyDescent="0.4">
      <c r="A131" s="1428">
        <v>121</v>
      </c>
      <c r="B131" s="1429" t="s">
        <v>472</v>
      </c>
      <c r="C131" s="1437" t="s">
        <v>3494</v>
      </c>
      <c r="D131" s="1436">
        <v>5</v>
      </c>
      <c r="E131" s="1429" t="s">
        <v>10</v>
      </c>
      <c r="F131" s="856">
        <v>8375</v>
      </c>
      <c r="G131" s="856">
        <f t="shared" si="13"/>
        <v>41875</v>
      </c>
      <c r="H131" s="856">
        <v>10872</v>
      </c>
      <c r="I131" s="856">
        <f t="shared" si="12"/>
        <v>54360</v>
      </c>
      <c r="J131" s="856">
        <v>7800</v>
      </c>
      <c r="K131" s="856">
        <f t="shared" si="14"/>
        <v>39000</v>
      </c>
      <c r="L131" s="856">
        <v>10000</v>
      </c>
      <c r="M131" s="856">
        <f t="shared" si="15"/>
        <v>50000</v>
      </c>
      <c r="N131" s="856">
        <v>8532.7000000000007</v>
      </c>
      <c r="O131" s="856">
        <f t="shared" si="16"/>
        <v>42663.5</v>
      </c>
      <c r="P131" s="856">
        <v>12500</v>
      </c>
      <c r="Q131" s="856">
        <f t="shared" si="17"/>
        <v>62500</v>
      </c>
      <c r="R131" s="856">
        <v>13230.78</v>
      </c>
      <c r="S131" s="856">
        <f t="shared" si="19"/>
        <v>66153.900000000009</v>
      </c>
      <c r="T131" s="856">
        <v>10209</v>
      </c>
      <c r="U131" s="856">
        <f t="shared" si="20"/>
        <v>51045</v>
      </c>
      <c r="V131" s="856">
        <v>7757</v>
      </c>
      <c r="W131" s="856">
        <f t="shared" si="18"/>
        <v>38785</v>
      </c>
      <c r="X131" s="856">
        <v>13800</v>
      </c>
      <c r="Y131" s="856">
        <f t="shared" si="21"/>
        <v>69000</v>
      </c>
      <c r="Z131" s="856">
        <v>14500</v>
      </c>
      <c r="AA131" s="856">
        <f t="shared" si="22"/>
        <v>72500</v>
      </c>
      <c r="AB131" s="856">
        <v>15000</v>
      </c>
      <c r="AC131" s="856">
        <f t="shared" si="23"/>
        <v>75000</v>
      </c>
    </row>
    <row r="132" spans="1:29" ht="15" thickBot="1" x14ac:dyDescent="0.4">
      <c r="A132" s="1428">
        <v>122</v>
      </c>
      <c r="B132" s="1429" t="s">
        <v>472</v>
      </c>
      <c r="C132" s="1437" t="s">
        <v>3495</v>
      </c>
      <c r="D132" s="1438">
        <v>1200</v>
      </c>
      <c r="E132" s="1429" t="s">
        <v>3</v>
      </c>
      <c r="F132" s="856">
        <v>14</v>
      </c>
      <c r="G132" s="856">
        <f t="shared" si="13"/>
        <v>16800</v>
      </c>
      <c r="H132" s="856">
        <v>19.75</v>
      </c>
      <c r="I132" s="856">
        <f t="shared" si="12"/>
        <v>23700</v>
      </c>
      <c r="J132" s="856">
        <v>13</v>
      </c>
      <c r="K132" s="856">
        <f t="shared" si="14"/>
        <v>15600</v>
      </c>
      <c r="L132" s="856">
        <v>10.9</v>
      </c>
      <c r="M132" s="856">
        <f t="shared" si="15"/>
        <v>13080</v>
      </c>
      <c r="N132" s="856">
        <v>14.17</v>
      </c>
      <c r="O132" s="856">
        <f t="shared" si="16"/>
        <v>17004</v>
      </c>
      <c r="P132" s="856">
        <v>16</v>
      </c>
      <c r="Q132" s="856">
        <f t="shared" si="17"/>
        <v>19200</v>
      </c>
      <c r="R132" s="856">
        <v>16.54</v>
      </c>
      <c r="S132" s="856">
        <f t="shared" si="19"/>
        <v>19848</v>
      </c>
      <c r="T132" s="856">
        <v>17</v>
      </c>
      <c r="U132" s="856">
        <f t="shared" si="20"/>
        <v>20400</v>
      </c>
      <c r="V132" s="856">
        <v>12.88</v>
      </c>
      <c r="W132" s="856">
        <f t="shared" si="18"/>
        <v>15456.000000000002</v>
      </c>
      <c r="X132" s="856">
        <v>17.25</v>
      </c>
      <c r="Y132" s="856">
        <f t="shared" si="21"/>
        <v>20700</v>
      </c>
      <c r="Z132" s="856">
        <v>18</v>
      </c>
      <c r="AA132" s="856">
        <f t="shared" si="22"/>
        <v>21600</v>
      </c>
      <c r="AB132" s="856">
        <v>23</v>
      </c>
      <c r="AC132" s="856">
        <f t="shared" si="23"/>
        <v>27600</v>
      </c>
    </row>
    <row r="133" spans="1:29" ht="15" thickBot="1" x14ac:dyDescent="0.4">
      <c r="A133" s="1428">
        <v>123</v>
      </c>
      <c r="B133" s="1429" t="s">
        <v>472</v>
      </c>
      <c r="C133" s="1437" t="s">
        <v>3496</v>
      </c>
      <c r="D133" s="1436">
        <v>3</v>
      </c>
      <c r="E133" s="1429" t="s">
        <v>10</v>
      </c>
      <c r="F133" s="856">
        <v>1500</v>
      </c>
      <c r="G133" s="856">
        <f t="shared" si="13"/>
        <v>4500</v>
      </c>
      <c r="H133" s="856">
        <v>774</v>
      </c>
      <c r="I133" s="856">
        <f t="shared" ref="I133:I158" si="24">H133*D133</f>
        <v>2322</v>
      </c>
      <c r="J133" s="856">
        <v>1385</v>
      </c>
      <c r="K133" s="856">
        <f t="shared" si="14"/>
        <v>4155</v>
      </c>
      <c r="L133" s="856">
        <v>1200</v>
      </c>
      <c r="M133" s="856">
        <f t="shared" si="15"/>
        <v>3600</v>
      </c>
      <c r="N133" s="856">
        <v>1520.2</v>
      </c>
      <c r="O133" s="856">
        <f t="shared" si="16"/>
        <v>4560.6000000000004</v>
      </c>
      <c r="P133" s="856">
        <v>1155</v>
      </c>
      <c r="Q133" s="856">
        <f t="shared" si="17"/>
        <v>3465</v>
      </c>
      <c r="R133" s="856">
        <v>1212.82</v>
      </c>
      <c r="S133" s="856">
        <f t="shared" si="19"/>
        <v>3638.46</v>
      </c>
      <c r="T133" s="856">
        <v>579</v>
      </c>
      <c r="U133" s="856">
        <f t="shared" si="20"/>
        <v>1737</v>
      </c>
      <c r="V133" s="856">
        <v>1382</v>
      </c>
      <c r="W133" s="856">
        <f t="shared" si="18"/>
        <v>4146</v>
      </c>
      <c r="X133" s="856">
        <v>1265</v>
      </c>
      <c r="Y133" s="856">
        <f t="shared" si="21"/>
        <v>3795</v>
      </c>
      <c r="Z133" s="856">
        <v>1300</v>
      </c>
      <c r="AA133" s="856">
        <f t="shared" si="22"/>
        <v>3900</v>
      </c>
      <c r="AB133" s="856">
        <v>2200</v>
      </c>
      <c r="AC133" s="856">
        <f t="shared" si="23"/>
        <v>6600</v>
      </c>
    </row>
    <row r="134" spans="1:29" ht="15" thickBot="1" x14ac:dyDescent="0.4">
      <c r="A134" s="1428">
        <v>124</v>
      </c>
      <c r="B134" s="1429" t="s">
        <v>472</v>
      </c>
      <c r="C134" s="1437" t="s">
        <v>3497</v>
      </c>
      <c r="D134" s="1436">
        <v>4</v>
      </c>
      <c r="E134" s="1429" t="s">
        <v>3</v>
      </c>
      <c r="F134" s="856">
        <v>13.25</v>
      </c>
      <c r="G134" s="856">
        <f t="shared" ref="G134:G158" si="25">F134*D134</f>
        <v>53</v>
      </c>
      <c r="H134" s="856">
        <v>39</v>
      </c>
      <c r="I134" s="856">
        <f t="shared" si="24"/>
        <v>156</v>
      </c>
      <c r="J134" s="856">
        <v>12.5</v>
      </c>
      <c r="K134" s="856">
        <f t="shared" ref="K134:K158" si="26">J134*D134</f>
        <v>50</v>
      </c>
      <c r="L134" s="856">
        <v>27.4</v>
      </c>
      <c r="M134" s="856">
        <f t="shared" ref="M134:M158" si="27">L134*D134</f>
        <v>109.6</v>
      </c>
      <c r="N134" s="856">
        <v>27.5</v>
      </c>
      <c r="O134" s="856">
        <f t="shared" ref="O134:O158" si="28">N134*D134</f>
        <v>110</v>
      </c>
      <c r="P134" s="856">
        <v>16</v>
      </c>
      <c r="Q134" s="856">
        <f t="shared" ref="Q134:Q158" si="29">P134*D134</f>
        <v>64</v>
      </c>
      <c r="R134" s="856">
        <v>16.54</v>
      </c>
      <c r="S134" s="856">
        <f t="shared" si="19"/>
        <v>66.16</v>
      </c>
      <c r="T134" s="856">
        <v>29.31</v>
      </c>
      <c r="U134" s="856">
        <f t="shared" si="20"/>
        <v>117.24</v>
      </c>
      <c r="V134" s="856">
        <v>12.26</v>
      </c>
      <c r="W134" s="856">
        <f t="shared" ref="W134:W157" si="30">V134*D134</f>
        <v>49.04</v>
      </c>
      <c r="X134" s="856">
        <v>17.25</v>
      </c>
      <c r="Y134" s="856">
        <f t="shared" si="21"/>
        <v>69</v>
      </c>
      <c r="Z134" s="856">
        <v>18</v>
      </c>
      <c r="AA134" s="856">
        <f t="shared" si="22"/>
        <v>72</v>
      </c>
      <c r="AB134" s="856">
        <v>30</v>
      </c>
      <c r="AC134" s="856">
        <f t="shared" si="23"/>
        <v>120</v>
      </c>
    </row>
    <row r="135" spans="1:29" ht="24.5" thickBot="1" x14ac:dyDescent="0.4">
      <c r="A135" s="1428">
        <v>125</v>
      </c>
      <c r="B135" s="1429" t="s">
        <v>472</v>
      </c>
      <c r="C135" s="1437" t="s">
        <v>3498</v>
      </c>
      <c r="D135" s="1436">
        <v>150</v>
      </c>
      <c r="E135" s="1429" t="s">
        <v>3</v>
      </c>
      <c r="F135" s="856">
        <v>22</v>
      </c>
      <c r="G135" s="856">
        <f t="shared" si="25"/>
        <v>3300</v>
      </c>
      <c r="H135" s="856">
        <v>62</v>
      </c>
      <c r="I135" s="856">
        <f t="shared" si="24"/>
        <v>9300</v>
      </c>
      <c r="J135" s="856">
        <v>20.5</v>
      </c>
      <c r="K135" s="856">
        <f t="shared" si="26"/>
        <v>3075</v>
      </c>
      <c r="L135" s="856">
        <v>17.2</v>
      </c>
      <c r="M135" s="856">
        <f t="shared" si="27"/>
        <v>2580</v>
      </c>
      <c r="N135" s="856">
        <v>22.48</v>
      </c>
      <c r="O135" s="856">
        <f t="shared" si="28"/>
        <v>3372</v>
      </c>
      <c r="P135" s="856">
        <v>15</v>
      </c>
      <c r="Q135" s="856">
        <f t="shared" si="29"/>
        <v>2250</v>
      </c>
      <c r="R135" s="856">
        <v>15.44</v>
      </c>
      <c r="S135" s="856">
        <f t="shared" ref="S135:S158" si="31">R135*D135</f>
        <v>2316</v>
      </c>
      <c r="T135" s="856">
        <v>26.49</v>
      </c>
      <c r="U135" s="856">
        <f t="shared" ref="U135:U158" si="32">T135*D135</f>
        <v>3973.4999999999995</v>
      </c>
      <c r="V135" s="856">
        <v>20.43</v>
      </c>
      <c r="W135" s="856">
        <f t="shared" si="30"/>
        <v>3064.5</v>
      </c>
      <c r="X135" s="856">
        <v>16.100000000000001</v>
      </c>
      <c r="Y135" s="856">
        <f t="shared" ref="Y135:Y158" si="33">X135*D135</f>
        <v>2415</v>
      </c>
      <c r="Z135" s="856">
        <v>18</v>
      </c>
      <c r="AA135" s="856">
        <f t="shared" ref="AA135:AA158" si="34">Z135*D135</f>
        <v>2700</v>
      </c>
      <c r="AB135" s="856">
        <v>28</v>
      </c>
      <c r="AC135" s="856">
        <f t="shared" ref="AC135:AC158" si="35">AB135*D135</f>
        <v>4200</v>
      </c>
    </row>
    <row r="136" spans="1:29" ht="15" thickBot="1" x14ac:dyDescent="0.4">
      <c r="A136" s="1428">
        <v>126</v>
      </c>
      <c r="B136" s="1429" t="s">
        <v>472</v>
      </c>
      <c r="C136" s="1437" t="s">
        <v>3499</v>
      </c>
      <c r="D136" s="1436">
        <v>1</v>
      </c>
      <c r="E136" s="1429" t="s">
        <v>10</v>
      </c>
      <c r="F136" s="855">
        <v>1065</v>
      </c>
      <c r="G136" s="856">
        <f t="shared" si="25"/>
        <v>1065</v>
      </c>
      <c r="H136" s="855">
        <v>1879</v>
      </c>
      <c r="I136" s="856">
        <f t="shared" si="24"/>
        <v>1879</v>
      </c>
      <c r="J136" s="855">
        <v>985</v>
      </c>
      <c r="K136" s="856">
        <f t="shared" si="26"/>
        <v>985</v>
      </c>
      <c r="L136" s="855">
        <v>1500</v>
      </c>
      <c r="M136" s="856">
        <f t="shared" si="27"/>
        <v>1500</v>
      </c>
      <c r="N136" s="855">
        <v>1083.5</v>
      </c>
      <c r="O136" s="856">
        <f t="shared" si="28"/>
        <v>1083.5</v>
      </c>
      <c r="P136" s="855">
        <v>1700</v>
      </c>
      <c r="Q136" s="856">
        <f t="shared" si="29"/>
        <v>1700</v>
      </c>
      <c r="R136" s="855">
        <v>1764.1</v>
      </c>
      <c r="S136" s="856">
        <f t="shared" si="31"/>
        <v>1764.1</v>
      </c>
      <c r="T136" s="855">
        <v>1485</v>
      </c>
      <c r="U136" s="856">
        <f t="shared" si="32"/>
        <v>1485</v>
      </c>
      <c r="V136" s="855">
        <v>985</v>
      </c>
      <c r="W136" s="856">
        <f t="shared" si="30"/>
        <v>985</v>
      </c>
      <c r="X136" s="855">
        <v>1840</v>
      </c>
      <c r="Y136" s="856">
        <f t="shared" si="33"/>
        <v>1840</v>
      </c>
      <c r="Z136" s="855">
        <v>2000</v>
      </c>
      <c r="AA136" s="856">
        <f t="shared" si="34"/>
        <v>2000</v>
      </c>
      <c r="AB136" s="855">
        <v>2800</v>
      </c>
      <c r="AC136" s="856">
        <f t="shared" si="35"/>
        <v>2800</v>
      </c>
    </row>
    <row r="137" spans="1:29" ht="15" thickBot="1" x14ac:dyDescent="0.4">
      <c r="A137" s="1428">
        <v>127</v>
      </c>
      <c r="B137" s="1429" t="s">
        <v>472</v>
      </c>
      <c r="C137" s="880" t="s">
        <v>3500</v>
      </c>
      <c r="D137" s="1436">
        <v>3</v>
      </c>
      <c r="E137" s="1429" t="s">
        <v>10</v>
      </c>
      <c r="F137" s="855">
        <v>2410</v>
      </c>
      <c r="G137" s="856">
        <f t="shared" si="25"/>
        <v>7230</v>
      </c>
      <c r="H137" s="855">
        <v>444</v>
      </c>
      <c r="I137" s="856">
        <f t="shared" si="24"/>
        <v>1332</v>
      </c>
      <c r="J137" s="855">
        <v>2250</v>
      </c>
      <c r="K137" s="856">
        <f t="shared" si="26"/>
        <v>6750</v>
      </c>
      <c r="L137" s="855">
        <v>1750</v>
      </c>
      <c r="M137" s="856">
        <f t="shared" si="27"/>
        <v>5250</v>
      </c>
      <c r="N137" s="855">
        <v>2456.3000000000002</v>
      </c>
      <c r="O137" s="856">
        <f t="shared" si="28"/>
        <v>7368.9000000000005</v>
      </c>
      <c r="P137" s="855">
        <v>5750</v>
      </c>
      <c r="Q137" s="856">
        <f t="shared" si="29"/>
        <v>17250</v>
      </c>
      <c r="R137" s="855">
        <v>5953.85</v>
      </c>
      <c r="S137" s="856">
        <f t="shared" si="31"/>
        <v>17861.550000000003</v>
      </c>
      <c r="T137" s="855">
        <v>1857</v>
      </c>
      <c r="U137" s="856">
        <f t="shared" si="32"/>
        <v>5571</v>
      </c>
      <c r="V137" s="855">
        <v>2233</v>
      </c>
      <c r="W137" s="856">
        <f t="shared" si="30"/>
        <v>6699</v>
      </c>
      <c r="X137" s="855">
        <v>6210</v>
      </c>
      <c r="Y137" s="856">
        <f t="shared" si="33"/>
        <v>18630</v>
      </c>
      <c r="Z137" s="855">
        <v>6500</v>
      </c>
      <c r="AA137" s="856">
        <f t="shared" si="34"/>
        <v>19500</v>
      </c>
      <c r="AB137" s="855">
        <v>8200</v>
      </c>
      <c r="AC137" s="856">
        <f t="shared" si="35"/>
        <v>24600</v>
      </c>
    </row>
    <row r="138" spans="1:29" ht="24.5" thickBot="1" x14ac:dyDescent="0.4">
      <c r="A138" s="1428">
        <v>128</v>
      </c>
      <c r="B138" s="1429" t="s">
        <v>472</v>
      </c>
      <c r="C138" s="1437" t="s">
        <v>3501</v>
      </c>
      <c r="D138" s="1436">
        <v>675</v>
      </c>
      <c r="E138" s="1429" t="s">
        <v>3</v>
      </c>
      <c r="F138" s="855">
        <v>143</v>
      </c>
      <c r="G138" s="856">
        <f t="shared" si="25"/>
        <v>96525</v>
      </c>
      <c r="H138" s="855">
        <v>112</v>
      </c>
      <c r="I138" s="856">
        <f t="shared" si="24"/>
        <v>75600</v>
      </c>
      <c r="J138" s="855">
        <v>110</v>
      </c>
      <c r="K138" s="856">
        <f t="shared" si="26"/>
        <v>74250</v>
      </c>
      <c r="L138" s="855">
        <v>121</v>
      </c>
      <c r="M138" s="856">
        <f t="shared" si="27"/>
        <v>81675</v>
      </c>
      <c r="N138" s="855">
        <v>115.81</v>
      </c>
      <c r="O138" s="856">
        <f t="shared" si="28"/>
        <v>78171.75</v>
      </c>
      <c r="P138" s="855">
        <v>150</v>
      </c>
      <c r="Q138" s="856">
        <f t="shared" si="29"/>
        <v>101250</v>
      </c>
      <c r="R138" s="855">
        <v>154.36000000000001</v>
      </c>
      <c r="S138" s="856">
        <f t="shared" si="31"/>
        <v>104193.00000000001</v>
      </c>
      <c r="T138" s="855">
        <v>97.99</v>
      </c>
      <c r="U138" s="856">
        <f t="shared" si="32"/>
        <v>66143.25</v>
      </c>
      <c r="V138" s="855">
        <v>105.28</v>
      </c>
      <c r="W138" s="856">
        <f t="shared" si="30"/>
        <v>71064</v>
      </c>
      <c r="X138" s="855">
        <v>161</v>
      </c>
      <c r="Y138" s="856">
        <f t="shared" si="33"/>
        <v>108675</v>
      </c>
      <c r="Z138" s="855">
        <v>170</v>
      </c>
      <c r="AA138" s="856">
        <f t="shared" si="34"/>
        <v>114750</v>
      </c>
      <c r="AB138" s="855">
        <v>192</v>
      </c>
      <c r="AC138" s="856">
        <f t="shared" si="35"/>
        <v>129600</v>
      </c>
    </row>
    <row r="139" spans="1:29" ht="15" thickBot="1" x14ac:dyDescent="0.4">
      <c r="A139" s="1428"/>
      <c r="B139" s="1429"/>
      <c r="C139" s="1434" t="s">
        <v>285</v>
      </c>
      <c r="D139" s="1429"/>
      <c r="E139" s="1429"/>
      <c r="F139" s="855"/>
      <c r="G139" s="856">
        <f t="shared" si="25"/>
        <v>0</v>
      </c>
      <c r="H139" s="855"/>
      <c r="I139" s="856">
        <f t="shared" si="24"/>
        <v>0</v>
      </c>
      <c r="J139" s="855"/>
      <c r="K139" s="856">
        <f t="shared" si="26"/>
        <v>0</v>
      </c>
      <c r="L139" s="855"/>
      <c r="M139" s="856">
        <f t="shared" si="27"/>
        <v>0</v>
      </c>
      <c r="N139" s="855"/>
      <c r="O139" s="856">
        <f t="shared" si="28"/>
        <v>0</v>
      </c>
      <c r="P139" s="855"/>
      <c r="Q139" s="856">
        <f t="shared" si="29"/>
        <v>0</v>
      </c>
      <c r="R139" s="855"/>
      <c r="S139" s="856">
        <f t="shared" si="31"/>
        <v>0</v>
      </c>
      <c r="T139" s="855"/>
      <c r="U139" s="856">
        <f t="shared" si="32"/>
        <v>0</v>
      </c>
      <c r="V139" s="855"/>
      <c r="W139" s="856">
        <f t="shared" si="30"/>
        <v>0</v>
      </c>
      <c r="X139" s="855"/>
      <c r="Y139" s="856">
        <f t="shared" si="33"/>
        <v>0</v>
      </c>
      <c r="Z139" s="855"/>
      <c r="AA139" s="856">
        <f t="shared" si="34"/>
        <v>0</v>
      </c>
      <c r="AB139" s="855"/>
      <c r="AC139" s="856">
        <f t="shared" si="35"/>
        <v>0</v>
      </c>
    </row>
    <row r="140" spans="1:29" ht="15" thickBot="1" x14ac:dyDescent="0.4">
      <c r="A140" s="1428">
        <v>129</v>
      </c>
      <c r="B140" s="1429"/>
      <c r="C140" s="880" t="s">
        <v>286</v>
      </c>
      <c r="D140" s="1429">
        <v>1</v>
      </c>
      <c r="E140" s="1429" t="s">
        <v>100</v>
      </c>
      <c r="F140" s="855">
        <v>846000</v>
      </c>
      <c r="G140" s="856">
        <f t="shared" si="25"/>
        <v>846000</v>
      </c>
      <c r="H140" s="855">
        <v>132416</v>
      </c>
      <c r="I140" s="856">
        <f t="shared" si="24"/>
        <v>132416</v>
      </c>
      <c r="J140" s="855">
        <v>687000</v>
      </c>
      <c r="K140" s="856">
        <f t="shared" si="26"/>
        <v>687000</v>
      </c>
      <c r="L140" s="855">
        <v>500000</v>
      </c>
      <c r="M140" s="856">
        <f t="shared" si="27"/>
        <v>500000</v>
      </c>
      <c r="N140" s="855">
        <v>880064.9</v>
      </c>
      <c r="O140" s="856">
        <f t="shared" si="28"/>
        <v>880064.9</v>
      </c>
      <c r="P140" s="855">
        <v>805000</v>
      </c>
      <c r="Q140" s="856">
        <f t="shared" si="29"/>
        <v>805000</v>
      </c>
      <c r="R140" s="855">
        <v>578846.76</v>
      </c>
      <c r="S140" s="856">
        <f t="shared" si="31"/>
        <v>578846.76</v>
      </c>
      <c r="T140" s="855">
        <v>861500</v>
      </c>
      <c r="U140" s="856">
        <f t="shared" si="32"/>
        <v>861500</v>
      </c>
      <c r="V140" s="855">
        <v>728000</v>
      </c>
      <c r="W140" s="856">
        <f t="shared" si="30"/>
        <v>728000</v>
      </c>
      <c r="X140" s="855">
        <v>945984.6</v>
      </c>
      <c r="Y140" s="856">
        <f t="shared" si="33"/>
        <v>945984.6</v>
      </c>
      <c r="Z140" s="855">
        <v>1050000</v>
      </c>
      <c r="AA140" s="856">
        <f t="shared" si="34"/>
        <v>1050000</v>
      </c>
      <c r="AB140" s="855">
        <v>1220000</v>
      </c>
      <c r="AC140" s="856">
        <f t="shared" si="35"/>
        <v>1220000</v>
      </c>
    </row>
    <row r="141" spans="1:29" ht="15" thickBot="1" x14ac:dyDescent="0.4">
      <c r="A141" s="1428">
        <v>130</v>
      </c>
      <c r="B141" s="1429"/>
      <c r="C141" s="880" t="s">
        <v>287</v>
      </c>
      <c r="D141" s="1429">
        <v>1</v>
      </c>
      <c r="E141" s="1429" t="s">
        <v>100</v>
      </c>
      <c r="F141" s="855">
        <v>85000</v>
      </c>
      <c r="G141" s="856">
        <f t="shared" si="25"/>
        <v>85000</v>
      </c>
      <c r="H141" s="855">
        <v>92431</v>
      </c>
      <c r="I141" s="856">
        <f t="shared" si="24"/>
        <v>92431</v>
      </c>
      <c r="J141" s="855">
        <v>95900</v>
      </c>
      <c r="K141" s="856">
        <f t="shared" si="26"/>
        <v>95900</v>
      </c>
      <c r="L141" s="855">
        <v>60000</v>
      </c>
      <c r="M141" s="856">
        <f t="shared" si="27"/>
        <v>60000</v>
      </c>
      <c r="N141" s="855">
        <v>86603</v>
      </c>
      <c r="O141" s="856">
        <f t="shared" si="28"/>
        <v>86603</v>
      </c>
      <c r="P141" s="855">
        <v>40000</v>
      </c>
      <c r="Q141" s="856">
        <f t="shared" si="29"/>
        <v>40000</v>
      </c>
      <c r="R141" s="855">
        <v>44102.61</v>
      </c>
      <c r="S141" s="856">
        <f t="shared" si="31"/>
        <v>44102.61</v>
      </c>
      <c r="T141" s="855">
        <v>43200</v>
      </c>
      <c r="U141" s="856">
        <f t="shared" si="32"/>
        <v>43200</v>
      </c>
      <c r="V141" s="855">
        <v>75000</v>
      </c>
      <c r="W141" s="856">
        <f t="shared" si="30"/>
        <v>75000</v>
      </c>
      <c r="X141" s="855">
        <v>47520</v>
      </c>
      <c r="Y141" s="856">
        <f t="shared" si="33"/>
        <v>47520</v>
      </c>
      <c r="Z141" s="855">
        <v>53000</v>
      </c>
      <c r="AA141" s="856">
        <f t="shared" si="34"/>
        <v>53000</v>
      </c>
      <c r="AB141" s="855">
        <v>75000</v>
      </c>
      <c r="AC141" s="856">
        <f t="shared" si="35"/>
        <v>75000</v>
      </c>
    </row>
    <row r="142" spans="1:29" ht="15" thickBot="1" x14ac:dyDescent="0.4">
      <c r="A142" s="1428">
        <v>131</v>
      </c>
      <c r="B142" s="1429"/>
      <c r="C142" s="880" t="s">
        <v>288</v>
      </c>
      <c r="D142" s="1429">
        <v>1</v>
      </c>
      <c r="E142" s="1429" t="s">
        <v>100</v>
      </c>
      <c r="F142" s="855">
        <v>165000</v>
      </c>
      <c r="G142" s="856">
        <f t="shared" si="25"/>
        <v>165000</v>
      </c>
      <c r="H142" s="855">
        <v>129879</v>
      </c>
      <c r="I142" s="856">
        <f t="shared" si="24"/>
        <v>129879</v>
      </c>
      <c r="J142" s="855">
        <v>204000</v>
      </c>
      <c r="K142" s="856">
        <f t="shared" si="26"/>
        <v>204000</v>
      </c>
      <c r="L142" s="855">
        <v>160000</v>
      </c>
      <c r="M142" s="856">
        <f t="shared" si="27"/>
        <v>160000</v>
      </c>
      <c r="N142" s="855">
        <v>164109</v>
      </c>
      <c r="O142" s="856">
        <f t="shared" si="28"/>
        <v>164109</v>
      </c>
      <c r="P142" s="855">
        <v>190000</v>
      </c>
      <c r="Q142" s="856">
        <f t="shared" si="29"/>
        <v>190000</v>
      </c>
      <c r="R142" s="855">
        <v>167799.41</v>
      </c>
      <c r="S142" s="856">
        <f t="shared" si="31"/>
        <v>167799.41</v>
      </c>
      <c r="T142" s="855">
        <v>180000</v>
      </c>
      <c r="U142" s="856">
        <f t="shared" si="32"/>
        <v>180000</v>
      </c>
      <c r="V142" s="855">
        <v>150000</v>
      </c>
      <c r="W142" s="856">
        <f t="shared" si="30"/>
        <v>150000</v>
      </c>
      <c r="X142" s="855">
        <v>198322.3</v>
      </c>
      <c r="Y142" s="856">
        <f t="shared" si="33"/>
        <v>198322.3</v>
      </c>
      <c r="Z142" s="855">
        <v>220000</v>
      </c>
      <c r="AA142" s="856">
        <f t="shared" si="34"/>
        <v>220000</v>
      </c>
      <c r="AB142" s="855">
        <v>305000</v>
      </c>
      <c r="AC142" s="856">
        <f t="shared" si="35"/>
        <v>305000</v>
      </c>
    </row>
    <row r="143" spans="1:29" ht="15" thickBot="1" x14ac:dyDescent="0.4">
      <c r="A143" s="1428">
        <v>132</v>
      </c>
      <c r="B143" s="1429"/>
      <c r="C143" s="880" t="s">
        <v>289</v>
      </c>
      <c r="D143" s="1429">
        <v>1</v>
      </c>
      <c r="E143" s="1429" t="s">
        <v>100</v>
      </c>
      <c r="F143" s="855">
        <v>75000</v>
      </c>
      <c r="G143" s="856">
        <f t="shared" si="25"/>
        <v>75000</v>
      </c>
      <c r="H143" s="855">
        <v>21977</v>
      </c>
      <c r="I143" s="856">
        <f t="shared" si="24"/>
        <v>21977</v>
      </c>
      <c r="J143" s="855">
        <v>83200</v>
      </c>
      <c r="K143" s="856">
        <f t="shared" si="26"/>
        <v>83200</v>
      </c>
      <c r="L143" s="855">
        <v>70000</v>
      </c>
      <c r="M143" s="856">
        <f t="shared" si="27"/>
        <v>70000</v>
      </c>
      <c r="N143" s="855">
        <v>76362</v>
      </c>
      <c r="O143" s="856">
        <f t="shared" si="28"/>
        <v>76362</v>
      </c>
      <c r="P143" s="855">
        <v>60000</v>
      </c>
      <c r="Q143" s="856">
        <f t="shared" si="29"/>
        <v>60000</v>
      </c>
      <c r="R143" s="855">
        <v>76540.08</v>
      </c>
      <c r="S143" s="856">
        <f t="shared" si="31"/>
        <v>76540.08</v>
      </c>
      <c r="T143" s="855">
        <v>55000</v>
      </c>
      <c r="U143" s="856">
        <f t="shared" si="32"/>
        <v>55000</v>
      </c>
      <c r="V143" s="855">
        <v>69000</v>
      </c>
      <c r="W143" s="856">
        <f t="shared" si="30"/>
        <v>69000</v>
      </c>
      <c r="X143" s="855">
        <v>60151.3</v>
      </c>
      <c r="Y143" s="856">
        <f t="shared" si="33"/>
        <v>60151.3</v>
      </c>
      <c r="Z143" s="855">
        <v>65000</v>
      </c>
      <c r="AA143" s="856">
        <f t="shared" si="34"/>
        <v>65000</v>
      </c>
      <c r="AB143" s="855">
        <v>104000</v>
      </c>
      <c r="AC143" s="856">
        <f t="shared" si="35"/>
        <v>104000</v>
      </c>
    </row>
    <row r="144" spans="1:29" ht="15" thickBot="1" x14ac:dyDescent="0.4">
      <c r="A144" s="1428">
        <v>133</v>
      </c>
      <c r="B144" s="1429"/>
      <c r="C144" s="880" t="s">
        <v>3502</v>
      </c>
      <c r="D144" s="1429">
        <v>1</v>
      </c>
      <c r="E144" s="1429" t="s">
        <v>10</v>
      </c>
      <c r="F144" s="855">
        <v>8100</v>
      </c>
      <c r="G144" s="856">
        <f t="shared" si="25"/>
        <v>8100</v>
      </c>
      <c r="H144" s="855">
        <v>8799</v>
      </c>
      <c r="I144" s="856">
        <f t="shared" si="24"/>
        <v>8799</v>
      </c>
      <c r="J144" s="855">
        <v>7500</v>
      </c>
      <c r="K144" s="856">
        <f t="shared" si="26"/>
        <v>7500</v>
      </c>
      <c r="L144" s="855">
        <v>7000</v>
      </c>
      <c r="M144" s="856">
        <f t="shared" si="27"/>
        <v>7000</v>
      </c>
      <c r="N144" s="855">
        <v>8250</v>
      </c>
      <c r="O144" s="856">
        <f t="shared" si="28"/>
        <v>8250</v>
      </c>
      <c r="P144" s="855">
        <v>20000</v>
      </c>
      <c r="Q144" s="856">
        <f t="shared" si="29"/>
        <v>20000</v>
      </c>
      <c r="R144" s="855">
        <v>28102.13</v>
      </c>
      <c r="S144" s="856">
        <f t="shared" si="31"/>
        <v>28102.13</v>
      </c>
      <c r="T144" s="855">
        <v>7099</v>
      </c>
      <c r="U144" s="856">
        <f t="shared" si="32"/>
        <v>7099</v>
      </c>
      <c r="V144" s="855">
        <v>7500</v>
      </c>
      <c r="W144" s="856">
        <f t="shared" si="30"/>
        <v>7500</v>
      </c>
      <c r="X144" s="855">
        <v>23667.599999999999</v>
      </c>
      <c r="Y144" s="856">
        <f t="shared" si="33"/>
        <v>23667.599999999999</v>
      </c>
      <c r="Z144" s="855">
        <v>26000</v>
      </c>
      <c r="AA144" s="856">
        <f t="shared" si="34"/>
        <v>26000</v>
      </c>
      <c r="AB144" s="855">
        <v>7700</v>
      </c>
      <c r="AC144" s="856">
        <f t="shared" si="35"/>
        <v>7700</v>
      </c>
    </row>
    <row r="145" spans="1:29" ht="24.5" thickBot="1" x14ac:dyDescent="0.4">
      <c r="A145" s="1428">
        <v>134</v>
      </c>
      <c r="B145" s="1429"/>
      <c r="C145" s="880" t="s">
        <v>3503</v>
      </c>
      <c r="D145" s="1429">
        <v>1</v>
      </c>
      <c r="E145" s="1429" t="s">
        <v>100</v>
      </c>
      <c r="F145" s="855">
        <v>110000</v>
      </c>
      <c r="G145" s="856">
        <f t="shared" si="25"/>
        <v>110000</v>
      </c>
      <c r="H145" s="855">
        <v>54322</v>
      </c>
      <c r="I145" s="856">
        <f t="shared" si="24"/>
        <v>54322</v>
      </c>
      <c r="J145" s="855">
        <v>95000</v>
      </c>
      <c r="K145" s="856">
        <f t="shared" si="26"/>
        <v>95000</v>
      </c>
      <c r="L145" s="855">
        <v>68000</v>
      </c>
      <c r="M145" s="856">
        <f t="shared" si="27"/>
        <v>68000</v>
      </c>
      <c r="N145" s="855">
        <v>70214.100000000006</v>
      </c>
      <c r="O145" s="856">
        <f t="shared" si="28"/>
        <v>70214.100000000006</v>
      </c>
      <c r="P145" s="855">
        <v>125000</v>
      </c>
      <c r="Q145" s="856">
        <f t="shared" si="29"/>
        <v>125000</v>
      </c>
      <c r="R145" s="855">
        <v>59538.52</v>
      </c>
      <c r="S145" s="856">
        <f t="shared" si="31"/>
        <v>59538.52</v>
      </c>
      <c r="T145" s="855">
        <v>96000</v>
      </c>
      <c r="U145" s="856">
        <f t="shared" si="32"/>
        <v>96000</v>
      </c>
      <c r="V145" s="855">
        <v>115000</v>
      </c>
      <c r="W145" s="856">
        <f t="shared" si="30"/>
        <v>115000</v>
      </c>
      <c r="X145" s="855">
        <v>104134.8</v>
      </c>
      <c r="Y145" s="856">
        <f t="shared" si="33"/>
        <v>104134.8</v>
      </c>
      <c r="Z145" s="855">
        <v>120000</v>
      </c>
      <c r="AA145" s="856">
        <f t="shared" si="34"/>
        <v>120000</v>
      </c>
      <c r="AB145" s="855">
        <v>172000</v>
      </c>
      <c r="AC145" s="856">
        <f t="shared" si="35"/>
        <v>172000</v>
      </c>
    </row>
    <row r="146" spans="1:29" ht="15" thickBot="1" x14ac:dyDescent="0.4">
      <c r="A146" s="1428">
        <v>135</v>
      </c>
      <c r="B146" s="1429"/>
      <c r="C146" s="880" t="s">
        <v>3504</v>
      </c>
      <c r="D146" s="1429">
        <v>1</v>
      </c>
      <c r="E146" s="1429" t="s">
        <v>10</v>
      </c>
      <c r="F146" s="855">
        <v>37000</v>
      </c>
      <c r="G146" s="856">
        <f t="shared" si="25"/>
        <v>37000</v>
      </c>
      <c r="H146" s="855">
        <v>4768</v>
      </c>
      <c r="I146" s="856">
        <f t="shared" si="24"/>
        <v>4768</v>
      </c>
      <c r="J146" s="855">
        <v>10000</v>
      </c>
      <c r="K146" s="856">
        <f t="shared" si="26"/>
        <v>10000</v>
      </c>
      <c r="L146" s="855">
        <v>51000</v>
      </c>
      <c r="M146" s="856">
        <f t="shared" si="27"/>
        <v>51000</v>
      </c>
      <c r="N146" s="855">
        <v>24923.8</v>
      </c>
      <c r="O146" s="856">
        <f t="shared" si="28"/>
        <v>24923.8</v>
      </c>
      <c r="P146" s="855">
        <v>51000</v>
      </c>
      <c r="Q146" s="856">
        <f t="shared" si="29"/>
        <v>51000</v>
      </c>
      <c r="R146" s="855">
        <v>60641.09</v>
      </c>
      <c r="S146" s="856">
        <f t="shared" si="31"/>
        <v>60641.09</v>
      </c>
      <c r="T146" s="855">
        <v>48500</v>
      </c>
      <c r="U146" s="856">
        <f t="shared" si="32"/>
        <v>48500</v>
      </c>
      <c r="V146" s="855">
        <v>20800</v>
      </c>
      <c r="W146" s="856">
        <f t="shared" si="30"/>
        <v>20800</v>
      </c>
      <c r="X146" s="855">
        <v>53207</v>
      </c>
      <c r="Y146" s="856">
        <f t="shared" si="33"/>
        <v>53207</v>
      </c>
      <c r="Z146" s="855">
        <v>60000</v>
      </c>
      <c r="AA146" s="856">
        <f t="shared" si="34"/>
        <v>60000</v>
      </c>
      <c r="AB146" s="855">
        <v>95000</v>
      </c>
      <c r="AC146" s="856">
        <f t="shared" si="35"/>
        <v>95000</v>
      </c>
    </row>
    <row r="147" spans="1:29" ht="15" thickBot="1" x14ac:dyDescent="0.4">
      <c r="A147" s="1439"/>
      <c r="B147" s="1431"/>
      <c r="C147" s="1432" t="s">
        <v>3505</v>
      </c>
      <c r="D147" s="1429"/>
      <c r="E147" s="1429"/>
      <c r="F147" s="855"/>
      <c r="G147" s="856">
        <f t="shared" si="25"/>
        <v>0</v>
      </c>
      <c r="H147" s="855"/>
      <c r="I147" s="856">
        <f t="shared" si="24"/>
        <v>0</v>
      </c>
      <c r="J147" s="855"/>
      <c r="K147" s="856">
        <f t="shared" si="26"/>
        <v>0</v>
      </c>
      <c r="L147" s="855"/>
      <c r="M147" s="856">
        <f t="shared" si="27"/>
        <v>0</v>
      </c>
      <c r="N147" s="855"/>
      <c r="O147" s="856">
        <f t="shared" si="28"/>
        <v>0</v>
      </c>
      <c r="P147" s="855"/>
      <c r="Q147" s="856">
        <f t="shared" si="29"/>
        <v>0</v>
      </c>
      <c r="R147" s="855"/>
      <c r="S147" s="856">
        <f t="shared" si="31"/>
        <v>0</v>
      </c>
      <c r="T147" s="855"/>
      <c r="U147" s="856">
        <f t="shared" si="32"/>
        <v>0</v>
      </c>
      <c r="V147" s="855"/>
      <c r="W147" s="856">
        <f t="shared" si="30"/>
        <v>0</v>
      </c>
      <c r="X147" s="855"/>
      <c r="Y147" s="856">
        <f t="shared" si="33"/>
        <v>0</v>
      </c>
      <c r="Z147" s="855"/>
      <c r="AA147" s="856">
        <f t="shared" si="34"/>
        <v>0</v>
      </c>
      <c r="AB147" s="855"/>
      <c r="AC147" s="856">
        <f t="shared" si="35"/>
        <v>0</v>
      </c>
    </row>
    <row r="148" spans="1:29" ht="15" thickBot="1" x14ac:dyDescent="0.4">
      <c r="A148" s="1428">
        <v>136</v>
      </c>
      <c r="B148" s="1429">
        <v>203</v>
      </c>
      <c r="C148" s="1440" t="s">
        <v>3506</v>
      </c>
      <c r="D148" s="1429">
        <v>1</v>
      </c>
      <c r="E148" s="1429" t="s">
        <v>100</v>
      </c>
      <c r="F148" s="875">
        <v>2660</v>
      </c>
      <c r="G148" s="856">
        <f t="shared" si="25"/>
        <v>2660</v>
      </c>
      <c r="H148" s="875">
        <v>89876</v>
      </c>
      <c r="I148" s="856">
        <f t="shared" si="24"/>
        <v>89876</v>
      </c>
      <c r="J148" s="875">
        <v>14500</v>
      </c>
      <c r="K148" s="856">
        <f t="shared" si="26"/>
        <v>14500</v>
      </c>
      <c r="L148" s="875">
        <v>5000</v>
      </c>
      <c r="M148" s="856">
        <f t="shared" si="27"/>
        <v>5000</v>
      </c>
      <c r="N148" s="875">
        <v>16320.7</v>
      </c>
      <c r="O148" s="856">
        <f t="shared" si="28"/>
        <v>16320.7</v>
      </c>
      <c r="P148" s="875">
        <v>40000</v>
      </c>
      <c r="Q148" s="856">
        <f t="shared" si="29"/>
        <v>40000</v>
      </c>
      <c r="R148" s="875">
        <v>25147.42</v>
      </c>
      <c r="S148" s="856">
        <f t="shared" si="31"/>
        <v>25147.42</v>
      </c>
      <c r="T148" s="875">
        <v>25000</v>
      </c>
      <c r="U148" s="856">
        <f t="shared" si="32"/>
        <v>25000</v>
      </c>
      <c r="V148" s="875">
        <v>12000</v>
      </c>
      <c r="W148" s="856">
        <f t="shared" si="30"/>
        <v>12000</v>
      </c>
      <c r="X148" s="875">
        <v>16500</v>
      </c>
      <c r="Y148" s="856">
        <f t="shared" si="33"/>
        <v>16500</v>
      </c>
      <c r="Z148" s="875">
        <v>5000</v>
      </c>
      <c r="AA148" s="856">
        <f t="shared" si="34"/>
        <v>5000</v>
      </c>
      <c r="AB148" s="855">
        <v>65000</v>
      </c>
      <c r="AC148" s="856">
        <f t="shared" si="35"/>
        <v>65000</v>
      </c>
    </row>
    <row r="149" spans="1:29" ht="15" thickBot="1" x14ac:dyDescent="0.4">
      <c r="A149" s="1428">
        <v>137</v>
      </c>
      <c r="B149" s="1429">
        <v>203</v>
      </c>
      <c r="C149" s="1440" t="s">
        <v>3507</v>
      </c>
      <c r="D149" s="1429">
        <v>1</v>
      </c>
      <c r="E149" s="1429" t="s">
        <v>100</v>
      </c>
      <c r="F149" s="855">
        <v>208</v>
      </c>
      <c r="G149" s="856">
        <f t="shared" si="25"/>
        <v>208</v>
      </c>
      <c r="H149" s="855">
        <v>21210</v>
      </c>
      <c r="I149" s="856">
        <f t="shared" si="24"/>
        <v>21210</v>
      </c>
      <c r="J149" s="855">
        <v>6000</v>
      </c>
      <c r="K149" s="856">
        <f t="shared" si="26"/>
        <v>6000</v>
      </c>
      <c r="L149" s="855">
        <v>1000</v>
      </c>
      <c r="M149" s="856">
        <f t="shared" si="27"/>
        <v>1000</v>
      </c>
      <c r="N149" s="855">
        <v>8289.6</v>
      </c>
      <c r="O149" s="856">
        <f t="shared" si="28"/>
        <v>8289.6</v>
      </c>
      <c r="P149" s="855">
        <v>10000</v>
      </c>
      <c r="Q149" s="856">
        <f t="shared" si="29"/>
        <v>10000</v>
      </c>
      <c r="R149" s="855">
        <v>24974.97</v>
      </c>
      <c r="S149" s="856">
        <f t="shared" si="31"/>
        <v>24974.97</v>
      </c>
      <c r="T149" s="855">
        <v>275</v>
      </c>
      <c r="U149" s="856">
        <f t="shared" si="32"/>
        <v>275</v>
      </c>
      <c r="V149" s="855">
        <v>1600</v>
      </c>
      <c r="W149" s="856">
        <f t="shared" si="30"/>
        <v>1600</v>
      </c>
      <c r="X149" s="855">
        <v>522.5</v>
      </c>
      <c r="Y149" s="856">
        <f t="shared" si="33"/>
        <v>522.5</v>
      </c>
      <c r="Z149" s="855">
        <v>200</v>
      </c>
      <c r="AA149" s="856">
        <f t="shared" si="34"/>
        <v>200</v>
      </c>
      <c r="AB149" s="855">
        <v>6500</v>
      </c>
      <c r="AC149" s="856">
        <f t="shared" si="35"/>
        <v>6500</v>
      </c>
    </row>
    <row r="150" spans="1:29" ht="15" thickBot="1" x14ac:dyDescent="0.4">
      <c r="A150" s="1428">
        <v>138</v>
      </c>
      <c r="B150" s="1429" t="s">
        <v>472</v>
      </c>
      <c r="C150" s="1440" t="s">
        <v>3508</v>
      </c>
      <c r="D150" s="851">
        <v>1110</v>
      </c>
      <c r="E150" s="851" t="s">
        <v>8</v>
      </c>
      <c r="F150" s="855">
        <v>22</v>
      </c>
      <c r="G150" s="856">
        <f t="shared" si="25"/>
        <v>24420</v>
      </c>
      <c r="H150" s="855">
        <v>24.8</v>
      </c>
      <c r="I150" s="856">
        <f t="shared" si="24"/>
        <v>27528</v>
      </c>
      <c r="J150" s="855">
        <v>35</v>
      </c>
      <c r="K150" s="856">
        <f t="shared" si="26"/>
        <v>38850</v>
      </c>
      <c r="L150" s="855">
        <v>30</v>
      </c>
      <c r="M150" s="856">
        <f t="shared" si="27"/>
        <v>33300</v>
      </c>
      <c r="N150" s="855">
        <v>23.87</v>
      </c>
      <c r="O150" s="856">
        <f t="shared" si="28"/>
        <v>26495.7</v>
      </c>
      <c r="P150" s="855">
        <v>20</v>
      </c>
      <c r="Q150" s="856">
        <f t="shared" si="29"/>
        <v>22200</v>
      </c>
      <c r="R150" s="855">
        <v>27.05</v>
      </c>
      <c r="S150" s="856">
        <f t="shared" si="31"/>
        <v>30025.5</v>
      </c>
      <c r="T150" s="855">
        <v>24</v>
      </c>
      <c r="U150" s="856">
        <f t="shared" si="32"/>
        <v>26640</v>
      </c>
      <c r="V150" s="855">
        <v>15</v>
      </c>
      <c r="W150" s="856">
        <f t="shared" si="30"/>
        <v>16650</v>
      </c>
      <c r="X150" s="855">
        <v>10.81</v>
      </c>
      <c r="Y150" s="856">
        <f t="shared" si="33"/>
        <v>11999.1</v>
      </c>
      <c r="Z150" s="855">
        <v>16</v>
      </c>
      <c r="AA150" s="856">
        <f t="shared" si="34"/>
        <v>17760</v>
      </c>
      <c r="AB150" s="855">
        <v>42</v>
      </c>
      <c r="AC150" s="856">
        <f t="shared" si="35"/>
        <v>46620</v>
      </c>
    </row>
    <row r="151" spans="1:29" ht="15" thickBot="1" x14ac:dyDescent="0.4">
      <c r="A151" s="1428">
        <v>139</v>
      </c>
      <c r="B151" s="1429">
        <v>601</v>
      </c>
      <c r="C151" s="1440" t="s">
        <v>3509</v>
      </c>
      <c r="D151" s="851">
        <v>427</v>
      </c>
      <c r="E151" s="851" t="s">
        <v>4</v>
      </c>
      <c r="F151" s="855">
        <v>67</v>
      </c>
      <c r="G151" s="856">
        <f t="shared" si="25"/>
        <v>28609</v>
      </c>
      <c r="H151" s="855">
        <v>132.80000000000001</v>
      </c>
      <c r="I151" s="856">
        <f t="shared" si="24"/>
        <v>56705.600000000006</v>
      </c>
      <c r="J151" s="855">
        <v>113</v>
      </c>
      <c r="K151" s="856">
        <f t="shared" si="26"/>
        <v>48251</v>
      </c>
      <c r="L151" s="855">
        <v>100</v>
      </c>
      <c r="M151" s="856">
        <f t="shared" si="27"/>
        <v>42700</v>
      </c>
      <c r="N151" s="855">
        <v>132.13999999999999</v>
      </c>
      <c r="O151" s="856">
        <f t="shared" si="28"/>
        <v>56423.779999999992</v>
      </c>
      <c r="P151" s="855">
        <v>95</v>
      </c>
      <c r="Q151" s="856">
        <f t="shared" si="29"/>
        <v>40565</v>
      </c>
      <c r="R151" s="855">
        <v>94.54</v>
      </c>
      <c r="S151" s="856">
        <f t="shared" si="31"/>
        <v>40368.58</v>
      </c>
      <c r="T151" s="855">
        <v>85</v>
      </c>
      <c r="U151" s="856">
        <f t="shared" si="32"/>
        <v>36295</v>
      </c>
      <c r="V151" s="855">
        <v>95</v>
      </c>
      <c r="W151" s="856">
        <f t="shared" si="30"/>
        <v>40565</v>
      </c>
      <c r="X151" s="855">
        <v>83.7</v>
      </c>
      <c r="Y151" s="856">
        <f t="shared" si="33"/>
        <v>35739.9</v>
      </c>
      <c r="Z151" s="855">
        <v>110</v>
      </c>
      <c r="AA151" s="856">
        <f t="shared" si="34"/>
        <v>46970</v>
      </c>
      <c r="AB151" s="855">
        <v>150</v>
      </c>
      <c r="AC151" s="856">
        <f t="shared" si="35"/>
        <v>64050</v>
      </c>
    </row>
    <row r="152" spans="1:29" ht="15" thickBot="1" x14ac:dyDescent="0.4">
      <c r="A152" s="1428"/>
      <c r="B152" s="1429"/>
      <c r="C152" s="1434" t="s">
        <v>291</v>
      </c>
      <c r="D152" s="1429"/>
      <c r="E152" s="1429"/>
      <c r="F152" s="855"/>
      <c r="G152" s="856">
        <f t="shared" si="25"/>
        <v>0</v>
      </c>
      <c r="H152" s="855"/>
      <c r="I152" s="856">
        <f t="shared" si="24"/>
        <v>0</v>
      </c>
      <c r="J152" s="855"/>
      <c r="K152" s="856">
        <f t="shared" si="26"/>
        <v>0</v>
      </c>
      <c r="L152" s="855"/>
      <c r="M152" s="856">
        <f t="shared" si="27"/>
        <v>0</v>
      </c>
      <c r="N152" s="855"/>
      <c r="O152" s="856">
        <f t="shared" si="28"/>
        <v>0</v>
      </c>
      <c r="P152" s="855"/>
      <c r="Q152" s="856">
        <f t="shared" si="29"/>
        <v>0</v>
      </c>
      <c r="R152" s="855"/>
      <c r="S152" s="856">
        <f t="shared" si="31"/>
        <v>0</v>
      </c>
      <c r="T152" s="855"/>
      <c r="U152" s="856">
        <f t="shared" si="32"/>
        <v>0</v>
      </c>
      <c r="V152" s="855"/>
      <c r="W152" s="856">
        <f t="shared" si="30"/>
        <v>0</v>
      </c>
      <c r="X152" s="855"/>
      <c r="Y152" s="856">
        <f t="shared" si="33"/>
        <v>0</v>
      </c>
      <c r="Z152" s="855"/>
      <c r="AA152" s="856">
        <f t="shared" si="34"/>
        <v>0</v>
      </c>
      <c r="AB152" s="855"/>
      <c r="AC152" s="856">
        <f t="shared" si="35"/>
        <v>0</v>
      </c>
    </row>
    <row r="153" spans="1:29" ht="15" thickBot="1" x14ac:dyDescent="0.4">
      <c r="A153" s="1428">
        <v>140</v>
      </c>
      <c r="B153" s="1429">
        <v>623</v>
      </c>
      <c r="C153" s="880" t="s">
        <v>50</v>
      </c>
      <c r="D153" s="1429">
        <v>1</v>
      </c>
      <c r="E153" s="1429" t="s">
        <v>100</v>
      </c>
      <c r="F153" s="855">
        <v>30000</v>
      </c>
      <c r="G153" s="856">
        <f t="shared" si="25"/>
        <v>30000</v>
      </c>
      <c r="H153" s="855">
        <v>69772</v>
      </c>
      <c r="I153" s="856">
        <f t="shared" si="24"/>
        <v>69772</v>
      </c>
      <c r="J153" s="855">
        <v>49000</v>
      </c>
      <c r="K153" s="856">
        <f t="shared" si="26"/>
        <v>49000</v>
      </c>
      <c r="L153" s="855">
        <v>99000</v>
      </c>
      <c r="M153" s="856">
        <f t="shared" si="27"/>
        <v>99000</v>
      </c>
      <c r="N153" s="855">
        <v>17666</v>
      </c>
      <c r="O153" s="856">
        <f t="shared" si="28"/>
        <v>17666</v>
      </c>
      <c r="P153" s="855">
        <v>35000</v>
      </c>
      <c r="Q153" s="856">
        <f t="shared" si="29"/>
        <v>35000</v>
      </c>
      <c r="R153" s="855">
        <v>18743.61</v>
      </c>
      <c r="S153" s="856">
        <f t="shared" si="31"/>
        <v>18743.61</v>
      </c>
      <c r="T153" s="855">
        <v>35000</v>
      </c>
      <c r="U153" s="856">
        <f t="shared" si="32"/>
        <v>35000</v>
      </c>
      <c r="V153" s="855">
        <v>65000</v>
      </c>
      <c r="W153" s="856">
        <f t="shared" si="30"/>
        <v>65000</v>
      </c>
      <c r="X153" s="855">
        <v>28750</v>
      </c>
      <c r="Y153" s="856">
        <f t="shared" si="33"/>
        <v>28750</v>
      </c>
      <c r="Z153" s="855">
        <v>38000</v>
      </c>
      <c r="AA153" s="856">
        <f t="shared" si="34"/>
        <v>38000</v>
      </c>
      <c r="AB153" s="855">
        <v>57700</v>
      </c>
      <c r="AC153" s="856">
        <f t="shared" si="35"/>
        <v>57700</v>
      </c>
    </row>
    <row r="154" spans="1:29" ht="15" thickBot="1" x14ac:dyDescent="0.4">
      <c r="A154" s="1428">
        <v>141</v>
      </c>
      <c r="B154" s="1429">
        <v>624</v>
      </c>
      <c r="C154" s="880" t="s">
        <v>51</v>
      </c>
      <c r="D154" s="1429">
        <v>1</v>
      </c>
      <c r="E154" s="1429" t="s">
        <v>100</v>
      </c>
      <c r="F154" s="855">
        <v>63000</v>
      </c>
      <c r="G154" s="856">
        <f t="shared" si="25"/>
        <v>63000</v>
      </c>
      <c r="H154" s="855">
        <v>128242</v>
      </c>
      <c r="I154" s="856">
        <f t="shared" si="24"/>
        <v>128242</v>
      </c>
      <c r="J154" s="855">
        <v>71000</v>
      </c>
      <c r="K154" s="856">
        <f t="shared" si="26"/>
        <v>71000</v>
      </c>
      <c r="L154" s="855">
        <v>49700</v>
      </c>
      <c r="M154" s="856">
        <f t="shared" si="27"/>
        <v>49700</v>
      </c>
      <c r="N154" s="855">
        <v>25357.200000000001</v>
      </c>
      <c r="O154" s="856">
        <f t="shared" si="28"/>
        <v>25357.200000000001</v>
      </c>
      <c r="P154" s="855">
        <v>25000</v>
      </c>
      <c r="Q154" s="856">
        <f t="shared" si="29"/>
        <v>25000</v>
      </c>
      <c r="R154" s="855">
        <v>0</v>
      </c>
      <c r="S154" s="856">
        <f t="shared" si="31"/>
        <v>0</v>
      </c>
      <c r="T154" s="855">
        <v>100000</v>
      </c>
      <c r="U154" s="856">
        <f t="shared" si="32"/>
        <v>100000</v>
      </c>
      <c r="V154" s="855">
        <v>200000</v>
      </c>
      <c r="W154" s="856">
        <f t="shared" si="30"/>
        <v>200000</v>
      </c>
      <c r="X154" s="855">
        <v>100000</v>
      </c>
      <c r="Y154" s="856">
        <f t="shared" si="33"/>
        <v>100000</v>
      </c>
      <c r="Z154" s="855">
        <v>20000</v>
      </c>
      <c r="AA154" s="856">
        <f t="shared" si="34"/>
        <v>20000</v>
      </c>
      <c r="AB154" s="855">
        <v>58000</v>
      </c>
      <c r="AC154" s="856">
        <f t="shared" si="35"/>
        <v>58000</v>
      </c>
    </row>
    <row r="155" spans="1:29" ht="24.5" thickBot="1" x14ac:dyDescent="0.4">
      <c r="A155" s="1428">
        <v>142</v>
      </c>
      <c r="B155" s="1429"/>
      <c r="C155" s="880" t="s">
        <v>141</v>
      </c>
      <c r="D155" s="1429">
        <v>1</v>
      </c>
      <c r="E155" s="1429" t="s">
        <v>100</v>
      </c>
      <c r="F155" s="855">
        <v>42000</v>
      </c>
      <c r="G155" s="856">
        <f t="shared" si="25"/>
        <v>42000</v>
      </c>
      <c r="H155" s="855">
        <v>78779</v>
      </c>
      <c r="I155" s="856">
        <f t="shared" si="24"/>
        <v>78779</v>
      </c>
      <c r="J155" s="855">
        <v>34000</v>
      </c>
      <c r="K155" s="856">
        <f t="shared" si="26"/>
        <v>34000</v>
      </c>
      <c r="L155" s="855">
        <v>94500</v>
      </c>
      <c r="M155" s="856">
        <f t="shared" si="27"/>
        <v>94500</v>
      </c>
      <c r="N155" s="855">
        <v>35750</v>
      </c>
      <c r="O155" s="856">
        <f t="shared" si="28"/>
        <v>35750</v>
      </c>
      <c r="P155" s="855">
        <v>67000</v>
      </c>
      <c r="Q155" s="856">
        <f t="shared" si="29"/>
        <v>67000</v>
      </c>
      <c r="R155" s="855">
        <v>82459.490000000005</v>
      </c>
      <c r="S155" s="856">
        <f t="shared" si="31"/>
        <v>82459.490000000005</v>
      </c>
      <c r="T155" s="855">
        <v>32500</v>
      </c>
      <c r="U155" s="856">
        <f t="shared" si="32"/>
        <v>32500</v>
      </c>
      <c r="V155" s="855">
        <v>63000</v>
      </c>
      <c r="W155" s="856">
        <f t="shared" si="30"/>
        <v>63000</v>
      </c>
      <c r="X155" s="855">
        <v>36225</v>
      </c>
      <c r="Y155" s="856">
        <f t="shared" si="33"/>
        <v>36225</v>
      </c>
      <c r="Z155" s="855">
        <v>4300</v>
      </c>
      <c r="AA155" s="856">
        <f t="shared" si="34"/>
        <v>4300</v>
      </c>
      <c r="AB155" s="855">
        <v>61500</v>
      </c>
      <c r="AC155" s="856">
        <f t="shared" si="35"/>
        <v>61500</v>
      </c>
    </row>
    <row r="156" spans="1:29" ht="24.5" thickBot="1" x14ac:dyDescent="0.4">
      <c r="A156" s="1428">
        <v>143</v>
      </c>
      <c r="B156" s="1429" t="s">
        <v>472</v>
      </c>
      <c r="C156" s="880" t="s">
        <v>3510</v>
      </c>
      <c r="D156" s="1429">
        <v>72</v>
      </c>
      <c r="E156" s="1429" t="s">
        <v>10</v>
      </c>
      <c r="F156" s="855">
        <v>36</v>
      </c>
      <c r="G156" s="856">
        <f t="shared" si="25"/>
        <v>2592</v>
      </c>
      <c r="H156" s="855">
        <v>904</v>
      </c>
      <c r="I156" s="856">
        <f t="shared" si="24"/>
        <v>65088</v>
      </c>
      <c r="J156" s="855">
        <v>300</v>
      </c>
      <c r="K156" s="856">
        <f t="shared" si="26"/>
        <v>21600</v>
      </c>
      <c r="L156" s="855">
        <v>520</v>
      </c>
      <c r="M156" s="856">
        <f t="shared" si="27"/>
        <v>37440</v>
      </c>
      <c r="N156" s="855">
        <v>579.70000000000005</v>
      </c>
      <c r="O156" s="856">
        <f t="shared" si="28"/>
        <v>41738.400000000001</v>
      </c>
      <c r="P156" s="855">
        <v>1050</v>
      </c>
      <c r="Q156" s="856">
        <f t="shared" si="29"/>
        <v>75600</v>
      </c>
      <c r="R156" s="855">
        <v>1593.72</v>
      </c>
      <c r="S156" s="856">
        <f t="shared" si="31"/>
        <v>114747.84</v>
      </c>
      <c r="T156" s="855">
        <v>775</v>
      </c>
      <c r="U156" s="856">
        <f t="shared" si="32"/>
        <v>55800</v>
      </c>
      <c r="V156" s="855">
        <v>33.299999999999997</v>
      </c>
      <c r="W156" s="856">
        <f t="shared" si="30"/>
        <v>2397.6</v>
      </c>
      <c r="X156" s="855">
        <v>1150</v>
      </c>
      <c r="Y156" s="856">
        <f t="shared" si="33"/>
        <v>82800</v>
      </c>
      <c r="Z156" s="855">
        <v>1300</v>
      </c>
      <c r="AA156" s="856">
        <f t="shared" si="34"/>
        <v>93600</v>
      </c>
      <c r="AB156" s="855">
        <v>2500</v>
      </c>
      <c r="AC156" s="856">
        <f t="shared" si="35"/>
        <v>180000</v>
      </c>
    </row>
    <row r="157" spans="1:29" ht="15" thickBot="1" x14ac:dyDescent="0.4">
      <c r="A157" s="1428">
        <v>144</v>
      </c>
      <c r="B157" s="1429"/>
      <c r="C157" s="880" t="s">
        <v>1711</v>
      </c>
      <c r="D157" s="1429">
        <v>1</v>
      </c>
      <c r="E157" s="1429" t="s">
        <v>100</v>
      </c>
      <c r="F157" s="855">
        <v>30000</v>
      </c>
      <c r="G157" s="856">
        <f t="shared" si="25"/>
        <v>30000</v>
      </c>
      <c r="H157" s="855">
        <v>30000</v>
      </c>
      <c r="I157" s="856">
        <f t="shared" si="24"/>
        <v>30000</v>
      </c>
      <c r="J157" s="855">
        <v>30000</v>
      </c>
      <c r="K157" s="856">
        <f t="shared" si="26"/>
        <v>30000</v>
      </c>
      <c r="L157" s="855">
        <v>30000</v>
      </c>
      <c r="M157" s="856">
        <f t="shared" si="27"/>
        <v>30000</v>
      </c>
      <c r="N157" s="855">
        <v>30000</v>
      </c>
      <c r="O157" s="856">
        <f t="shared" si="28"/>
        <v>30000</v>
      </c>
      <c r="P157" s="855">
        <v>30000</v>
      </c>
      <c r="Q157" s="856">
        <f t="shared" si="29"/>
        <v>30000</v>
      </c>
      <c r="R157" s="855">
        <v>30000</v>
      </c>
      <c r="S157" s="856">
        <f t="shared" si="31"/>
        <v>30000</v>
      </c>
      <c r="T157" s="855">
        <v>30000</v>
      </c>
      <c r="U157" s="856">
        <f t="shared" si="32"/>
        <v>30000</v>
      </c>
      <c r="V157" s="855">
        <v>30000</v>
      </c>
      <c r="W157" s="856">
        <f t="shared" si="30"/>
        <v>30000</v>
      </c>
      <c r="X157" s="855">
        <v>30000</v>
      </c>
      <c r="Y157" s="856">
        <f t="shared" si="33"/>
        <v>30000</v>
      </c>
      <c r="Z157" s="855">
        <v>30000</v>
      </c>
      <c r="AA157" s="856">
        <f t="shared" si="34"/>
        <v>30000</v>
      </c>
      <c r="AB157" s="860">
        <v>30000</v>
      </c>
      <c r="AC157" s="856">
        <f t="shared" si="35"/>
        <v>30000</v>
      </c>
    </row>
    <row r="158" spans="1:29" ht="15" thickBot="1" x14ac:dyDescent="0.4">
      <c r="A158" s="1428">
        <v>145</v>
      </c>
      <c r="B158" s="1429"/>
      <c r="C158" s="880" t="s">
        <v>297</v>
      </c>
      <c r="D158" s="1429">
        <v>1</v>
      </c>
      <c r="E158" s="1429" t="s">
        <v>100</v>
      </c>
      <c r="F158" s="860">
        <v>35000</v>
      </c>
      <c r="G158" s="856">
        <f t="shared" si="25"/>
        <v>35000</v>
      </c>
      <c r="H158" s="860">
        <v>35000</v>
      </c>
      <c r="I158" s="856">
        <f t="shared" si="24"/>
        <v>35000</v>
      </c>
      <c r="J158" s="860">
        <v>35000</v>
      </c>
      <c r="K158" s="856">
        <f t="shared" si="26"/>
        <v>35000</v>
      </c>
      <c r="L158" s="860">
        <v>35000</v>
      </c>
      <c r="M158" s="856">
        <f t="shared" si="27"/>
        <v>35000</v>
      </c>
      <c r="N158" s="860">
        <v>35000</v>
      </c>
      <c r="O158" s="856">
        <f t="shared" si="28"/>
        <v>35000</v>
      </c>
      <c r="P158" s="860">
        <v>35000</v>
      </c>
      <c r="Q158" s="856">
        <f t="shared" si="29"/>
        <v>35000</v>
      </c>
      <c r="R158" s="860">
        <v>35000</v>
      </c>
      <c r="S158" s="856">
        <f t="shared" si="31"/>
        <v>35000</v>
      </c>
      <c r="T158" s="860">
        <v>35000</v>
      </c>
      <c r="U158" s="856">
        <f t="shared" si="32"/>
        <v>35000</v>
      </c>
      <c r="V158" s="860">
        <v>35000</v>
      </c>
      <c r="W158" s="856">
        <f>V158*D158</f>
        <v>35000</v>
      </c>
      <c r="X158" s="860">
        <v>35000</v>
      </c>
      <c r="Y158" s="856">
        <f t="shared" si="33"/>
        <v>35000</v>
      </c>
      <c r="Z158" s="860">
        <v>35000</v>
      </c>
      <c r="AA158" s="856">
        <f t="shared" si="34"/>
        <v>35000</v>
      </c>
      <c r="AB158" s="860">
        <v>35000</v>
      </c>
      <c r="AC158" s="856">
        <f t="shared" si="35"/>
        <v>35000</v>
      </c>
    </row>
    <row r="159" spans="1:29" ht="15" thickBot="1" x14ac:dyDescent="0.4">
      <c r="A159" s="850"/>
      <c r="B159" s="851"/>
      <c r="C159" s="853"/>
      <c r="D159" s="1762" t="s">
        <v>1712</v>
      </c>
      <c r="E159" s="1763"/>
      <c r="F159" s="1414"/>
      <c r="G159" s="883">
        <f>SUM(G6:G158)</f>
        <v>4487686</v>
      </c>
      <c r="H159" s="883"/>
      <c r="I159" s="883">
        <f>SUM(I6:I158)</f>
        <v>4659220.17</v>
      </c>
      <c r="J159" s="883"/>
      <c r="K159" s="883">
        <f>SUM(K6:K158)</f>
        <v>4663065.25</v>
      </c>
      <c r="L159" s="883"/>
      <c r="M159" s="883">
        <f>SUM(M6:M158)</f>
        <v>4828603.6500000004</v>
      </c>
      <c r="N159" s="883"/>
      <c r="O159" s="883">
        <f>SUM(O6:O158)</f>
        <v>4980352.5448000021</v>
      </c>
      <c r="P159" s="883"/>
      <c r="Q159" s="883">
        <f>SUM(Q6:Q158)</f>
        <v>4993389.5</v>
      </c>
      <c r="R159" s="883"/>
      <c r="S159" s="883">
        <f>SUM(S6:S158)</f>
        <v>4983809.2213999992</v>
      </c>
      <c r="T159" s="883"/>
      <c r="U159" s="883">
        <f>SUM(U6:U158)</f>
        <v>5350557.49</v>
      </c>
      <c r="V159" s="883"/>
      <c r="W159" s="883">
        <f>SUM(W6:W158)</f>
        <v>5387930.1899999995</v>
      </c>
      <c r="X159" s="883"/>
      <c r="Y159" s="883">
        <f>SUM(Y6:Y158)</f>
        <v>5405050.7351999991</v>
      </c>
      <c r="Z159" s="883"/>
      <c r="AA159" s="883">
        <f>SUM(AA6:AA158)</f>
        <v>5460799</v>
      </c>
      <c r="AB159" s="883"/>
      <c r="AC159" s="883">
        <f>SUM(AC6:AC158)</f>
        <v>7195513.4500000002</v>
      </c>
    </row>
    <row r="160" spans="1:29" ht="15" thickBot="1" x14ac:dyDescent="0.4">
      <c r="A160" s="850"/>
      <c r="B160" s="851"/>
      <c r="C160" s="853"/>
      <c r="D160" s="1762" t="s">
        <v>1713</v>
      </c>
      <c r="E160" s="1763"/>
      <c r="F160" s="883"/>
      <c r="G160" s="884">
        <f>'[3]Bid Results'!C7</f>
        <v>4487686</v>
      </c>
      <c r="H160" s="885"/>
      <c r="I160" s="884">
        <v>4659230.17</v>
      </c>
      <c r="J160" s="884"/>
      <c r="K160" s="884">
        <v>4663065.25</v>
      </c>
      <c r="L160" s="884"/>
      <c r="M160" s="884">
        <v>4828603.7</v>
      </c>
      <c r="N160" s="884"/>
      <c r="O160" s="884">
        <v>4980089.26</v>
      </c>
      <c r="P160" s="884"/>
      <c r="Q160" s="884">
        <v>4993389.5</v>
      </c>
      <c r="R160" s="884"/>
      <c r="S160" s="884">
        <v>5205417.0599999996</v>
      </c>
      <c r="T160" s="884"/>
      <c r="U160" s="884">
        <v>5350557.49</v>
      </c>
      <c r="V160" s="884"/>
      <c r="W160" s="884">
        <v>5387930.1900000004</v>
      </c>
      <c r="X160" s="884"/>
      <c r="Y160" s="884">
        <v>5401266.6399999997</v>
      </c>
      <c r="Z160" s="884"/>
      <c r="AA160" s="884">
        <v>5460799</v>
      </c>
      <c r="AB160" s="884"/>
      <c r="AC160" s="884">
        <v>6757699.4500000002</v>
      </c>
    </row>
    <row r="161" spans="1:29" ht="15" thickBot="1" x14ac:dyDescent="0.4">
      <c r="A161" s="850"/>
      <c r="B161" s="851"/>
      <c r="C161" s="853"/>
      <c r="D161" s="1762" t="s">
        <v>672</v>
      </c>
      <c r="E161" s="1763"/>
      <c r="F161" s="887"/>
      <c r="G161" s="887">
        <f t="shared" ref="G161" si="36">G159-G160</f>
        <v>0</v>
      </c>
      <c r="H161" s="887"/>
      <c r="I161" s="887">
        <f t="shared" ref="I161:AC161" si="37">I159-I160</f>
        <v>-10</v>
      </c>
      <c r="J161" s="887">
        <f t="shared" si="37"/>
        <v>0</v>
      </c>
      <c r="K161" s="887">
        <f t="shared" si="37"/>
        <v>0</v>
      </c>
      <c r="L161" s="887">
        <f t="shared" si="37"/>
        <v>0</v>
      </c>
      <c r="M161" s="887">
        <f t="shared" si="37"/>
        <v>-4.9999999813735485E-2</v>
      </c>
      <c r="N161" s="887">
        <f t="shared" si="37"/>
        <v>0</v>
      </c>
      <c r="O161" s="886">
        <f t="shared" si="37"/>
        <v>263.2848000023514</v>
      </c>
      <c r="P161" s="887">
        <f t="shared" si="37"/>
        <v>0</v>
      </c>
      <c r="Q161" s="887">
        <f t="shared" si="37"/>
        <v>0</v>
      </c>
      <c r="R161" s="887">
        <f t="shared" si="37"/>
        <v>0</v>
      </c>
      <c r="S161" s="886">
        <f t="shared" si="37"/>
        <v>-221607.83860000037</v>
      </c>
      <c r="T161" s="887">
        <f t="shared" si="37"/>
        <v>0</v>
      </c>
      <c r="U161" s="887">
        <f t="shared" si="37"/>
        <v>0</v>
      </c>
      <c r="V161" s="887">
        <f t="shared" si="37"/>
        <v>0</v>
      </c>
      <c r="W161" s="887">
        <f t="shared" si="37"/>
        <v>0</v>
      </c>
      <c r="X161" s="887">
        <f t="shared" si="37"/>
        <v>0</v>
      </c>
      <c r="Y161" s="886">
        <f t="shared" si="37"/>
        <v>3784.0951999993995</v>
      </c>
      <c r="Z161" s="887">
        <f t="shared" si="37"/>
        <v>0</v>
      </c>
      <c r="AA161" s="887">
        <f t="shared" si="37"/>
        <v>0</v>
      </c>
      <c r="AB161" s="887">
        <f t="shared" si="37"/>
        <v>0</v>
      </c>
      <c r="AC161" s="886">
        <f t="shared" si="37"/>
        <v>437814</v>
      </c>
    </row>
    <row r="162" spans="1:29" x14ac:dyDescent="0.35">
      <c r="A162" s="1441"/>
      <c r="B162" s="1416"/>
      <c r="C162" s="1416" t="s">
        <v>1106</v>
      </c>
      <c r="D162" s="1442"/>
      <c r="E162" s="1443"/>
      <c r="F162" s="1415"/>
      <c r="G162" s="1415"/>
      <c r="H162" s="1415"/>
      <c r="I162" s="1415"/>
      <c r="J162" s="1415"/>
      <c r="K162" s="1415"/>
      <c r="L162" s="1415"/>
      <c r="M162" s="1415"/>
      <c r="N162" s="1415"/>
      <c r="O162" s="1415"/>
      <c r="P162" s="1415"/>
      <c r="Q162" s="1415"/>
      <c r="R162" s="1415"/>
      <c r="S162" s="1415"/>
      <c r="T162" s="1415"/>
      <c r="U162" s="1415"/>
      <c r="V162" s="1415"/>
      <c r="W162" s="1415"/>
      <c r="X162" s="1415"/>
      <c r="Y162" s="1415"/>
      <c r="Z162" s="1415"/>
      <c r="AA162" s="1415"/>
      <c r="AB162" s="1415"/>
      <c r="AC162" s="1415"/>
    </row>
    <row r="163" spans="1:29" x14ac:dyDescent="0.35">
      <c r="B163" s="1416" t="s">
        <v>93</v>
      </c>
      <c r="C163" s="1416" t="s">
        <v>322</v>
      </c>
      <c r="D163" s="1416" t="s">
        <v>456</v>
      </c>
      <c r="E163" s="1416" t="s">
        <v>1187</v>
      </c>
      <c r="F163" s="1416" t="s">
        <v>1188</v>
      </c>
      <c r="G163" s="1416" t="s">
        <v>480</v>
      </c>
      <c r="H163" s="1416" t="s">
        <v>1188</v>
      </c>
      <c r="I163" s="1416" t="s">
        <v>480</v>
      </c>
      <c r="J163" s="1416" t="s">
        <v>1188</v>
      </c>
      <c r="K163" s="1416" t="s">
        <v>480</v>
      </c>
      <c r="L163" s="1416" t="s">
        <v>1188</v>
      </c>
      <c r="M163" s="1416" t="s">
        <v>480</v>
      </c>
      <c r="N163" s="1416" t="s">
        <v>1188</v>
      </c>
      <c r="O163" s="1416" t="s">
        <v>480</v>
      </c>
      <c r="P163" s="1416" t="s">
        <v>1188</v>
      </c>
      <c r="Q163" s="1416" t="s">
        <v>480</v>
      </c>
      <c r="R163" s="1416" t="s">
        <v>1188</v>
      </c>
      <c r="S163" s="1416" t="s">
        <v>480</v>
      </c>
      <c r="T163" s="1416" t="s">
        <v>1188</v>
      </c>
      <c r="U163" s="1416" t="s">
        <v>480</v>
      </c>
      <c r="V163" s="1416" t="s">
        <v>1188</v>
      </c>
      <c r="W163" s="1416" t="s">
        <v>480</v>
      </c>
      <c r="X163" s="1416" t="s">
        <v>1188</v>
      </c>
      <c r="Y163" s="1416" t="s">
        <v>480</v>
      </c>
      <c r="Z163" s="1416" t="s">
        <v>1188</v>
      </c>
      <c r="AA163" s="1416" t="s">
        <v>480</v>
      </c>
      <c r="AB163" s="1416" t="s">
        <v>1188</v>
      </c>
      <c r="AC163" s="1416" t="s">
        <v>480</v>
      </c>
    </row>
    <row r="164" spans="1:29" ht="15" thickBot="1" x14ac:dyDescent="0.4">
      <c r="B164" s="1416" t="s">
        <v>320</v>
      </c>
      <c r="C164" s="1416"/>
      <c r="D164" s="1416"/>
      <c r="E164" s="1416" t="s">
        <v>459</v>
      </c>
      <c r="F164" s="1416" t="s">
        <v>1189</v>
      </c>
      <c r="G164" s="1416"/>
      <c r="H164" s="1416" t="s">
        <v>1189</v>
      </c>
      <c r="I164" s="1416"/>
      <c r="J164" s="1416" t="s">
        <v>1189</v>
      </c>
      <c r="K164" s="1416"/>
      <c r="L164" s="1416" t="s">
        <v>1189</v>
      </c>
      <c r="M164" s="1416"/>
      <c r="N164" s="1416" t="s">
        <v>1189</v>
      </c>
      <c r="O164" s="1416"/>
      <c r="P164" s="1416" t="s">
        <v>1189</v>
      </c>
      <c r="Q164" s="1416"/>
      <c r="R164" s="1416" t="s">
        <v>1189</v>
      </c>
      <c r="S164" s="1416"/>
      <c r="T164" s="1416" t="s">
        <v>1189</v>
      </c>
      <c r="U164" s="1416"/>
      <c r="V164" s="1416" t="s">
        <v>1189</v>
      </c>
      <c r="W164" s="1416"/>
      <c r="X164" s="1416" t="s">
        <v>1189</v>
      </c>
      <c r="Y164" s="1416"/>
      <c r="Z164" s="1416" t="s">
        <v>1189</v>
      </c>
      <c r="AA164" s="1416"/>
      <c r="AB164" s="1416" t="s">
        <v>1189</v>
      </c>
      <c r="AC164" s="1416"/>
    </row>
    <row r="165" spans="1:29" ht="15" thickBot="1" x14ac:dyDescent="0.4">
      <c r="B165" s="861" t="s">
        <v>3511</v>
      </c>
      <c r="C165" s="861" t="s">
        <v>3512</v>
      </c>
      <c r="D165" s="861" t="s">
        <v>3</v>
      </c>
      <c r="E165" s="861">
        <v>966</v>
      </c>
      <c r="F165" s="1417">
        <v>22</v>
      </c>
      <c r="G165" s="1417">
        <f>F165*E165</f>
        <v>21252</v>
      </c>
      <c r="H165" s="1417">
        <v>38.75</v>
      </c>
      <c r="I165" s="1417">
        <f>H165*E165</f>
        <v>37432.5</v>
      </c>
      <c r="J165" s="1417">
        <v>21</v>
      </c>
      <c r="K165" s="1417">
        <f>J165*E165</f>
        <v>20286</v>
      </c>
      <c r="L165" s="1417">
        <v>18.54</v>
      </c>
      <c r="M165" s="1417">
        <f>L165*E165</f>
        <v>17909.64</v>
      </c>
      <c r="N165" s="1417">
        <v>22.3</v>
      </c>
      <c r="O165" s="1417">
        <f>N165*E165</f>
        <v>21541.8</v>
      </c>
      <c r="P165" s="1417">
        <v>20</v>
      </c>
      <c r="Q165" s="1417">
        <f>P165*E165</f>
        <v>19320</v>
      </c>
      <c r="R165" s="1417">
        <v>18</v>
      </c>
      <c r="S165" s="1417">
        <f>R165*E165</f>
        <v>17388</v>
      </c>
      <c r="T165" s="1417">
        <v>30.36</v>
      </c>
      <c r="U165" s="1417">
        <f>T165*E165</f>
        <v>29327.759999999998</v>
      </c>
      <c r="V165" s="1417">
        <v>23</v>
      </c>
      <c r="W165" s="1417">
        <f>V165*E165</f>
        <v>22218</v>
      </c>
      <c r="X165" s="1417">
        <v>19.55</v>
      </c>
      <c r="Y165" s="1417">
        <f>X165*E165</f>
        <v>18885.3</v>
      </c>
      <c r="Z165" s="1417">
        <v>21</v>
      </c>
      <c r="AA165" s="1417">
        <f>Z165*E165</f>
        <v>20286</v>
      </c>
      <c r="AB165" s="1417">
        <v>39</v>
      </c>
      <c r="AC165" s="1417">
        <f>AB165*E165</f>
        <v>37674</v>
      </c>
    </row>
    <row r="166" spans="1:29" ht="15" thickBot="1" x14ac:dyDescent="0.4">
      <c r="B166" s="861" t="s">
        <v>3513</v>
      </c>
      <c r="C166" s="861" t="s">
        <v>3514</v>
      </c>
      <c r="D166" s="861" t="s">
        <v>3</v>
      </c>
      <c r="E166" s="861">
        <v>1699</v>
      </c>
      <c r="F166" s="1417">
        <v>24</v>
      </c>
      <c r="G166" s="1417">
        <f>F166*E166</f>
        <v>40776</v>
      </c>
      <c r="H166" s="1417">
        <v>35.6</v>
      </c>
      <c r="I166" s="1417">
        <f>H166*E166</f>
        <v>60484.4</v>
      </c>
      <c r="J166" s="1417">
        <v>23</v>
      </c>
      <c r="K166" s="1417">
        <f>J166*E166</f>
        <v>39077</v>
      </c>
      <c r="L166" s="1417">
        <v>22.48</v>
      </c>
      <c r="M166" s="1417">
        <f>L166*E166</f>
        <v>38193.520000000004</v>
      </c>
      <c r="N166" s="1417">
        <v>24.9</v>
      </c>
      <c r="O166" s="1417">
        <f t="shared" ref="O166:O168" si="38">N166*E166</f>
        <v>42305.1</v>
      </c>
      <c r="P166" s="1417">
        <v>25</v>
      </c>
      <c r="Q166" s="1417">
        <f t="shared" ref="Q166:Q168" si="39">P166*E166</f>
        <v>42475</v>
      </c>
      <c r="R166" s="1417">
        <v>20</v>
      </c>
      <c r="S166" s="1417">
        <f t="shared" ref="S166:S168" si="40">R166*E166</f>
        <v>33980</v>
      </c>
      <c r="T166" s="1417">
        <v>30.93</v>
      </c>
      <c r="U166" s="1417">
        <f t="shared" ref="U166:U168" si="41">T166*E166</f>
        <v>52550.07</v>
      </c>
      <c r="V166" s="1417">
        <v>39</v>
      </c>
      <c r="W166" s="1417">
        <f t="shared" ref="W166:W168" si="42">V166*E166</f>
        <v>66261</v>
      </c>
      <c r="X166" s="1417">
        <v>21.85</v>
      </c>
      <c r="Y166" s="1417">
        <f t="shared" ref="Y166:Y168" si="43">X166*E166</f>
        <v>37123.15</v>
      </c>
      <c r="Z166" s="1417">
        <v>23</v>
      </c>
      <c r="AA166" s="1417">
        <f t="shared" ref="AA166:AA168" si="44">Z166*E166</f>
        <v>39077</v>
      </c>
      <c r="AB166" s="1417">
        <v>45</v>
      </c>
      <c r="AC166" s="1417">
        <f t="shared" ref="AC166:AC168" si="45">AB166*E166</f>
        <v>76455</v>
      </c>
    </row>
    <row r="167" spans="1:29" ht="15" thickBot="1" x14ac:dyDescent="0.4">
      <c r="B167" s="861" t="s">
        <v>3515</v>
      </c>
      <c r="C167" s="861" t="s">
        <v>3516</v>
      </c>
      <c r="D167" s="861" t="s">
        <v>10</v>
      </c>
      <c r="E167" s="861">
        <v>4</v>
      </c>
      <c r="F167" s="1417">
        <v>500</v>
      </c>
      <c r="G167" s="1417">
        <f>F167*E167</f>
        <v>2000</v>
      </c>
      <c r="H167" s="1417">
        <v>423</v>
      </c>
      <c r="I167" s="1417">
        <f>H167*E167</f>
        <v>1692</v>
      </c>
      <c r="J167" s="1417">
        <v>470</v>
      </c>
      <c r="K167" s="1417">
        <f>J167*E167</f>
        <v>1880</v>
      </c>
      <c r="L167" s="1417">
        <v>520</v>
      </c>
      <c r="M167" s="1417">
        <f>L167*E167</f>
        <v>2080</v>
      </c>
      <c r="N167" s="1417">
        <v>514</v>
      </c>
      <c r="O167" s="1417">
        <f t="shared" si="38"/>
        <v>2056</v>
      </c>
      <c r="P167" s="1417">
        <v>2500</v>
      </c>
      <c r="Q167" s="1417">
        <f t="shared" si="39"/>
        <v>10000</v>
      </c>
      <c r="R167" s="1417">
        <v>2150</v>
      </c>
      <c r="S167" s="1417">
        <f t="shared" si="40"/>
        <v>8600</v>
      </c>
      <c r="T167" s="1417">
        <v>372</v>
      </c>
      <c r="U167" s="1417">
        <f t="shared" si="41"/>
        <v>1488</v>
      </c>
      <c r="V167" s="1417">
        <v>490</v>
      </c>
      <c r="W167" s="1417">
        <f t="shared" si="42"/>
        <v>1960</v>
      </c>
      <c r="X167" s="1417">
        <v>2300</v>
      </c>
      <c r="Y167" s="1417">
        <f t="shared" si="43"/>
        <v>9200</v>
      </c>
      <c r="Z167" s="1417">
        <v>2500</v>
      </c>
      <c r="AA167" s="1417">
        <f t="shared" si="44"/>
        <v>10000</v>
      </c>
      <c r="AB167" s="1417">
        <v>200</v>
      </c>
      <c r="AC167" s="1417">
        <f t="shared" si="45"/>
        <v>800</v>
      </c>
    </row>
    <row r="168" spans="1:29" ht="15" thickBot="1" x14ac:dyDescent="0.4">
      <c r="B168" s="861" t="s">
        <v>3517</v>
      </c>
      <c r="C168" s="861" t="s">
        <v>3518</v>
      </c>
      <c r="D168" s="861" t="s">
        <v>10</v>
      </c>
      <c r="E168" s="861">
        <v>4</v>
      </c>
      <c r="F168" s="1417">
        <v>335</v>
      </c>
      <c r="G168" s="1417">
        <f>F168*E168</f>
        <v>1340</v>
      </c>
      <c r="H168" s="1417">
        <v>648</v>
      </c>
      <c r="I168" s="1417">
        <f>H168*E168</f>
        <v>2592</v>
      </c>
      <c r="J168" s="1417">
        <v>310</v>
      </c>
      <c r="K168" s="1417">
        <f>J168*E168</f>
        <v>1240</v>
      </c>
      <c r="L168" s="1417">
        <v>520</v>
      </c>
      <c r="M168" s="1417">
        <f>L168*E168</f>
        <v>2080</v>
      </c>
      <c r="N168" s="1417">
        <v>341</v>
      </c>
      <c r="O168" s="1417">
        <f t="shared" si="38"/>
        <v>1364</v>
      </c>
      <c r="P168" s="1417">
        <v>225</v>
      </c>
      <c r="Q168" s="1417">
        <f t="shared" si="39"/>
        <v>900</v>
      </c>
      <c r="R168" s="1417">
        <v>210</v>
      </c>
      <c r="S168" s="1417">
        <f t="shared" si="40"/>
        <v>840</v>
      </c>
      <c r="T168" s="1417">
        <v>570</v>
      </c>
      <c r="U168" s="1417">
        <f t="shared" si="41"/>
        <v>2280</v>
      </c>
      <c r="V168" s="1417">
        <v>325</v>
      </c>
      <c r="W168" s="1417">
        <f t="shared" si="42"/>
        <v>1300</v>
      </c>
      <c r="X168" s="1417">
        <v>230</v>
      </c>
      <c r="Y168" s="1417">
        <f t="shared" si="43"/>
        <v>920</v>
      </c>
      <c r="Z168" s="1417">
        <v>250</v>
      </c>
      <c r="AA168" s="1417">
        <f t="shared" si="44"/>
        <v>1000</v>
      </c>
      <c r="AB168" s="1417">
        <v>200</v>
      </c>
      <c r="AC168" s="1417">
        <f t="shared" si="45"/>
        <v>800</v>
      </c>
    </row>
    <row r="169" spans="1:29" ht="15" thickBot="1" x14ac:dyDescent="0.4">
      <c r="C169" s="1444" t="s">
        <v>3519</v>
      </c>
      <c r="D169" s="1445"/>
      <c r="E169" s="1445"/>
      <c r="F169" s="1417"/>
      <c r="G169" s="1417">
        <f t="shared" ref="G169:M169" si="46">SUM(G165:G168)</f>
        <v>65368</v>
      </c>
      <c r="H169" s="1417"/>
      <c r="I169" s="1417">
        <f t="shared" si="46"/>
        <v>102200.9</v>
      </c>
      <c r="J169" s="1417"/>
      <c r="K169" s="1417">
        <f t="shared" si="46"/>
        <v>62483</v>
      </c>
      <c r="L169" s="1417"/>
      <c r="M169" s="1417">
        <f t="shared" si="46"/>
        <v>60263.16</v>
      </c>
      <c r="N169" s="1417"/>
      <c r="O169" s="1417">
        <f t="shared" ref="O169" si="47">SUM(O165:O168)</f>
        <v>67266.899999999994</v>
      </c>
      <c r="P169" s="1417"/>
      <c r="Q169" s="1417">
        <f t="shared" ref="Q169" si="48">SUM(Q165:Q168)</f>
        <v>72695</v>
      </c>
      <c r="R169" s="1417"/>
      <c r="S169" s="1417">
        <f t="shared" ref="S169" si="49">SUM(S165:S168)</f>
        <v>60808</v>
      </c>
      <c r="T169" s="1417"/>
      <c r="U169" s="1417">
        <f t="shared" ref="U169" si="50">SUM(U165:U168)</f>
        <v>85645.83</v>
      </c>
      <c r="V169" s="1417"/>
      <c r="W169" s="1417">
        <f t="shared" ref="W169" si="51">SUM(W165:W168)</f>
        <v>91739</v>
      </c>
      <c r="X169" s="1417"/>
      <c r="Y169" s="1417">
        <f t="shared" ref="Y169:AA169" si="52">SUM(Y165:Y168)</f>
        <v>66128.45</v>
      </c>
      <c r="Z169" s="1417"/>
      <c r="AA169" s="1417">
        <f t="shared" si="52"/>
        <v>70363</v>
      </c>
      <c r="AB169" s="1417"/>
      <c r="AC169" s="1417">
        <f t="shared" ref="AC169" si="53">SUM(AC165:AC168)</f>
        <v>115729</v>
      </c>
    </row>
    <row r="172" spans="1:29" x14ac:dyDescent="0.35">
      <c r="C172" t="s">
        <v>3520</v>
      </c>
      <c r="G172" s="437">
        <f>G159+G169</f>
        <v>4553054</v>
      </c>
      <c r="H172" s="437"/>
      <c r="I172" s="437">
        <f t="shared" ref="I172:Y172" si="54">I159+I169</f>
        <v>4761421.07</v>
      </c>
      <c r="J172" s="437"/>
      <c r="K172" s="437">
        <f t="shared" si="54"/>
        <v>4725548.25</v>
      </c>
      <c r="L172" s="437"/>
      <c r="M172" s="437">
        <f t="shared" si="54"/>
        <v>4888866.8100000005</v>
      </c>
      <c r="N172" s="437"/>
      <c r="O172" s="437">
        <f t="shared" si="54"/>
        <v>5047619.4448000025</v>
      </c>
      <c r="P172" s="437"/>
      <c r="Q172" s="437">
        <f t="shared" si="54"/>
        <v>5066084.5</v>
      </c>
      <c r="R172" s="437"/>
      <c r="S172" s="437">
        <f t="shared" si="54"/>
        <v>5044617.2213999992</v>
      </c>
      <c r="T172" s="437"/>
      <c r="U172" s="437">
        <f t="shared" si="54"/>
        <v>5436203.3200000003</v>
      </c>
      <c r="V172" s="437"/>
      <c r="W172" s="437">
        <f t="shared" si="54"/>
        <v>5479669.1899999995</v>
      </c>
      <c r="X172" s="437"/>
      <c r="Y172" s="437">
        <f t="shared" si="54"/>
        <v>5471179.1851999993</v>
      </c>
      <c r="Z172" s="437"/>
      <c r="AA172" s="437">
        <f t="shared" ref="AA172" si="55">AA159+AA169</f>
        <v>5531162</v>
      </c>
      <c r="AB172" s="437"/>
      <c r="AC172" s="437">
        <f t="shared" ref="AC172" si="56">AC159+AC169</f>
        <v>7311242.4500000002</v>
      </c>
    </row>
  </sheetData>
  <mergeCells count="15">
    <mergeCell ref="D160:E160"/>
    <mergeCell ref="D161:E161"/>
    <mergeCell ref="T2:U3"/>
    <mergeCell ref="V2:W3"/>
    <mergeCell ref="X2:Y3"/>
    <mergeCell ref="Z2:AA3"/>
    <mergeCell ref="AB2:AC3"/>
    <mergeCell ref="D159:E159"/>
    <mergeCell ref="L2:M3"/>
    <mergeCell ref="N2:O3"/>
    <mergeCell ref="P2:Q3"/>
    <mergeCell ref="R2:S3"/>
    <mergeCell ref="F2:G3"/>
    <mergeCell ref="H2:I3"/>
    <mergeCell ref="J2: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0"/>
  <sheetViews>
    <sheetView workbookViewId="0">
      <selection activeCell="F8" sqref="F8"/>
    </sheetView>
  </sheetViews>
  <sheetFormatPr defaultRowHeight="14.5" x14ac:dyDescent="0.35"/>
  <cols>
    <col min="2" max="2" width="51.453125" customWidth="1"/>
    <col min="4" max="4" width="9.54296875" customWidth="1"/>
    <col min="5" max="10" width="16.26953125" customWidth="1"/>
  </cols>
  <sheetData>
    <row r="1" spans="1:10" ht="28.5" x14ac:dyDescent="0.65">
      <c r="A1" s="1294" t="s">
        <v>3163</v>
      </c>
      <c r="B1" s="1294"/>
      <c r="C1" s="1294"/>
      <c r="D1" s="1294"/>
      <c r="E1" s="529"/>
      <c r="F1" s="1283"/>
      <c r="G1" s="529"/>
      <c r="H1" s="1283" t="s">
        <v>3392</v>
      </c>
      <c r="I1" s="529"/>
      <c r="J1" s="1283"/>
    </row>
    <row r="2" spans="1:10" ht="29" thickBot="1" x14ac:dyDescent="0.7">
      <c r="A2" s="1294"/>
      <c r="B2" s="1354">
        <v>43706</v>
      </c>
      <c r="C2" s="1294"/>
      <c r="D2" s="1294"/>
      <c r="E2" s="529"/>
      <c r="F2" s="1283"/>
      <c r="G2" s="529"/>
      <c r="H2" s="1283"/>
      <c r="I2" s="529"/>
      <c r="J2" s="1283"/>
    </row>
    <row r="3" spans="1:10" ht="15" thickBot="1" x14ac:dyDescent="0.4">
      <c r="E3" s="1767" t="s">
        <v>1592</v>
      </c>
      <c r="F3" s="1768"/>
      <c r="G3" s="1767" t="s">
        <v>1593</v>
      </c>
      <c r="H3" s="1768"/>
      <c r="I3" s="1767" t="s">
        <v>1594</v>
      </c>
      <c r="J3" s="1768"/>
    </row>
    <row r="4" spans="1:10" ht="20.25" customHeight="1" x14ac:dyDescent="0.35">
      <c r="A4" s="1273" t="s">
        <v>93</v>
      </c>
      <c r="B4" s="1769" t="s">
        <v>322</v>
      </c>
      <c r="C4" s="1769" t="s">
        <v>456</v>
      </c>
      <c r="D4" s="580" t="s">
        <v>1187</v>
      </c>
      <c r="E4" s="1020" t="s">
        <v>1188</v>
      </c>
      <c r="F4" s="1771" t="s">
        <v>480</v>
      </c>
      <c r="G4" s="1020" t="s">
        <v>1188</v>
      </c>
      <c r="H4" s="1771" t="s">
        <v>480</v>
      </c>
      <c r="I4" s="1020" t="s">
        <v>1188</v>
      </c>
      <c r="J4" s="1771" t="s">
        <v>480</v>
      </c>
    </row>
    <row r="5" spans="1:10" ht="15" thickBot="1" x14ac:dyDescent="0.4">
      <c r="A5" s="1274" t="s">
        <v>320</v>
      </c>
      <c r="B5" s="1770"/>
      <c r="C5" s="1770"/>
      <c r="D5" s="507" t="s">
        <v>459</v>
      </c>
      <c r="E5" s="1021" t="s">
        <v>1189</v>
      </c>
      <c r="F5" s="1772"/>
      <c r="G5" s="1021" t="s">
        <v>1189</v>
      </c>
      <c r="H5" s="1772"/>
      <c r="I5" s="1021" t="s">
        <v>1189</v>
      </c>
      <c r="J5" s="1772"/>
    </row>
    <row r="6" spans="1:10" ht="16" thickBot="1" x14ac:dyDescent="0.4">
      <c r="A6" s="1284">
        <v>1</v>
      </c>
      <c r="B6" s="1285" t="s">
        <v>3164</v>
      </c>
      <c r="C6" s="1286" t="s">
        <v>100</v>
      </c>
      <c r="D6" s="1286">
        <v>1</v>
      </c>
      <c r="E6" s="511">
        <v>8500</v>
      </c>
      <c r="F6" s="511">
        <f>E6*D6</f>
        <v>8500</v>
      </c>
      <c r="G6" s="511">
        <v>7778</v>
      </c>
      <c r="H6" s="511">
        <f>G6*D6</f>
        <v>7778</v>
      </c>
      <c r="I6" s="511">
        <v>4500</v>
      </c>
      <c r="J6" s="511">
        <f>I6*D6</f>
        <v>4500</v>
      </c>
    </row>
    <row r="7" spans="1:10" ht="16" thickBot="1" x14ac:dyDescent="0.4">
      <c r="A7" s="1284">
        <v>2</v>
      </c>
      <c r="B7" s="1285" t="s">
        <v>2238</v>
      </c>
      <c r="C7" s="1286" t="s">
        <v>100</v>
      </c>
      <c r="D7" s="1286">
        <v>1</v>
      </c>
      <c r="E7" s="511">
        <v>7500</v>
      </c>
      <c r="F7" s="511">
        <f t="shared" ref="F7:F58" si="0">E7*D7</f>
        <v>7500</v>
      </c>
      <c r="G7" s="511">
        <v>63313</v>
      </c>
      <c r="H7" s="511">
        <f t="shared" ref="H7:H58" si="1">G7*D7</f>
        <v>63313</v>
      </c>
      <c r="I7" s="511">
        <v>35000</v>
      </c>
      <c r="J7" s="511">
        <f t="shared" ref="J7:J58" si="2">I7*D7</f>
        <v>35000</v>
      </c>
    </row>
    <row r="8" spans="1:10" ht="16" thickBot="1" x14ac:dyDescent="0.4">
      <c r="A8" s="1284">
        <v>3</v>
      </c>
      <c r="B8" s="1285" t="s">
        <v>3165</v>
      </c>
      <c r="C8" s="1286" t="s">
        <v>100</v>
      </c>
      <c r="D8" s="1286">
        <v>1</v>
      </c>
      <c r="E8" s="511">
        <v>5000</v>
      </c>
      <c r="F8" s="511">
        <f t="shared" si="0"/>
        <v>5000</v>
      </c>
      <c r="G8" s="511">
        <v>6600</v>
      </c>
      <c r="H8" s="511">
        <f t="shared" si="1"/>
        <v>6600</v>
      </c>
      <c r="I8" s="511">
        <v>6819.12</v>
      </c>
      <c r="J8" s="511">
        <f t="shared" si="2"/>
        <v>6819.12</v>
      </c>
    </row>
    <row r="9" spans="1:10" ht="16" thickBot="1" x14ac:dyDescent="0.4">
      <c r="A9" s="1284">
        <v>4</v>
      </c>
      <c r="B9" s="1285" t="s">
        <v>3166</v>
      </c>
      <c r="C9" s="1286" t="s">
        <v>100</v>
      </c>
      <c r="D9" s="1286">
        <v>1</v>
      </c>
      <c r="E9" s="511">
        <v>2300</v>
      </c>
      <c r="F9" s="511">
        <f t="shared" si="0"/>
        <v>2300</v>
      </c>
      <c r="G9" s="511">
        <v>1611</v>
      </c>
      <c r="H9" s="511">
        <f t="shared" si="1"/>
        <v>1611</v>
      </c>
      <c r="I9" s="511">
        <v>7700</v>
      </c>
      <c r="J9" s="511">
        <f t="shared" si="2"/>
        <v>7700</v>
      </c>
    </row>
    <row r="10" spans="1:10" ht="16" thickBot="1" x14ac:dyDescent="0.4">
      <c r="A10" s="1284">
        <v>5</v>
      </c>
      <c r="B10" s="1285" t="s">
        <v>1194</v>
      </c>
      <c r="C10" s="1286" t="s">
        <v>100</v>
      </c>
      <c r="D10" s="1286">
        <v>1</v>
      </c>
      <c r="E10" s="511">
        <v>840</v>
      </c>
      <c r="F10" s="511">
        <f t="shared" si="0"/>
        <v>840</v>
      </c>
      <c r="G10" s="511">
        <v>1100</v>
      </c>
      <c r="H10" s="511">
        <f t="shared" si="1"/>
        <v>1100</v>
      </c>
      <c r="I10" s="511">
        <v>400</v>
      </c>
      <c r="J10" s="511">
        <f t="shared" si="2"/>
        <v>400</v>
      </c>
    </row>
    <row r="11" spans="1:10" ht="16" thickBot="1" x14ac:dyDescent="0.4">
      <c r="A11" s="1284">
        <v>6</v>
      </c>
      <c r="B11" s="1285" t="s">
        <v>3167</v>
      </c>
      <c r="C11" s="1286" t="s">
        <v>100</v>
      </c>
      <c r="D11" s="1287">
        <v>1</v>
      </c>
      <c r="E11" s="511">
        <v>4300</v>
      </c>
      <c r="F11" s="511">
        <f t="shared" si="0"/>
        <v>4300</v>
      </c>
      <c r="G11" s="511">
        <v>1800</v>
      </c>
      <c r="H11" s="511">
        <f t="shared" si="1"/>
        <v>1800</v>
      </c>
      <c r="I11" s="511">
        <v>3577.5</v>
      </c>
      <c r="J11" s="511">
        <f t="shared" si="2"/>
        <v>3577.5</v>
      </c>
    </row>
    <row r="12" spans="1:10" ht="16" thickBot="1" x14ac:dyDescent="0.4">
      <c r="A12" s="1284">
        <v>7</v>
      </c>
      <c r="B12" s="1288" t="s">
        <v>3168</v>
      </c>
      <c r="C12" s="1286" t="s">
        <v>100</v>
      </c>
      <c r="D12" s="1287">
        <v>1</v>
      </c>
      <c r="E12" s="511">
        <v>2160</v>
      </c>
      <c r="F12" s="511">
        <f t="shared" si="0"/>
        <v>2160</v>
      </c>
      <c r="G12" s="511">
        <v>4220</v>
      </c>
      <c r="H12" s="511">
        <f t="shared" si="1"/>
        <v>4220</v>
      </c>
      <c r="I12" s="511">
        <v>2400</v>
      </c>
      <c r="J12" s="511">
        <f t="shared" si="2"/>
        <v>2400</v>
      </c>
    </row>
    <row r="13" spans="1:10" ht="16" thickBot="1" x14ac:dyDescent="0.4">
      <c r="A13" s="1284">
        <v>8</v>
      </c>
      <c r="B13" s="1288" t="s">
        <v>3169</v>
      </c>
      <c r="C13" s="1286" t="s">
        <v>10</v>
      </c>
      <c r="D13" s="1287">
        <v>1</v>
      </c>
      <c r="E13" s="511">
        <v>320</v>
      </c>
      <c r="F13" s="511">
        <f t="shared" si="0"/>
        <v>320</v>
      </c>
      <c r="G13" s="511">
        <v>2200</v>
      </c>
      <c r="H13" s="511">
        <f t="shared" si="1"/>
        <v>2200</v>
      </c>
      <c r="I13" s="511">
        <v>1000</v>
      </c>
      <c r="J13" s="511">
        <f t="shared" si="2"/>
        <v>1000</v>
      </c>
    </row>
    <row r="14" spans="1:10" ht="16" thickBot="1" x14ac:dyDescent="0.4">
      <c r="A14" s="1284">
        <v>9</v>
      </c>
      <c r="B14" s="1288" t="s">
        <v>3170</v>
      </c>
      <c r="C14" s="1286" t="s">
        <v>100</v>
      </c>
      <c r="D14" s="1287">
        <v>1</v>
      </c>
      <c r="E14" s="511">
        <v>640</v>
      </c>
      <c r="F14" s="511">
        <f t="shared" si="0"/>
        <v>640</v>
      </c>
      <c r="G14" s="511">
        <v>1550</v>
      </c>
      <c r="H14" s="511">
        <f t="shared" si="1"/>
        <v>1550</v>
      </c>
      <c r="I14" s="511">
        <v>3986</v>
      </c>
      <c r="J14" s="511">
        <f t="shared" si="2"/>
        <v>3986</v>
      </c>
    </row>
    <row r="15" spans="1:10" ht="16" thickBot="1" x14ac:dyDescent="0.4">
      <c r="A15" s="1284">
        <v>10</v>
      </c>
      <c r="B15" s="1288" t="s">
        <v>3171</v>
      </c>
      <c r="C15" s="1286" t="s">
        <v>236</v>
      </c>
      <c r="D15" s="1287">
        <v>0.25</v>
      </c>
      <c r="E15" s="511">
        <v>25000</v>
      </c>
      <c r="F15" s="511">
        <f t="shared" si="0"/>
        <v>6250</v>
      </c>
      <c r="G15" s="511">
        <v>18000</v>
      </c>
      <c r="H15" s="511">
        <f t="shared" si="1"/>
        <v>4500</v>
      </c>
      <c r="I15" s="511">
        <v>20000</v>
      </c>
      <c r="J15" s="511">
        <f t="shared" si="2"/>
        <v>5000</v>
      </c>
    </row>
    <row r="16" spans="1:10" ht="31.5" thickBot="1" x14ac:dyDescent="0.4">
      <c r="A16" s="1284">
        <v>11</v>
      </c>
      <c r="B16" s="1288" t="s">
        <v>3172</v>
      </c>
      <c r="C16" s="1286" t="s">
        <v>236</v>
      </c>
      <c r="D16" s="1287">
        <v>0.15</v>
      </c>
      <c r="E16" s="511">
        <v>51000</v>
      </c>
      <c r="F16" s="511">
        <f t="shared" si="0"/>
        <v>7650</v>
      </c>
      <c r="G16" s="511">
        <v>146666.67000000001</v>
      </c>
      <c r="H16" s="511">
        <f t="shared" si="1"/>
        <v>22000.000500000002</v>
      </c>
      <c r="I16" s="511">
        <v>166666</v>
      </c>
      <c r="J16" s="511">
        <f t="shared" si="2"/>
        <v>24999.899999999998</v>
      </c>
    </row>
    <row r="17" spans="1:10" ht="16" thickBot="1" x14ac:dyDescent="0.4">
      <c r="A17" s="1284">
        <v>12</v>
      </c>
      <c r="B17" s="1288" t="s">
        <v>762</v>
      </c>
      <c r="C17" s="1286" t="s">
        <v>3</v>
      </c>
      <c r="D17" s="1287">
        <v>20</v>
      </c>
      <c r="E17" s="511">
        <v>57</v>
      </c>
      <c r="F17" s="511">
        <f t="shared" si="0"/>
        <v>1140</v>
      </c>
      <c r="G17" s="511">
        <v>179</v>
      </c>
      <c r="H17" s="511">
        <f t="shared" si="1"/>
        <v>3580</v>
      </c>
      <c r="I17" s="511">
        <v>75</v>
      </c>
      <c r="J17" s="511">
        <f t="shared" si="2"/>
        <v>1500</v>
      </c>
    </row>
    <row r="18" spans="1:10" ht="16" thickBot="1" x14ac:dyDescent="0.4">
      <c r="A18" s="1284">
        <v>13</v>
      </c>
      <c r="B18" s="1288" t="s">
        <v>3173</v>
      </c>
      <c r="C18" s="1286" t="s">
        <v>10</v>
      </c>
      <c r="D18" s="1287">
        <v>1</v>
      </c>
      <c r="E18" s="511">
        <v>5700</v>
      </c>
      <c r="F18" s="511">
        <f t="shared" si="0"/>
        <v>5700</v>
      </c>
      <c r="G18" s="511">
        <v>5500</v>
      </c>
      <c r="H18" s="511">
        <f t="shared" si="1"/>
        <v>5500</v>
      </c>
      <c r="I18" s="511">
        <v>4123.1400000000003</v>
      </c>
      <c r="J18" s="511">
        <f t="shared" si="2"/>
        <v>4123.1400000000003</v>
      </c>
    </row>
    <row r="19" spans="1:10" ht="31.5" thickBot="1" x14ac:dyDescent="0.4">
      <c r="A19" s="1284">
        <v>14</v>
      </c>
      <c r="B19" s="1285" t="s">
        <v>3174</v>
      </c>
      <c r="C19" s="1286" t="s">
        <v>100</v>
      </c>
      <c r="D19" s="1287">
        <v>1</v>
      </c>
      <c r="E19" s="511">
        <v>100000</v>
      </c>
      <c r="F19" s="511">
        <f t="shared" si="0"/>
        <v>100000</v>
      </c>
      <c r="G19" s="511">
        <v>100232</v>
      </c>
      <c r="H19" s="511">
        <f t="shared" si="1"/>
        <v>100232</v>
      </c>
      <c r="I19" s="511">
        <v>94306.71</v>
      </c>
      <c r="J19" s="511">
        <f t="shared" si="2"/>
        <v>94306.71</v>
      </c>
    </row>
    <row r="20" spans="1:10" ht="16" thickBot="1" x14ac:dyDescent="0.4">
      <c r="A20" s="1284">
        <v>15</v>
      </c>
      <c r="B20" s="1288" t="s">
        <v>3175</v>
      </c>
      <c r="C20" s="1286" t="s">
        <v>3</v>
      </c>
      <c r="D20" s="1287">
        <v>1284</v>
      </c>
      <c r="E20" s="511">
        <v>30</v>
      </c>
      <c r="F20" s="511">
        <f t="shared" si="0"/>
        <v>38520</v>
      </c>
      <c r="G20" s="511">
        <v>23.5</v>
      </c>
      <c r="H20" s="511">
        <f t="shared" si="1"/>
        <v>30174</v>
      </c>
      <c r="I20" s="511">
        <v>35.049999999999997</v>
      </c>
      <c r="J20" s="511">
        <f t="shared" si="2"/>
        <v>45004.2</v>
      </c>
    </row>
    <row r="21" spans="1:10" ht="31.5" thickBot="1" x14ac:dyDescent="0.4">
      <c r="A21" s="1284">
        <v>16</v>
      </c>
      <c r="B21" s="1288" t="s">
        <v>3176</v>
      </c>
      <c r="C21" s="1286" t="s">
        <v>3</v>
      </c>
      <c r="D21" s="1287">
        <v>84</v>
      </c>
      <c r="E21" s="511">
        <v>30</v>
      </c>
      <c r="F21" s="511">
        <f t="shared" si="0"/>
        <v>2520</v>
      </c>
      <c r="G21" s="511">
        <v>66.5</v>
      </c>
      <c r="H21" s="511">
        <f t="shared" si="1"/>
        <v>5586</v>
      </c>
      <c r="I21" s="511">
        <v>50.78</v>
      </c>
      <c r="J21" s="511">
        <f t="shared" si="2"/>
        <v>4265.5200000000004</v>
      </c>
    </row>
    <row r="22" spans="1:10" ht="31.5" thickBot="1" x14ac:dyDescent="0.4">
      <c r="A22" s="1284">
        <v>17</v>
      </c>
      <c r="B22" s="1288" t="s">
        <v>3177</v>
      </c>
      <c r="C22" s="1286" t="s">
        <v>10</v>
      </c>
      <c r="D22" s="1287">
        <v>2</v>
      </c>
      <c r="E22" s="511">
        <v>7700</v>
      </c>
      <c r="F22" s="511">
        <f t="shared" si="0"/>
        <v>15400</v>
      </c>
      <c r="G22" s="511">
        <v>8460</v>
      </c>
      <c r="H22" s="511">
        <f t="shared" si="1"/>
        <v>16920</v>
      </c>
      <c r="I22" s="511">
        <v>9587.93</v>
      </c>
      <c r="J22" s="511">
        <f t="shared" si="2"/>
        <v>19175.86</v>
      </c>
    </row>
    <row r="23" spans="1:10" ht="31.5" thickBot="1" x14ac:dyDescent="0.4">
      <c r="A23" s="1284">
        <v>18</v>
      </c>
      <c r="B23" s="1288" t="s">
        <v>3178</v>
      </c>
      <c r="C23" s="1286" t="s">
        <v>3</v>
      </c>
      <c r="D23" s="1287">
        <v>51</v>
      </c>
      <c r="E23" s="511">
        <v>45</v>
      </c>
      <c r="F23" s="511">
        <f t="shared" si="0"/>
        <v>2295</v>
      </c>
      <c r="G23" s="511">
        <v>49</v>
      </c>
      <c r="H23" s="511">
        <f t="shared" si="1"/>
        <v>2499</v>
      </c>
      <c r="I23" s="511">
        <v>77.11</v>
      </c>
      <c r="J23" s="511">
        <f t="shared" si="2"/>
        <v>3932.61</v>
      </c>
    </row>
    <row r="24" spans="1:10" ht="31.5" thickBot="1" x14ac:dyDescent="0.4">
      <c r="A24" s="1284">
        <v>19</v>
      </c>
      <c r="B24" s="1288" t="s">
        <v>3179</v>
      </c>
      <c r="C24" s="1286" t="s">
        <v>100</v>
      </c>
      <c r="D24" s="1287">
        <v>1</v>
      </c>
      <c r="E24" s="511">
        <v>9200</v>
      </c>
      <c r="F24" s="511">
        <f t="shared" si="0"/>
        <v>9200</v>
      </c>
      <c r="G24" s="511">
        <v>7600</v>
      </c>
      <c r="H24" s="511">
        <f t="shared" si="1"/>
        <v>7600</v>
      </c>
      <c r="I24" s="511">
        <v>9500</v>
      </c>
      <c r="J24" s="511">
        <f t="shared" si="2"/>
        <v>9500</v>
      </c>
    </row>
    <row r="25" spans="1:10" ht="31.5" thickBot="1" x14ac:dyDescent="0.4">
      <c r="A25" s="1284">
        <v>20</v>
      </c>
      <c r="B25" s="1288" t="s">
        <v>3180</v>
      </c>
      <c r="C25" s="1286" t="s">
        <v>10</v>
      </c>
      <c r="D25" s="1286">
        <v>1</v>
      </c>
      <c r="E25" s="511">
        <v>600</v>
      </c>
      <c r="F25" s="511">
        <f t="shared" si="0"/>
        <v>600</v>
      </c>
      <c r="G25" s="511">
        <v>4670</v>
      </c>
      <c r="H25" s="511">
        <f t="shared" si="1"/>
        <v>4670</v>
      </c>
      <c r="I25" s="511">
        <v>6488.5</v>
      </c>
      <c r="J25" s="511">
        <f t="shared" si="2"/>
        <v>6488.5</v>
      </c>
    </row>
    <row r="26" spans="1:10" ht="16" thickBot="1" x14ac:dyDescent="0.4">
      <c r="A26" s="1284">
        <v>21</v>
      </c>
      <c r="B26" s="1289" t="s">
        <v>3181</v>
      </c>
      <c r="C26" s="1290" t="s">
        <v>3</v>
      </c>
      <c r="D26" s="1291">
        <v>35</v>
      </c>
      <c r="E26" s="511">
        <v>65</v>
      </c>
      <c r="F26" s="511">
        <f t="shared" si="0"/>
        <v>2275</v>
      </c>
      <c r="G26" s="511">
        <v>65</v>
      </c>
      <c r="H26" s="511">
        <f t="shared" si="1"/>
        <v>2275</v>
      </c>
      <c r="I26" s="511">
        <v>120.15</v>
      </c>
      <c r="J26" s="511">
        <f t="shared" si="2"/>
        <v>4205.25</v>
      </c>
    </row>
    <row r="27" spans="1:10" ht="16" thickBot="1" x14ac:dyDescent="0.4">
      <c r="A27" s="1284">
        <v>22</v>
      </c>
      <c r="B27" s="1285" t="s">
        <v>3182</v>
      </c>
      <c r="C27" s="510" t="s">
        <v>3</v>
      </c>
      <c r="D27" s="942">
        <v>28</v>
      </c>
      <c r="E27" s="511">
        <v>55</v>
      </c>
      <c r="F27" s="511">
        <f t="shared" si="0"/>
        <v>1540</v>
      </c>
      <c r="G27" s="511">
        <v>52</v>
      </c>
      <c r="H27" s="511">
        <f t="shared" si="1"/>
        <v>1456</v>
      </c>
      <c r="I27" s="511">
        <v>150.55000000000001</v>
      </c>
      <c r="J27" s="511">
        <f t="shared" si="2"/>
        <v>4215.4000000000005</v>
      </c>
    </row>
    <row r="28" spans="1:10" ht="16" thickBot="1" x14ac:dyDescent="0.4">
      <c r="A28" s="1284">
        <v>23</v>
      </c>
      <c r="B28" s="1028" t="s">
        <v>3183</v>
      </c>
      <c r="C28" s="1286" t="s">
        <v>3</v>
      </c>
      <c r="D28" s="1287">
        <v>75</v>
      </c>
      <c r="E28" s="511">
        <v>25</v>
      </c>
      <c r="F28" s="511">
        <f t="shared" si="0"/>
        <v>1875</v>
      </c>
      <c r="G28" s="511">
        <v>23</v>
      </c>
      <c r="H28" s="511">
        <f t="shared" si="1"/>
        <v>1725</v>
      </c>
      <c r="I28" s="511">
        <v>61.28</v>
      </c>
      <c r="J28" s="511">
        <f t="shared" si="2"/>
        <v>4596</v>
      </c>
    </row>
    <row r="29" spans="1:10" ht="16" thickBot="1" x14ac:dyDescent="0.4">
      <c r="A29" s="1284">
        <v>24</v>
      </c>
      <c r="B29" s="1285" t="s">
        <v>3184</v>
      </c>
      <c r="C29" s="1286" t="s">
        <v>10</v>
      </c>
      <c r="D29" s="1287">
        <v>2</v>
      </c>
      <c r="E29" s="511">
        <v>800</v>
      </c>
      <c r="F29" s="511">
        <f t="shared" si="0"/>
        <v>1600</v>
      </c>
      <c r="G29" s="511">
        <v>1125</v>
      </c>
      <c r="H29" s="511">
        <f t="shared" si="1"/>
        <v>2250</v>
      </c>
      <c r="I29" s="511">
        <v>1141.25</v>
      </c>
      <c r="J29" s="511">
        <f t="shared" si="2"/>
        <v>2282.5</v>
      </c>
    </row>
    <row r="30" spans="1:10" ht="16" thickBot="1" x14ac:dyDescent="0.4">
      <c r="A30" s="1284">
        <v>25</v>
      </c>
      <c r="B30" s="1288" t="s">
        <v>3185</v>
      </c>
      <c r="C30" s="1286" t="s">
        <v>10</v>
      </c>
      <c r="D30" s="1287">
        <v>1</v>
      </c>
      <c r="E30" s="511">
        <v>400</v>
      </c>
      <c r="F30" s="511">
        <f t="shared" si="0"/>
        <v>400</v>
      </c>
      <c r="G30" s="511">
        <v>978</v>
      </c>
      <c r="H30" s="511">
        <f t="shared" si="1"/>
        <v>978</v>
      </c>
      <c r="I30" s="511">
        <v>641.25</v>
      </c>
      <c r="J30" s="511">
        <f t="shared" si="2"/>
        <v>641.25</v>
      </c>
    </row>
    <row r="31" spans="1:10" ht="16" thickBot="1" x14ac:dyDescent="0.4">
      <c r="A31" s="1284">
        <v>26</v>
      </c>
      <c r="B31" s="1288" t="s">
        <v>3186</v>
      </c>
      <c r="C31" s="1286" t="s">
        <v>10</v>
      </c>
      <c r="D31" s="1287">
        <v>1</v>
      </c>
      <c r="E31" s="511">
        <v>500</v>
      </c>
      <c r="F31" s="511">
        <f t="shared" si="0"/>
        <v>500</v>
      </c>
      <c r="G31" s="511">
        <v>892</v>
      </c>
      <c r="H31" s="511">
        <f t="shared" si="1"/>
        <v>892</v>
      </c>
      <c r="I31" s="511">
        <v>820.5</v>
      </c>
      <c r="J31" s="511">
        <f t="shared" si="2"/>
        <v>820.5</v>
      </c>
    </row>
    <row r="32" spans="1:10" ht="16" thickBot="1" x14ac:dyDescent="0.4">
      <c r="A32" s="1284">
        <v>27</v>
      </c>
      <c r="B32" s="1288" t="s">
        <v>3187</v>
      </c>
      <c r="C32" s="1286" t="s">
        <v>100</v>
      </c>
      <c r="D32" s="1287">
        <v>1</v>
      </c>
      <c r="E32" s="511">
        <v>2200</v>
      </c>
      <c r="F32" s="511">
        <f t="shared" si="0"/>
        <v>2200</v>
      </c>
      <c r="G32" s="511">
        <v>24500</v>
      </c>
      <c r="H32" s="511">
        <f t="shared" si="1"/>
        <v>24500</v>
      </c>
      <c r="I32" s="511">
        <v>1820</v>
      </c>
      <c r="J32" s="511">
        <f t="shared" si="2"/>
        <v>1820</v>
      </c>
    </row>
    <row r="33" spans="1:10" ht="31.5" thickBot="1" x14ac:dyDescent="0.4">
      <c r="A33" s="1284">
        <v>28</v>
      </c>
      <c r="B33" s="1288" t="s">
        <v>3188</v>
      </c>
      <c r="C33" s="1286" t="s">
        <v>100</v>
      </c>
      <c r="D33" s="1287">
        <v>1</v>
      </c>
      <c r="E33" s="511">
        <v>3300</v>
      </c>
      <c r="F33" s="511">
        <f t="shared" si="0"/>
        <v>3300</v>
      </c>
      <c r="G33" s="511">
        <v>2200</v>
      </c>
      <c r="H33" s="511">
        <f t="shared" si="1"/>
        <v>2200</v>
      </c>
      <c r="I33" s="511">
        <v>2928.25</v>
      </c>
      <c r="J33" s="511">
        <f t="shared" si="2"/>
        <v>2928.25</v>
      </c>
    </row>
    <row r="34" spans="1:10" ht="16" thickBot="1" x14ac:dyDescent="0.4">
      <c r="A34" s="1284">
        <v>29</v>
      </c>
      <c r="B34" s="1288" t="s">
        <v>3189</v>
      </c>
      <c r="C34" s="1286" t="s">
        <v>10</v>
      </c>
      <c r="D34" s="1287">
        <v>2</v>
      </c>
      <c r="E34" s="511">
        <v>500</v>
      </c>
      <c r="F34" s="511">
        <f t="shared" si="0"/>
        <v>1000</v>
      </c>
      <c r="G34" s="511">
        <v>1000</v>
      </c>
      <c r="H34" s="511">
        <f t="shared" si="1"/>
        <v>2000</v>
      </c>
      <c r="I34" s="511">
        <v>1130.75</v>
      </c>
      <c r="J34" s="511">
        <f t="shared" si="2"/>
        <v>2261.5</v>
      </c>
    </row>
    <row r="35" spans="1:10" ht="16" thickBot="1" x14ac:dyDescent="0.4">
      <c r="A35" s="1284">
        <v>30</v>
      </c>
      <c r="B35" s="1288" t="s">
        <v>3190</v>
      </c>
      <c r="C35" s="1286" t="s">
        <v>10</v>
      </c>
      <c r="D35" s="1287">
        <v>2</v>
      </c>
      <c r="E35" s="511">
        <v>900</v>
      </c>
      <c r="F35" s="511">
        <f t="shared" si="0"/>
        <v>1800</v>
      </c>
      <c r="G35" s="511">
        <v>1200</v>
      </c>
      <c r="H35" s="511">
        <f t="shared" si="1"/>
        <v>2400</v>
      </c>
      <c r="I35" s="511">
        <v>790.25</v>
      </c>
      <c r="J35" s="511">
        <f t="shared" si="2"/>
        <v>1580.5</v>
      </c>
    </row>
    <row r="36" spans="1:10" ht="16" thickBot="1" x14ac:dyDescent="0.4">
      <c r="A36" s="1284">
        <v>31</v>
      </c>
      <c r="B36" s="1288" t="s">
        <v>3191</v>
      </c>
      <c r="C36" s="1286" t="s">
        <v>10</v>
      </c>
      <c r="D36" s="1287">
        <v>2</v>
      </c>
      <c r="E36" s="511">
        <v>300</v>
      </c>
      <c r="F36" s="511">
        <f t="shared" si="0"/>
        <v>600</v>
      </c>
      <c r="G36" s="511">
        <v>850</v>
      </c>
      <c r="H36" s="511">
        <f t="shared" si="1"/>
        <v>1700</v>
      </c>
      <c r="I36" s="511">
        <v>344.5</v>
      </c>
      <c r="J36" s="511">
        <f t="shared" si="2"/>
        <v>689</v>
      </c>
    </row>
    <row r="37" spans="1:10" ht="16" thickBot="1" x14ac:dyDescent="0.4">
      <c r="A37" s="1284">
        <v>32</v>
      </c>
      <c r="B37" s="1288" t="s">
        <v>3192</v>
      </c>
      <c r="C37" s="1286" t="s">
        <v>131</v>
      </c>
      <c r="D37" s="1287">
        <v>502</v>
      </c>
      <c r="E37" s="511">
        <v>13</v>
      </c>
      <c r="F37" s="511">
        <f t="shared" si="0"/>
        <v>6526</v>
      </c>
      <c r="G37" s="511">
        <v>12.15</v>
      </c>
      <c r="H37" s="511">
        <f t="shared" si="1"/>
        <v>6099.3</v>
      </c>
      <c r="I37" s="511">
        <v>13.5</v>
      </c>
      <c r="J37" s="511">
        <f t="shared" si="2"/>
        <v>6777</v>
      </c>
    </row>
    <row r="38" spans="1:10" ht="16" thickBot="1" x14ac:dyDescent="0.4">
      <c r="A38" s="1284">
        <v>33</v>
      </c>
      <c r="B38" s="1288" t="s">
        <v>3193</v>
      </c>
      <c r="C38" s="1286" t="s">
        <v>4</v>
      </c>
      <c r="D38" s="1287">
        <v>19</v>
      </c>
      <c r="E38" s="511">
        <v>130</v>
      </c>
      <c r="F38" s="511">
        <f t="shared" si="0"/>
        <v>2470</v>
      </c>
      <c r="G38" s="511">
        <v>30</v>
      </c>
      <c r="H38" s="511">
        <f t="shared" si="1"/>
        <v>570</v>
      </c>
      <c r="I38" s="511">
        <v>299.69</v>
      </c>
      <c r="J38" s="511">
        <f t="shared" si="2"/>
        <v>5694.11</v>
      </c>
    </row>
    <row r="39" spans="1:10" ht="16" thickBot="1" x14ac:dyDescent="0.4">
      <c r="A39" s="1284">
        <v>34</v>
      </c>
      <c r="B39" s="1292" t="s">
        <v>3194</v>
      </c>
      <c r="C39" s="1286" t="s">
        <v>10</v>
      </c>
      <c r="D39" s="1287">
        <v>2</v>
      </c>
      <c r="E39" s="511">
        <v>230</v>
      </c>
      <c r="F39" s="511">
        <f t="shared" si="0"/>
        <v>460</v>
      </c>
      <c r="G39" s="511">
        <v>125</v>
      </c>
      <c r="H39" s="511">
        <f t="shared" si="1"/>
        <v>250</v>
      </c>
      <c r="I39" s="511">
        <v>227.5</v>
      </c>
      <c r="J39" s="511">
        <f t="shared" si="2"/>
        <v>455</v>
      </c>
    </row>
    <row r="40" spans="1:10" ht="16" thickBot="1" x14ac:dyDescent="0.4">
      <c r="A40" s="1284">
        <v>35</v>
      </c>
      <c r="B40" s="1288" t="s">
        <v>3195</v>
      </c>
      <c r="C40" s="1286" t="s">
        <v>4</v>
      </c>
      <c r="D40" s="1287">
        <v>50</v>
      </c>
      <c r="E40" s="511">
        <v>20</v>
      </c>
      <c r="F40" s="511">
        <f t="shared" si="0"/>
        <v>1000</v>
      </c>
      <c r="G40" s="511">
        <v>12</v>
      </c>
      <c r="H40" s="511">
        <f t="shared" si="1"/>
        <v>600</v>
      </c>
      <c r="I40" s="511">
        <v>88.84</v>
      </c>
      <c r="J40" s="511">
        <f t="shared" si="2"/>
        <v>4442</v>
      </c>
    </row>
    <row r="41" spans="1:10" ht="16" thickBot="1" x14ac:dyDescent="0.4">
      <c r="A41" s="1284">
        <v>36</v>
      </c>
      <c r="B41" s="1288" t="s">
        <v>3196</v>
      </c>
      <c r="C41" s="1286" t="s">
        <v>4</v>
      </c>
      <c r="D41" s="1287">
        <v>50</v>
      </c>
      <c r="E41" s="511">
        <v>121</v>
      </c>
      <c r="F41" s="511">
        <f t="shared" si="0"/>
        <v>6050</v>
      </c>
      <c r="G41" s="511">
        <v>100</v>
      </c>
      <c r="H41" s="511">
        <f t="shared" si="1"/>
        <v>5000</v>
      </c>
      <c r="I41" s="511">
        <v>190.8</v>
      </c>
      <c r="J41" s="511">
        <f t="shared" si="2"/>
        <v>9540</v>
      </c>
    </row>
    <row r="42" spans="1:10" ht="16" thickBot="1" x14ac:dyDescent="0.4">
      <c r="A42" s="1284">
        <v>37</v>
      </c>
      <c r="B42" s="1288" t="s">
        <v>3197</v>
      </c>
      <c r="C42" s="1286" t="s">
        <v>8</v>
      </c>
      <c r="D42" s="1287">
        <v>80</v>
      </c>
      <c r="E42" s="511">
        <v>8</v>
      </c>
      <c r="F42" s="511">
        <f t="shared" si="0"/>
        <v>640</v>
      </c>
      <c r="G42" s="511">
        <v>0.5</v>
      </c>
      <c r="H42" s="511">
        <f t="shared" si="1"/>
        <v>40</v>
      </c>
      <c r="I42" s="511">
        <v>3.48</v>
      </c>
      <c r="J42" s="511">
        <f t="shared" si="2"/>
        <v>278.39999999999998</v>
      </c>
    </row>
    <row r="43" spans="1:10" ht="16" thickBot="1" x14ac:dyDescent="0.4">
      <c r="A43" s="1284">
        <v>38</v>
      </c>
      <c r="B43" s="1288" t="s">
        <v>3198</v>
      </c>
      <c r="C43" s="1286" t="s">
        <v>4</v>
      </c>
      <c r="D43" s="1287">
        <v>14</v>
      </c>
      <c r="E43" s="511">
        <v>70</v>
      </c>
      <c r="F43" s="511">
        <f t="shared" si="0"/>
        <v>980</v>
      </c>
      <c r="G43" s="511">
        <v>38</v>
      </c>
      <c r="H43" s="511">
        <f t="shared" si="1"/>
        <v>532</v>
      </c>
      <c r="I43" s="511">
        <v>175.95</v>
      </c>
      <c r="J43" s="511">
        <f t="shared" si="2"/>
        <v>2463.2999999999997</v>
      </c>
    </row>
    <row r="44" spans="1:10" ht="16" thickBot="1" x14ac:dyDescent="0.4">
      <c r="A44" s="1284">
        <v>39</v>
      </c>
      <c r="B44" s="1288" t="s">
        <v>3199</v>
      </c>
      <c r="C44" s="1286" t="s">
        <v>4</v>
      </c>
      <c r="D44" s="1287">
        <v>50</v>
      </c>
      <c r="E44" s="511">
        <v>78</v>
      </c>
      <c r="F44" s="511">
        <f t="shared" si="0"/>
        <v>3900</v>
      </c>
      <c r="G44" s="511">
        <v>32</v>
      </c>
      <c r="H44" s="511">
        <f t="shared" si="1"/>
        <v>1600</v>
      </c>
      <c r="I44" s="511">
        <v>75.930000000000007</v>
      </c>
      <c r="J44" s="511">
        <f t="shared" si="2"/>
        <v>3796.5000000000005</v>
      </c>
    </row>
    <row r="45" spans="1:10" ht="16" thickBot="1" x14ac:dyDescent="0.4">
      <c r="A45" s="1284">
        <v>40</v>
      </c>
      <c r="B45" s="1288" t="s">
        <v>3200</v>
      </c>
      <c r="C45" s="1286" t="s">
        <v>100</v>
      </c>
      <c r="D45" s="1287">
        <v>1</v>
      </c>
      <c r="E45" s="511">
        <v>62000</v>
      </c>
      <c r="F45" s="511">
        <f t="shared" si="0"/>
        <v>62000</v>
      </c>
      <c r="G45" s="511">
        <v>20000</v>
      </c>
      <c r="H45" s="511">
        <f t="shared" si="1"/>
        <v>20000</v>
      </c>
      <c r="I45" s="511">
        <v>33609.93</v>
      </c>
      <c r="J45" s="511">
        <f t="shared" si="2"/>
        <v>33609.93</v>
      </c>
    </row>
    <row r="46" spans="1:10" ht="31.5" thickBot="1" x14ac:dyDescent="0.4">
      <c r="A46" s="1284">
        <v>41</v>
      </c>
      <c r="B46" s="1288" t="s">
        <v>3201</v>
      </c>
      <c r="C46" s="1286" t="s">
        <v>10</v>
      </c>
      <c r="D46" s="1287">
        <v>2</v>
      </c>
      <c r="E46" s="511">
        <v>500</v>
      </c>
      <c r="F46" s="511">
        <f t="shared" si="0"/>
        <v>1000</v>
      </c>
      <c r="G46" s="511">
        <v>550</v>
      </c>
      <c r="H46" s="511">
        <f t="shared" si="1"/>
        <v>1100</v>
      </c>
      <c r="I46" s="511">
        <v>1787.5</v>
      </c>
      <c r="J46" s="511">
        <f t="shared" si="2"/>
        <v>3575</v>
      </c>
    </row>
    <row r="47" spans="1:10" ht="31.5" thickBot="1" x14ac:dyDescent="0.4">
      <c r="A47" s="1284">
        <v>42</v>
      </c>
      <c r="B47" s="1288" t="s">
        <v>3202</v>
      </c>
      <c r="C47" s="1286" t="s">
        <v>8</v>
      </c>
      <c r="D47" s="1287">
        <v>10</v>
      </c>
      <c r="E47" s="511">
        <v>225</v>
      </c>
      <c r="F47" s="511">
        <f t="shared" si="0"/>
        <v>2250</v>
      </c>
      <c r="G47" s="511">
        <v>110</v>
      </c>
      <c r="H47" s="511">
        <f t="shared" si="1"/>
        <v>1100</v>
      </c>
      <c r="I47" s="511">
        <v>156.44</v>
      </c>
      <c r="J47" s="511">
        <f t="shared" si="2"/>
        <v>1564.4</v>
      </c>
    </row>
    <row r="48" spans="1:10" ht="16" thickBot="1" x14ac:dyDescent="0.4">
      <c r="A48" s="1284">
        <v>43</v>
      </c>
      <c r="B48" s="1288" t="s">
        <v>3203</v>
      </c>
      <c r="C48" s="1286" t="s">
        <v>8</v>
      </c>
      <c r="D48" s="1287">
        <v>1053</v>
      </c>
      <c r="E48" s="511">
        <v>4.5</v>
      </c>
      <c r="F48" s="511">
        <f t="shared" si="0"/>
        <v>4738.5</v>
      </c>
      <c r="G48" s="511">
        <v>1.42</v>
      </c>
      <c r="H48" s="511">
        <f t="shared" si="1"/>
        <v>1495.26</v>
      </c>
      <c r="I48" s="511">
        <v>7.41</v>
      </c>
      <c r="J48" s="511">
        <f t="shared" si="2"/>
        <v>7802.7300000000005</v>
      </c>
    </row>
    <row r="49" spans="1:10" ht="47" thickBot="1" x14ac:dyDescent="0.4">
      <c r="A49" s="1284">
        <v>44</v>
      </c>
      <c r="B49" s="1288" t="s">
        <v>3204</v>
      </c>
      <c r="C49" s="1286" t="s">
        <v>100</v>
      </c>
      <c r="D49" s="1287">
        <v>1</v>
      </c>
      <c r="E49" s="511">
        <v>13644</v>
      </c>
      <c r="F49" s="511">
        <f t="shared" si="0"/>
        <v>13644</v>
      </c>
      <c r="G49" s="511">
        <v>15513</v>
      </c>
      <c r="H49" s="511">
        <f t="shared" si="1"/>
        <v>15513</v>
      </c>
      <c r="I49" s="511">
        <v>15148.8</v>
      </c>
      <c r="J49" s="511">
        <f t="shared" si="2"/>
        <v>15148.8</v>
      </c>
    </row>
    <row r="50" spans="1:10" ht="31.5" thickBot="1" x14ac:dyDescent="0.4">
      <c r="A50" s="1284">
        <v>45</v>
      </c>
      <c r="B50" s="1288" t="s">
        <v>3205</v>
      </c>
      <c r="C50" s="1286" t="s">
        <v>100</v>
      </c>
      <c r="D50" s="1287">
        <v>1</v>
      </c>
      <c r="E50" s="511">
        <v>32182</v>
      </c>
      <c r="F50" s="511">
        <f t="shared" si="0"/>
        <v>32182</v>
      </c>
      <c r="G50" s="511">
        <v>59083</v>
      </c>
      <c r="H50" s="511">
        <f t="shared" si="1"/>
        <v>59083</v>
      </c>
      <c r="I50" s="511">
        <v>35757.599999999999</v>
      </c>
      <c r="J50" s="511">
        <f t="shared" si="2"/>
        <v>35757.599999999999</v>
      </c>
    </row>
    <row r="51" spans="1:10" ht="16" thickBot="1" x14ac:dyDescent="0.4">
      <c r="A51" s="1275">
        <v>46</v>
      </c>
      <c r="B51" s="1285" t="s">
        <v>3206</v>
      </c>
      <c r="C51" s="1286" t="s">
        <v>10</v>
      </c>
      <c r="D51" s="1287">
        <v>1</v>
      </c>
      <c r="E51" s="511">
        <v>497</v>
      </c>
      <c r="F51" s="511">
        <f t="shared" si="0"/>
        <v>497</v>
      </c>
      <c r="G51" s="511">
        <v>1500</v>
      </c>
      <c r="H51" s="511">
        <f t="shared" si="1"/>
        <v>1500</v>
      </c>
      <c r="I51" s="511">
        <v>552</v>
      </c>
      <c r="J51" s="511">
        <f t="shared" si="2"/>
        <v>552</v>
      </c>
    </row>
    <row r="52" spans="1:10" ht="31.5" thickBot="1" x14ac:dyDescent="0.4">
      <c r="A52" s="1275">
        <v>47</v>
      </c>
      <c r="B52" s="1288" t="s">
        <v>3207</v>
      </c>
      <c r="C52" s="1286" t="s">
        <v>3</v>
      </c>
      <c r="D52" s="1287">
        <v>150</v>
      </c>
      <c r="E52" s="511">
        <v>24.35</v>
      </c>
      <c r="F52" s="511">
        <f t="shared" si="0"/>
        <v>3652.5</v>
      </c>
      <c r="G52" s="511">
        <v>10</v>
      </c>
      <c r="H52" s="511">
        <f t="shared" si="1"/>
        <v>1500</v>
      </c>
      <c r="I52" s="511">
        <v>27.05</v>
      </c>
      <c r="J52" s="511">
        <f t="shared" si="2"/>
        <v>4057.5</v>
      </c>
    </row>
    <row r="53" spans="1:10" ht="31.5" thickBot="1" x14ac:dyDescent="0.4">
      <c r="A53" s="1275">
        <v>48</v>
      </c>
      <c r="B53" s="1288" t="s">
        <v>3208</v>
      </c>
      <c r="C53" s="1286" t="s">
        <v>100</v>
      </c>
      <c r="D53" s="1287">
        <v>1</v>
      </c>
      <c r="E53" s="511">
        <v>10800</v>
      </c>
      <c r="F53" s="511">
        <f t="shared" si="0"/>
        <v>10800</v>
      </c>
      <c r="G53" s="511">
        <v>900</v>
      </c>
      <c r="H53" s="511">
        <f t="shared" si="1"/>
        <v>900</v>
      </c>
      <c r="I53" s="511">
        <v>12000</v>
      </c>
      <c r="J53" s="511">
        <f t="shared" si="2"/>
        <v>12000</v>
      </c>
    </row>
    <row r="54" spans="1:10" ht="31.5" thickBot="1" x14ac:dyDescent="0.4">
      <c r="A54" s="1275">
        <v>49</v>
      </c>
      <c r="B54" s="1285" t="s">
        <v>3209</v>
      </c>
      <c r="C54" s="1286" t="s">
        <v>100</v>
      </c>
      <c r="D54" s="1287">
        <v>1</v>
      </c>
      <c r="E54" s="511">
        <v>30000</v>
      </c>
      <c r="F54" s="511">
        <f t="shared" si="0"/>
        <v>30000</v>
      </c>
      <c r="G54" s="511">
        <v>30000</v>
      </c>
      <c r="H54" s="511">
        <f t="shared" si="1"/>
        <v>30000</v>
      </c>
      <c r="I54" s="511">
        <v>30000</v>
      </c>
      <c r="J54" s="511">
        <f t="shared" si="2"/>
        <v>30000</v>
      </c>
    </row>
    <row r="55" spans="1:10" ht="31.5" thickBot="1" x14ac:dyDescent="0.4">
      <c r="A55" s="1275">
        <v>50</v>
      </c>
      <c r="B55" s="1288" t="s">
        <v>3210</v>
      </c>
      <c r="C55" s="1286" t="s">
        <v>100</v>
      </c>
      <c r="D55" s="1287">
        <v>1</v>
      </c>
      <c r="E55" s="515">
        <v>24840</v>
      </c>
      <c r="F55" s="511">
        <f t="shared" si="0"/>
        <v>24840</v>
      </c>
      <c r="G55" s="515">
        <v>7987</v>
      </c>
      <c r="H55" s="511">
        <f t="shared" si="1"/>
        <v>7987</v>
      </c>
      <c r="I55" s="515">
        <v>27600</v>
      </c>
      <c r="J55" s="511">
        <f t="shared" si="2"/>
        <v>27600</v>
      </c>
    </row>
    <row r="56" spans="1:10" ht="31.5" thickBot="1" x14ac:dyDescent="0.4">
      <c r="A56" s="1275">
        <v>51</v>
      </c>
      <c r="B56" s="1288" t="s">
        <v>3211</v>
      </c>
      <c r="C56" s="1286" t="s">
        <v>100</v>
      </c>
      <c r="D56" s="1287">
        <v>1</v>
      </c>
      <c r="E56" s="511">
        <v>34560</v>
      </c>
      <c r="F56" s="511">
        <f t="shared" si="0"/>
        <v>34560</v>
      </c>
      <c r="G56" s="511">
        <v>20889</v>
      </c>
      <c r="H56" s="511">
        <f t="shared" si="1"/>
        <v>20889</v>
      </c>
      <c r="I56" s="511">
        <v>38400</v>
      </c>
      <c r="J56" s="511">
        <f t="shared" si="2"/>
        <v>38400</v>
      </c>
    </row>
    <row r="57" spans="1:10" ht="31.5" thickBot="1" x14ac:dyDescent="0.4">
      <c r="A57" s="1275">
        <v>52</v>
      </c>
      <c r="B57" s="1288" t="s">
        <v>3212</v>
      </c>
      <c r="C57" s="1286" t="s">
        <v>100</v>
      </c>
      <c r="D57" s="1287">
        <v>1</v>
      </c>
      <c r="E57" s="511">
        <v>19656</v>
      </c>
      <c r="F57" s="511">
        <f t="shared" si="0"/>
        <v>19656</v>
      </c>
      <c r="G57" s="511">
        <v>19778</v>
      </c>
      <c r="H57" s="511">
        <f t="shared" si="1"/>
        <v>19778</v>
      </c>
      <c r="I57" s="511">
        <v>21840</v>
      </c>
      <c r="J57" s="511">
        <f t="shared" si="2"/>
        <v>21840</v>
      </c>
    </row>
    <row r="58" spans="1:10" ht="16" thickBot="1" x14ac:dyDescent="0.4">
      <c r="A58" s="1275"/>
      <c r="B58" s="1288"/>
      <c r="C58" s="1286"/>
      <c r="D58" s="1287"/>
      <c r="E58" s="511"/>
      <c r="F58" s="511">
        <f t="shared" si="0"/>
        <v>0</v>
      </c>
      <c r="G58" s="511"/>
      <c r="H58" s="511">
        <f t="shared" si="1"/>
        <v>0</v>
      </c>
      <c r="I58" s="511"/>
      <c r="J58" s="511">
        <f t="shared" si="2"/>
        <v>0</v>
      </c>
    </row>
    <row r="59" spans="1:10" ht="16" thickBot="1" x14ac:dyDescent="0.4">
      <c r="A59" s="1764" t="s">
        <v>1245</v>
      </c>
      <c r="B59" s="1765"/>
      <c r="C59" s="1765"/>
      <c r="D59" s="1765"/>
      <c r="E59" s="1766"/>
      <c r="F59" s="1293">
        <f>SUM(F6:F57)</f>
        <v>499771</v>
      </c>
      <c r="G59" s="529"/>
      <c r="H59" s="1293">
        <f>SUM(H6:H57)</f>
        <v>531345.56049999991</v>
      </c>
      <c r="I59" s="529"/>
      <c r="J59" s="1293">
        <f>SUM(J6:J57)</f>
        <v>575073.48</v>
      </c>
    </row>
    <row r="60" spans="1:10" x14ac:dyDescent="0.35">
      <c r="E60" s="529"/>
      <c r="F60" s="1283"/>
      <c r="G60" s="529"/>
      <c r="H60" s="1283"/>
      <c r="I60" s="529"/>
      <c r="J60" s="1283"/>
    </row>
  </sheetData>
  <mergeCells count="9">
    <mergeCell ref="A59:E59"/>
    <mergeCell ref="E3:F3"/>
    <mergeCell ref="G3:H3"/>
    <mergeCell ref="I3:J3"/>
    <mergeCell ref="B4:B5"/>
    <mergeCell ref="C4:C5"/>
    <mergeCell ref="F4:F5"/>
    <mergeCell ref="H4:H5"/>
    <mergeCell ref="J4: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AT Ph 1 Trail</vt:lpstr>
      <vt:lpstr>AT Trail Lighting</vt:lpstr>
      <vt:lpstr>AT Ph 2 Trail</vt:lpstr>
      <vt:lpstr>AT Tree Clear</vt:lpstr>
      <vt:lpstr>AT Area 20</vt:lpstr>
      <vt:lpstr>AT Sanitary</vt:lpstr>
      <vt:lpstr>AT CG PH 1</vt:lpstr>
      <vt:lpstr>AT CG PH 2</vt:lpstr>
      <vt:lpstr>AT Area 4 RR</vt:lpstr>
      <vt:lpstr>CM 95</vt:lpstr>
      <vt:lpstr>CM West Shore</vt:lpstr>
      <vt:lpstr>CM Sites Lake Road</vt:lpstr>
      <vt:lpstr>CM Ramp</vt:lpstr>
      <vt:lpstr>CM RV Lot</vt:lpstr>
      <vt:lpstr>CM Waterline</vt:lpstr>
      <vt:lpstr>CM Water WW</vt:lpstr>
      <vt:lpstr>CM CG PH1</vt:lpstr>
      <vt:lpstr>CM CG PH2</vt:lpstr>
      <vt:lpstr>CM CG PH 3</vt:lpstr>
      <vt:lpstr>LE Launch Ramp</vt:lpstr>
      <vt:lpstr>PH Richland Paving</vt:lpstr>
      <vt:lpstr>PH Area 22</vt:lpstr>
      <vt:lpstr>PH Pier</vt:lpstr>
      <vt:lpstr>PH Sanitary</vt:lpstr>
      <vt:lpstr>PH CG PH 1</vt:lpstr>
      <vt:lpstr>PH Cabin Road</vt:lpstr>
      <vt:lpstr>PH Cabins</vt:lpstr>
      <vt:lpstr>PH CG PH 2</vt:lpstr>
      <vt:lpstr>PH Horse Bridge</vt:lpstr>
      <vt:lpstr>PH Horse Electric</vt:lpstr>
      <vt:lpstr>PH Area G</vt:lpstr>
      <vt:lpstr>PI Marina Drive</vt:lpstr>
      <vt:lpstr>PI Marina Reno</vt:lpstr>
      <vt:lpstr>PI Fuel</vt:lpstr>
      <vt:lpstr>PI CG PH 1</vt:lpstr>
      <vt:lpstr>PI Water</vt:lpstr>
      <vt:lpstr>PI CG PH 2</vt:lpstr>
      <vt:lpstr>PI Pump Station</vt:lpstr>
      <vt:lpstr>PI WWTP</vt:lpstr>
      <vt:lpstr>PI WTP</vt:lpstr>
      <vt:lpstr>SE BCB</vt:lpstr>
      <vt:lpstr>SE LS &amp;FM</vt:lpstr>
      <vt:lpstr>SE Parkside</vt:lpstr>
      <vt:lpstr>SE Fuel</vt:lpstr>
      <vt:lpstr>SE MP PH 1</vt:lpstr>
      <vt:lpstr>SE MP PH 2</vt:lpstr>
      <vt:lpstr>TA Paving</vt:lpstr>
      <vt:lpstr>TA Culvert</vt:lpstr>
      <vt:lpstr>TA Docks</vt:lpstr>
      <vt:lpstr>TA East CG</vt:lpstr>
      <vt:lpstr>TA CG PH1</vt:lpstr>
      <vt:lpstr>TA CG PH 2</vt:lpstr>
      <vt:lpstr>TA Marina Support</vt:lpstr>
      <vt:lpstr>TA Boat Storage</vt:lpstr>
      <vt:lpstr>TA Marina Fuel</vt:lpstr>
      <vt:lpstr>TA Marina WWTP</vt:lpstr>
      <vt:lpstr>TA Marina Reno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Yohe</dc:creator>
  <cp:lastModifiedBy>Lynn Gilland</cp:lastModifiedBy>
  <cp:lastPrinted>2015-02-18T20:45:06Z</cp:lastPrinted>
  <dcterms:created xsi:type="dcterms:W3CDTF">2015-01-12T15:38:52Z</dcterms:created>
  <dcterms:modified xsi:type="dcterms:W3CDTF">2020-07-30T11:02:35Z</dcterms:modified>
</cp:coreProperties>
</file>